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xl/customProperty6.bin" ContentType="application/vnd.openxmlformats-officedocument.spreadsheetml.customProperty"/>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p.quintanilla\Documents\IDPC 2021\PUBLICACIONES 2021\"/>
    </mc:Choice>
  </mc:AlternateContent>
  <bookViews>
    <workbookView xWindow="0" yWindow="0" windowWidth="28800" windowHeight="12435" tabRatio="774"/>
  </bookViews>
  <sheets>
    <sheet name="7601" sheetId="1" r:id="rId1"/>
    <sheet name="7611" sheetId="2" r:id="rId2"/>
    <sheet name="7639" sheetId="3" r:id="rId3"/>
    <sheet name="7649" sheetId="4" r:id="rId4"/>
    <sheet name="7612" sheetId="5" r:id="rId5"/>
    <sheet name="7597" sheetId="6" r:id="rId6"/>
  </sheets>
  <externalReferences>
    <externalReference r:id="rId7"/>
  </externalReferences>
  <definedNames>
    <definedName name="_xlnm._FilterDatabase" localSheetId="5" hidden="1">'7597'!$B$19:$AL$163</definedName>
    <definedName name="_xlnm._FilterDatabase" localSheetId="0" hidden="1">'7601'!$B$19:$AL$57</definedName>
    <definedName name="_xlnm._FilterDatabase" localSheetId="1" hidden="1">'7611'!$B$19:$AL$236</definedName>
    <definedName name="_xlnm._FilterDatabase" localSheetId="4" hidden="1">'7612'!$B$19:$AL$46</definedName>
    <definedName name="_xlnm._FilterDatabase" localSheetId="2" hidden="1">'7639'!$B$19:$AL$170</definedName>
    <definedName name="_xlnm._FilterDatabase" localSheetId="3" hidden="1">'7649'!$B$19:$AL$84</definedName>
    <definedName name="_xlnm.Print_Area" localSheetId="5">'7597'!$B$2:$AL$177</definedName>
    <definedName name="_xlnm.Print_Area" localSheetId="0">'7601'!$B$2:$AL$80</definedName>
    <definedName name="_xlnm.Print_Area" localSheetId="1">'7611'!$B$2:$AL$251</definedName>
    <definedName name="_xlnm.Print_Area" localSheetId="4">'7612'!$B$2:$AL$67</definedName>
    <definedName name="_xlnm.Print_Area" localSheetId="2">'7639'!$B$2:$AL$214</definedName>
    <definedName name="_xlnm.Print_Area" localSheetId="3">'7649'!$B$2:$AL$218</definedName>
    <definedName name="fuentes">[1]Listas!$I$85:$I$91</definedName>
    <definedName name="modalidad_desc">[1]Listas!$A$60:$A$73</definedName>
    <definedName name="proyecto_inv">[1]Listas!$A$108:$A$114</definedName>
    <definedName name="Responsable">[1]Listas!$A$77:$A$80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U236" i="2" l="1"/>
  <c r="U258" i="2"/>
  <c r="U195" i="2"/>
  <c r="U199" i="2"/>
  <c r="U257" i="2" s="1"/>
  <c r="S236" i="2"/>
  <c r="S258" i="2" s="1"/>
  <c r="S195" i="2"/>
  <c r="S257" i="2" s="1"/>
  <c r="S199" i="2"/>
  <c r="AK201" i="2"/>
  <c r="AK202" i="2"/>
  <c r="AL202" i="2" s="1"/>
  <c r="AK203" i="2"/>
  <c r="AL203" i="2" s="1"/>
  <c r="AK204" i="2"/>
  <c r="AL204" i="2" s="1"/>
  <c r="AK21" i="2"/>
  <c r="AK22" i="2"/>
  <c r="AL22" i="2" s="1"/>
  <c r="AK23" i="2"/>
  <c r="AL23" i="2" s="1"/>
  <c r="AK24" i="2"/>
  <c r="AL24" i="2" s="1"/>
  <c r="AK25" i="2"/>
  <c r="AL25" i="2" s="1"/>
  <c r="AN25" i="2" s="1"/>
  <c r="AK26" i="2"/>
  <c r="AL26" i="2" s="1"/>
  <c r="AK27" i="2"/>
  <c r="AL27" i="2" s="1"/>
  <c r="AN27" i="2" s="1"/>
  <c r="AK32" i="2"/>
  <c r="AL32" i="2" s="1"/>
  <c r="AL35" i="2" s="1"/>
  <c r="AK37" i="2"/>
  <c r="AL37" i="2" s="1"/>
  <c r="AN37" i="2" s="1"/>
  <c r="AP37" i="2" s="1"/>
  <c r="AK38" i="2"/>
  <c r="AL38" i="2" s="1"/>
  <c r="AK39" i="2"/>
  <c r="AL39" i="2" s="1"/>
  <c r="AK40" i="2"/>
  <c r="AL40" i="2" s="1"/>
  <c r="AN40" i="2" s="1"/>
  <c r="AK41" i="2"/>
  <c r="AL41" i="2" s="1"/>
  <c r="AN41" i="2" s="1"/>
  <c r="AP41" i="2" s="1"/>
  <c r="AK42" i="2"/>
  <c r="AL42" i="2" s="1"/>
  <c r="AK43" i="2"/>
  <c r="AL43" i="2" s="1"/>
  <c r="AK44" i="2"/>
  <c r="AL44" i="2" s="1"/>
  <c r="AK45" i="2"/>
  <c r="AL45" i="2" s="1"/>
  <c r="AN45" i="2" s="1"/>
  <c r="BD45" i="2" s="1"/>
  <c r="AK46" i="2"/>
  <c r="AL46" i="2" s="1"/>
  <c r="AN46" i="2" s="1"/>
  <c r="AK47" i="2"/>
  <c r="AL47" i="2" s="1"/>
  <c r="AK48" i="2"/>
  <c r="AL48" i="2" s="1"/>
  <c r="AK49" i="2"/>
  <c r="AL49" i="2" s="1"/>
  <c r="AN49" i="2" s="1"/>
  <c r="AP49" i="2" s="1"/>
  <c r="AK50" i="2"/>
  <c r="AL50" i="2" s="1"/>
  <c r="AK51" i="2"/>
  <c r="AL51" i="2" s="1"/>
  <c r="AK52" i="2"/>
  <c r="AL52" i="2" s="1"/>
  <c r="AK53" i="2"/>
  <c r="AL53" i="2" s="1"/>
  <c r="AN53" i="2" s="1"/>
  <c r="AP53" i="2" s="1"/>
  <c r="AK54" i="2"/>
  <c r="AL54" i="2" s="1"/>
  <c r="AK55" i="2"/>
  <c r="AL55" i="2" s="1"/>
  <c r="AK59" i="2"/>
  <c r="AL59" i="2" s="1"/>
  <c r="AK60" i="2"/>
  <c r="AL60" i="2" s="1"/>
  <c r="AN60" i="2" s="1"/>
  <c r="AP60" i="2" s="1"/>
  <c r="AK61" i="2"/>
  <c r="AK62" i="2"/>
  <c r="AL62" i="2" s="1"/>
  <c r="AK63" i="2"/>
  <c r="AL63" i="2" s="1"/>
  <c r="AK64" i="2"/>
  <c r="AL64" i="2" s="1"/>
  <c r="AN64" i="2" s="1"/>
  <c r="AK65" i="2"/>
  <c r="AL65" i="2" s="1"/>
  <c r="AN65" i="2" s="1"/>
  <c r="AK66" i="2"/>
  <c r="AL66" i="2" s="1"/>
  <c r="AK67" i="2"/>
  <c r="AL67" i="2" s="1"/>
  <c r="AK68" i="2"/>
  <c r="AL68" i="2" s="1"/>
  <c r="AN68" i="2" s="1"/>
  <c r="AK69" i="2"/>
  <c r="AL69" i="2" s="1"/>
  <c r="AN69" i="2" s="1"/>
  <c r="AK70" i="2"/>
  <c r="AL70" i="2" s="1"/>
  <c r="AK71" i="2"/>
  <c r="AL71" i="2" s="1"/>
  <c r="AK72" i="2"/>
  <c r="AL72" i="2" s="1"/>
  <c r="AN72" i="2" s="1"/>
  <c r="AK73" i="2"/>
  <c r="AL73" i="2" s="1"/>
  <c r="AN73" i="2" s="1"/>
  <c r="AK74" i="2"/>
  <c r="AL74" i="2" s="1"/>
  <c r="AK75" i="2"/>
  <c r="AL75" i="2" s="1"/>
  <c r="AK76" i="2"/>
  <c r="AL76" i="2" s="1"/>
  <c r="AN76" i="2" s="1"/>
  <c r="AP76" i="2" s="1"/>
  <c r="AK77" i="2"/>
  <c r="AL77" i="2" s="1"/>
  <c r="AN77" i="2" s="1"/>
  <c r="AK78" i="2"/>
  <c r="AL78" i="2" s="1"/>
  <c r="AK79" i="2"/>
  <c r="AL79" i="2" s="1"/>
  <c r="AK80" i="2"/>
  <c r="AL80" i="2" s="1"/>
  <c r="AN80" i="2" s="1"/>
  <c r="AP80" i="2" s="1"/>
  <c r="AK84" i="2"/>
  <c r="AL84" i="2" s="1"/>
  <c r="AK85" i="2"/>
  <c r="AL85" i="2" s="1"/>
  <c r="AN85" i="2" s="1"/>
  <c r="AK86" i="2"/>
  <c r="AL86" i="2" s="1"/>
  <c r="AK87" i="2"/>
  <c r="AL87" i="2" s="1"/>
  <c r="AN87" i="2" s="1"/>
  <c r="AK88" i="2"/>
  <c r="AL88" i="2" s="1"/>
  <c r="AK89" i="2"/>
  <c r="AL89" i="2" s="1"/>
  <c r="AK90" i="2"/>
  <c r="AL90" i="2" s="1"/>
  <c r="AK91" i="2"/>
  <c r="AL91" i="2" s="1"/>
  <c r="AN91" i="2" s="1"/>
  <c r="AK92" i="2"/>
  <c r="AL92" i="2" s="1"/>
  <c r="AK93" i="2"/>
  <c r="AL93" i="2" s="1"/>
  <c r="AN93" i="2" s="1"/>
  <c r="AK94" i="2"/>
  <c r="AL94" i="2" s="1"/>
  <c r="AK95" i="2"/>
  <c r="AL95" i="2" s="1"/>
  <c r="AN95" i="2" s="1"/>
  <c r="AP95" i="2" s="1"/>
  <c r="AK96" i="2"/>
  <c r="AL96" i="2" s="1"/>
  <c r="AK97" i="2"/>
  <c r="AL97" i="2" s="1"/>
  <c r="AN97" i="2" s="1"/>
  <c r="AK98" i="2"/>
  <c r="AL98" i="2" s="1"/>
  <c r="AK99" i="2"/>
  <c r="AL99" i="2" s="1"/>
  <c r="AN99" i="2" s="1"/>
  <c r="AK100" i="2"/>
  <c r="AL100" i="2" s="1"/>
  <c r="AK101" i="2"/>
  <c r="AL101" i="2" s="1"/>
  <c r="AN101" i="2" s="1"/>
  <c r="AK102" i="2"/>
  <c r="AL102" i="2" s="1"/>
  <c r="AK103" i="2"/>
  <c r="AL103" i="2" s="1"/>
  <c r="AN103" i="2" s="1"/>
  <c r="AP103" i="2" s="1"/>
  <c r="AK104" i="2"/>
  <c r="AL104" i="2" s="1"/>
  <c r="AK105" i="2"/>
  <c r="AL105" i="2" s="1"/>
  <c r="AN105" i="2" s="1"/>
  <c r="AK106" i="2"/>
  <c r="AL106" i="2" s="1"/>
  <c r="AK107" i="2"/>
  <c r="AL107" i="2" s="1"/>
  <c r="AN107" i="2" s="1"/>
  <c r="AP107" i="2" s="1"/>
  <c r="AK108" i="2"/>
  <c r="AL108" i="2" s="1"/>
  <c r="AK109" i="2"/>
  <c r="AL109" i="2" s="1"/>
  <c r="AK110" i="2"/>
  <c r="AL110" i="2" s="1"/>
  <c r="AK111" i="2"/>
  <c r="AL111" i="2" s="1"/>
  <c r="AN111" i="2" s="1"/>
  <c r="AK112" i="2"/>
  <c r="AL112" i="2" s="1"/>
  <c r="AK113" i="2"/>
  <c r="AL113" i="2" s="1"/>
  <c r="AN113" i="2" s="1"/>
  <c r="AK114" i="2"/>
  <c r="AL114" i="2" s="1"/>
  <c r="AK115" i="2"/>
  <c r="AL115" i="2" s="1"/>
  <c r="AN115" i="2" s="1"/>
  <c r="AP115" i="2" s="1"/>
  <c r="AK116" i="2"/>
  <c r="AL116" i="2" s="1"/>
  <c r="AK117" i="2"/>
  <c r="AL117" i="2" s="1"/>
  <c r="AN117" i="2" s="1"/>
  <c r="AK118" i="2"/>
  <c r="AL118" i="2" s="1"/>
  <c r="AK119" i="2"/>
  <c r="AL119" i="2" s="1"/>
  <c r="AN119" i="2" s="1"/>
  <c r="AK120" i="2"/>
  <c r="AL120" i="2" s="1"/>
  <c r="AK121" i="2"/>
  <c r="AL121" i="2" s="1"/>
  <c r="AK122" i="2"/>
  <c r="AL122" i="2" s="1"/>
  <c r="AK123" i="2"/>
  <c r="AL123" i="2" s="1"/>
  <c r="AN123" i="2" s="1"/>
  <c r="AK124" i="2"/>
  <c r="AL124" i="2" s="1"/>
  <c r="AK125" i="2"/>
  <c r="AL125" i="2" s="1"/>
  <c r="AN125" i="2" s="1"/>
  <c r="AK126" i="2"/>
  <c r="AL126" i="2" s="1"/>
  <c r="AK127" i="2"/>
  <c r="AL127" i="2" s="1"/>
  <c r="AN127" i="2" s="1"/>
  <c r="AP127" i="2" s="1"/>
  <c r="AK128" i="2"/>
  <c r="AL128" i="2" s="1"/>
  <c r="AK129" i="2"/>
  <c r="AL129" i="2" s="1"/>
  <c r="AN129" i="2" s="1"/>
  <c r="AK130" i="2"/>
  <c r="AL130" i="2" s="1"/>
  <c r="AK131" i="2"/>
  <c r="AL131" i="2" s="1"/>
  <c r="AN131" i="2" s="1"/>
  <c r="AK132" i="2"/>
  <c r="AL132" i="2" s="1"/>
  <c r="AK133" i="2"/>
  <c r="AL133" i="2" s="1"/>
  <c r="AN133" i="2" s="1"/>
  <c r="AK134" i="2"/>
  <c r="AL134" i="2" s="1"/>
  <c r="AK135" i="2"/>
  <c r="AL135" i="2" s="1"/>
  <c r="AN135" i="2" s="1"/>
  <c r="AP135" i="2" s="1"/>
  <c r="AK136" i="2"/>
  <c r="AL136" i="2" s="1"/>
  <c r="AK137" i="2"/>
  <c r="AL137" i="2" s="1"/>
  <c r="AN137" i="2" s="1"/>
  <c r="AK138" i="2"/>
  <c r="AL138" i="2" s="1"/>
  <c r="AK139" i="2"/>
  <c r="AL139" i="2" s="1"/>
  <c r="AN139" i="2" s="1"/>
  <c r="AP139" i="2" s="1"/>
  <c r="AK140" i="2"/>
  <c r="AL140" i="2" s="1"/>
  <c r="AK141" i="2"/>
  <c r="AL141" i="2" s="1"/>
  <c r="AK142" i="2"/>
  <c r="AL142" i="2" s="1"/>
  <c r="AK143" i="2"/>
  <c r="AL143" i="2" s="1"/>
  <c r="AN143" i="2" s="1"/>
  <c r="AK144" i="2"/>
  <c r="AL144" i="2" s="1"/>
  <c r="AK145" i="2"/>
  <c r="AL145" i="2" s="1"/>
  <c r="AN145" i="2" s="1"/>
  <c r="AK146" i="2"/>
  <c r="AL146" i="2" s="1"/>
  <c r="AK147" i="2"/>
  <c r="AL147" i="2" s="1"/>
  <c r="AN147" i="2" s="1"/>
  <c r="AK148" i="2"/>
  <c r="AL148" i="2" s="1"/>
  <c r="AK149" i="2"/>
  <c r="AL149" i="2" s="1"/>
  <c r="AN149" i="2" s="1"/>
  <c r="AK150" i="2"/>
  <c r="AL150" i="2" s="1"/>
  <c r="AK154" i="2"/>
  <c r="AL154" i="2" s="1"/>
  <c r="AN154" i="2" s="1"/>
  <c r="AK155" i="2"/>
  <c r="AL155" i="2" s="1"/>
  <c r="AN155" i="2" s="1"/>
  <c r="AP155" i="2" s="1"/>
  <c r="AK156" i="2"/>
  <c r="AK157" i="2"/>
  <c r="AL157" i="2" s="1"/>
  <c r="AK158" i="2"/>
  <c r="AL158" i="2" s="1"/>
  <c r="AN158" i="2" s="1"/>
  <c r="BD158" i="2" s="1"/>
  <c r="AK159" i="2"/>
  <c r="AL159" i="2" s="1"/>
  <c r="AN159" i="2" s="1"/>
  <c r="AP159" i="2" s="1"/>
  <c r="AK160" i="2"/>
  <c r="AL160" i="2" s="1"/>
  <c r="AK161" i="2"/>
  <c r="AL161" i="2" s="1"/>
  <c r="AK162" i="2"/>
  <c r="AL162" i="2" s="1"/>
  <c r="AN162" i="2" s="1"/>
  <c r="AK163" i="2"/>
  <c r="AL163" i="2" s="1"/>
  <c r="AN163" i="2" s="1"/>
  <c r="AP163" i="2" s="1"/>
  <c r="AK164" i="2"/>
  <c r="AL164" i="2" s="1"/>
  <c r="AK165" i="2"/>
  <c r="AL165" i="2" s="1"/>
  <c r="AK166" i="2"/>
  <c r="AL166" i="2" s="1"/>
  <c r="AN166" i="2" s="1"/>
  <c r="AP166" i="2" s="1"/>
  <c r="AK167" i="2"/>
  <c r="AL167" i="2" s="1"/>
  <c r="AN167" i="2" s="1"/>
  <c r="AP167" i="2" s="1"/>
  <c r="AK168" i="2"/>
  <c r="AL168" i="2" s="1"/>
  <c r="AK169" i="2"/>
  <c r="AL169" i="2" s="1"/>
  <c r="AK170" i="2"/>
  <c r="AL170" i="2" s="1"/>
  <c r="AN170" i="2" s="1"/>
  <c r="AK171" i="2"/>
  <c r="AL171" i="2" s="1"/>
  <c r="AN171" i="2" s="1"/>
  <c r="AP171" i="2" s="1"/>
  <c r="AK172" i="2"/>
  <c r="AL172" i="2" s="1"/>
  <c r="AK173" i="2"/>
  <c r="AL173" i="2" s="1"/>
  <c r="AK174" i="2"/>
  <c r="AL174" i="2" s="1"/>
  <c r="AN174" i="2" s="1"/>
  <c r="AP174" i="2" s="1"/>
  <c r="AK175" i="2"/>
  <c r="AL175" i="2" s="1"/>
  <c r="AN175" i="2" s="1"/>
  <c r="AP175" i="2" s="1"/>
  <c r="AK176" i="2"/>
  <c r="AL176" i="2" s="1"/>
  <c r="AK177" i="2"/>
  <c r="AL177" i="2" s="1"/>
  <c r="AK178" i="2"/>
  <c r="AL178" i="2" s="1"/>
  <c r="AN178" i="2" s="1"/>
  <c r="AP178" i="2" s="1"/>
  <c r="AK179" i="2"/>
  <c r="AL179" i="2" s="1"/>
  <c r="AN179" i="2" s="1"/>
  <c r="AP179" i="2" s="1"/>
  <c r="AK183" i="2"/>
  <c r="AL183" i="2" s="1"/>
  <c r="AK184" i="2"/>
  <c r="AL184" i="2" s="1"/>
  <c r="AK185" i="2"/>
  <c r="AL185" i="2" s="1"/>
  <c r="AN185" i="2" s="1"/>
  <c r="AK186" i="2"/>
  <c r="AL186" i="2" s="1"/>
  <c r="AN186" i="2" s="1"/>
  <c r="AP186" i="2" s="1"/>
  <c r="AK187" i="2"/>
  <c r="AL187" i="2" s="1"/>
  <c r="AK188" i="2"/>
  <c r="AL188" i="2" s="1"/>
  <c r="AK189" i="2"/>
  <c r="AL189" i="2" s="1"/>
  <c r="AN189" i="2" s="1"/>
  <c r="AK190" i="2"/>
  <c r="AL190" i="2" s="1"/>
  <c r="AN190" i="2" s="1"/>
  <c r="AK191" i="2"/>
  <c r="AL191" i="2" s="1"/>
  <c r="AK192" i="2"/>
  <c r="AL192" i="2" s="1"/>
  <c r="AK197" i="2"/>
  <c r="AL197" i="2" s="1"/>
  <c r="AL199" i="2" s="1"/>
  <c r="AK205" i="2"/>
  <c r="AL205" i="2" s="1"/>
  <c r="AK206" i="2"/>
  <c r="AL206" i="2" s="1"/>
  <c r="AK207" i="2"/>
  <c r="AL207" i="2" s="1"/>
  <c r="AK208" i="2"/>
  <c r="AL208" i="2" s="1"/>
  <c r="AN208" i="2" s="1"/>
  <c r="AP208" i="2" s="1"/>
  <c r="AK209" i="2"/>
  <c r="AL209" i="2" s="1"/>
  <c r="AK210" i="2"/>
  <c r="AL210" i="2" s="1"/>
  <c r="AK211" i="2"/>
  <c r="AL211" i="2" s="1"/>
  <c r="AK212" i="2"/>
  <c r="AL212" i="2" s="1"/>
  <c r="AN212" i="2" s="1"/>
  <c r="BD212" i="2" s="1"/>
  <c r="AK213" i="2"/>
  <c r="AL213" i="2" s="1"/>
  <c r="AK214" i="2"/>
  <c r="AL214" i="2" s="1"/>
  <c r="AK215" i="2"/>
  <c r="AL215" i="2" s="1"/>
  <c r="AK216" i="2"/>
  <c r="AL216" i="2" s="1"/>
  <c r="AN216" i="2" s="1"/>
  <c r="BD216" i="2" s="1"/>
  <c r="AK217" i="2"/>
  <c r="AL217" i="2" s="1"/>
  <c r="AK218" i="2"/>
  <c r="AL218" i="2" s="1"/>
  <c r="AK219" i="2"/>
  <c r="AL219" i="2" s="1"/>
  <c r="AK220" i="2"/>
  <c r="AL220" i="2" s="1"/>
  <c r="AN220" i="2" s="1"/>
  <c r="AK221" i="2"/>
  <c r="AL221" i="2" s="1"/>
  <c r="AK222" i="2"/>
  <c r="AL222" i="2" s="1"/>
  <c r="AK223" i="2"/>
  <c r="AL223" i="2" s="1"/>
  <c r="AK224" i="2"/>
  <c r="AL224" i="2" s="1"/>
  <c r="AN224" i="2" s="1"/>
  <c r="AP224" i="2" s="1"/>
  <c r="AK225" i="2"/>
  <c r="AL225" i="2" s="1"/>
  <c r="AK226" i="2"/>
  <c r="AL226" i="2" s="1"/>
  <c r="AK227" i="2"/>
  <c r="AL227" i="2" s="1"/>
  <c r="AK228" i="2"/>
  <c r="AL228" i="2" s="1"/>
  <c r="AK229" i="2"/>
  <c r="AL229" i="2" s="1"/>
  <c r="AK230" i="2"/>
  <c r="AL230" i="2" s="1"/>
  <c r="AK231" i="2"/>
  <c r="AL231" i="2" s="1"/>
  <c r="AK232" i="2"/>
  <c r="AL232" i="2" s="1"/>
  <c r="AK233" i="2"/>
  <c r="AL233" i="2" s="1"/>
  <c r="AK234" i="2"/>
  <c r="AL234" i="2" s="1"/>
  <c r="AJ236" i="2"/>
  <c r="AJ258" i="2" s="1"/>
  <c r="AI236" i="2"/>
  <c r="AI258" i="2" s="1"/>
  <c r="AH236" i="2"/>
  <c r="AH258" i="2" s="1"/>
  <c r="AG236" i="2"/>
  <c r="AG258" i="2"/>
  <c r="AF236" i="2"/>
  <c r="AF258" i="2" s="1"/>
  <c r="AE236" i="2"/>
  <c r="AE258" i="2" s="1"/>
  <c r="AD236" i="2"/>
  <c r="AD258" i="2" s="1"/>
  <c r="AC236" i="2"/>
  <c r="AC258" i="2"/>
  <c r="AB236" i="2"/>
  <c r="AB258" i="2" s="1"/>
  <c r="AA236" i="2"/>
  <c r="AA258" i="2" s="1"/>
  <c r="Z236" i="2"/>
  <c r="Z258" i="2" s="1"/>
  <c r="Y236" i="2"/>
  <c r="Y258" i="2" s="1"/>
  <c r="AJ195" i="2"/>
  <c r="AJ199" i="2"/>
  <c r="AI195" i="2"/>
  <c r="AI199" i="2"/>
  <c r="AH195" i="2"/>
  <c r="AH199" i="2"/>
  <c r="AG195" i="2"/>
  <c r="AG199" i="2"/>
  <c r="AF195" i="2"/>
  <c r="AF199" i="2"/>
  <c r="AE195" i="2"/>
  <c r="AE199" i="2"/>
  <c r="AD195" i="2"/>
  <c r="AD199" i="2"/>
  <c r="AC195" i="2"/>
  <c r="AC199" i="2"/>
  <c r="AB195" i="2"/>
  <c r="AB199" i="2"/>
  <c r="AB257" i="2" s="1"/>
  <c r="AA195" i="2"/>
  <c r="AA257" i="2" s="1"/>
  <c r="AA199" i="2"/>
  <c r="Z195" i="2"/>
  <c r="Z257" i="2" s="1"/>
  <c r="Z199" i="2"/>
  <c r="Y195" i="2"/>
  <c r="Y257" i="2" s="1"/>
  <c r="Y199" i="2"/>
  <c r="AK35" i="2"/>
  <c r="AJ30" i="2"/>
  <c r="AJ35" i="2"/>
  <c r="AJ57" i="2"/>
  <c r="AJ82" i="2"/>
  <c r="AJ152" i="2"/>
  <c r="AJ181" i="2"/>
  <c r="AI30" i="2"/>
  <c r="AI35" i="2"/>
  <c r="AI57" i="2"/>
  <c r="AI82" i="2"/>
  <c r="AI152" i="2"/>
  <c r="AI181" i="2"/>
  <c r="AH30" i="2"/>
  <c r="AH35" i="2"/>
  <c r="AH57" i="2"/>
  <c r="AH82" i="2"/>
  <c r="AH152" i="2"/>
  <c r="AH181" i="2"/>
  <c r="AG30" i="2"/>
  <c r="AG35" i="2"/>
  <c r="AG57" i="2"/>
  <c r="AG82" i="2"/>
  <c r="AG152" i="2"/>
  <c r="AG181" i="2"/>
  <c r="AF30" i="2"/>
  <c r="AF238" i="2" s="1"/>
  <c r="AF240" i="2" s="1"/>
  <c r="AF35" i="2"/>
  <c r="AF57" i="2"/>
  <c r="AF82" i="2"/>
  <c r="AF152" i="2"/>
  <c r="AF181" i="2"/>
  <c r="AE30" i="2"/>
  <c r="AE35" i="2"/>
  <c r="AE57" i="2"/>
  <c r="AE82" i="2"/>
  <c r="AE152" i="2"/>
  <c r="AE181" i="2"/>
  <c r="AD30" i="2"/>
  <c r="AD35" i="2"/>
  <c r="AD57" i="2"/>
  <c r="AD82" i="2"/>
  <c r="AD152" i="2"/>
  <c r="AD181" i="2"/>
  <c r="AC30" i="2"/>
  <c r="AC35" i="2"/>
  <c r="AC57" i="2"/>
  <c r="AC82" i="2"/>
  <c r="AC152" i="2"/>
  <c r="AC181" i="2"/>
  <c r="AB30" i="2"/>
  <c r="AB35" i="2"/>
  <c r="AB57" i="2"/>
  <c r="AB82" i="2"/>
  <c r="AB152" i="2"/>
  <c r="AB181" i="2"/>
  <c r="AA30" i="2"/>
  <c r="AA35" i="2"/>
  <c r="AA57" i="2"/>
  <c r="AA82" i="2"/>
  <c r="AA152" i="2"/>
  <c r="AA181" i="2"/>
  <c r="Z30" i="2"/>
  <c r="Z35" i="2"/>
  <c r="Z57" i="2"/>
  <c r="Z82" i="2"/>
  <c r="Z152" i="2"/>
  <c r="Z181" i="2"/>
  <c r="Y30" i="2"/>
  <c r="Y35" i="2"/>
  <c r="Y57" i="2"/>
  <c r="Y82" i="2"/>
  <c r="Y152" i="2"/>
  <c r="Y181" i="2"/>
  <c r="U30" i="2"/>
  <c r="U35" i="2"/>
  <c r="U57" i="2"/>
  <c r="U82" i="2"/>
  <c r="U152" i="2"/>
  <c r="U181" i="2"/>
  <c r="S30" i="2"/>
  <c r="S35" i="2"/>
  <c r="S57" i="2"/>
  <c r="S82" i="2"/>
  <c r="S152" i="2"/>
  <c r="S181" i="2"/>
  <c r="AK158" i="6"/>
  <c r="AL158" i="6"/>
  <c r="AN158" i="6"/>
  <c r="AP158" i="6" s="1"/>
  <c r="AK159" i="6"/>
  <c r="AL159" i="6"/>
  <c r="AN159" i="6"/>
  <c r="AP159" i="6" s="1"/>
  <c r="AK160" i="6"/>
  <c r="AL160" i="6"/>
  <c r="AN160" i="6" s="1"/>
  <c r="AP160" i="6" s="1"/>
  <c r="AK161" i="6"/>
  <c r="AL161" i="6"/>
  <c r="AN161" i="6" s="1"/>
  <c r="AP161" i="6" s="1"/>
  <c r="AK76" i="4"/>
  <c r="AL76" i="4" s="1"/>
  <c r="AN76" i="4" s="1"/>
  <c r="AP76" i="4"/>
  <c r="AK77" i="4"/>
  <c r="AL77" i="4" s="1"/>
  <c r="AN77" i="4" s="1"/>
  <c r="AP77" i="4" s="1"/>
  <c r="AK78" i="4"/>
  <c r="AL78" i="4" s="1"/>
  <c r="AN78" i="4" s="1"/>
  <c r="AP78" i="4"/>
  <c r="AK79" i="4"/>
  <c r="AL79" i="4" s="1"/>
  <c r="AN79" i="4" s="1"/>
  <c r="AP79" i="4" s="1"/>
  <c r="AK80" i="4"/>
  <c r="AL80" i="4" s="1"/>
  <c r="AN80" i="4" s="1"/>
  <c r="AP80" i="4"/>
  <c r="AK160" i="4"/>
  <c r="AL160" i="4" s="1"/>
  <c r="AN160" i="4" s="1"/>
  <c r="AP160" i="4" s="1"/>
  <c r="AK161" i="4"/>
  <c r="AL161" i="4" s="1"/>
  <c r="AN161" i="4" s="1"/>
  <c r="AP161" i="4"/>
  <c r="AK162" i="4"/>
  <c r="AL162" i="4" s="1"/>
  <c r="AN162" i="4" s="1"/>
  <c r="AP162" i="4" s="1"/>
  <c r="AK163" i="4"/>
  <c r="AL163" i="4" s="1"/>
  <c r="AN163" i="4" s="1"/>
  <c r="AP163" i="4"/>
  <c r="AK152" i="4"/>
  <c r="AL152" i="4" s="1"/>
  <c r="AN152" i="4" s="1"/>
  <c r="AP152" i="4" s="1"/>
  <c r="AK153" i="4"/>
  <c r="AL153" i="4" s="1"/>
  <c r="AN153" i="4" s="1"/>
  <c r="AP153" i="4"/>
  <c r="AK154" i="4"/>
  <c r="AL154" i="4" s="1"/>
  <c r="AN154" i="4" s="1"/>
  <c r="AP154" i="4" s="1"/>
  <c r="AK155" i="4"/>
  <c r="AL155" i="4" s="1"/>
  <c r="AN155" i="4" s="1"/>
  <c r="AP155" i="4"/>
  <c r="AK156" i="4"/>
  <c r="AL156" i="4" s="1"/>
  <c r="AN156" i="4" s="1"/>
  <c r="AP156" i="4" s="1"/>
  <c r="AK157" i="4"/>
  <c r="AL157" i="4" s="1"/>
  <c r="AN157" i="4" s="1"/>
  <c r="AP157" i="4"/>
  <c r="AK158" i="4"/>
  <c r="AL158" i="4" s="1"/>
  <c r="AN158" i="4" s="1"/>
  <c r="AP158" i="4" s="1"/>
  <c r="AK159" i="4"/>
  <c r="AL159" i="4" s="1"/>
  <c r="AN159" i="4" s="1"/>
  <c r="AP159" i="4"/>
  <c r="AL126" i="3"/>
  <c r="AL130" i="3"/>
  <c r="AL133" i="3"/>
  <c r="AL134" i="3"/>
  <c r="AL138" i="3"/>
  <c r="AL141" i="3"/>
  <c r="AL142" i="3"/>
  <c r="AL146" i="3"/>
  <c r="AL149" i="3"/>
  <c r="AL150" i="3"/>
  <c r="AL154" i="3"/>
  <c r="AK126" i="3"/>
  <c r="AK127" i="3"/>
  <c r="AL127" i="3" s="1"/>
  <c r="AK128" i="3"/>
  <c r="AL128" i="3" s="1"/>
  <c r="AK129" i="3"/>
  <c r="AL129" i="3" s="1"/>
  <c r="AK130" i="3"/>
  <c r="AK131" i="3"/>
  <c r="AL131" i="3" s="1"/>
  <c r="AK132" i="3"/>
  <c r="AL132" i="3" s="1"/>
  <c r="AK133" i="3"/>
  <c r="AK134" i="3"/>
  <c r="AK135" i="3"/>
  <c r="AL135" i="3" s="1"/>
  <c r="AK136" i="3"/>
  <c r="AL136" i="3" s="1"/>
  <c r="AK137" i="3"/>
  <c r="AL137" i="3" s="1"/>
  <c r="AK138" i="3"/>
  <c r="AK139" i="3"/>
  <c r="AL139" i="3" s="1"/>
  <c r="AK140" i="3"/>
  <c r="AL140" i="3" s="1"/>
  <c r="AK141" i="3"/>
  <c r="AK142" i="3"/>
  <c r="AK143" i="3"/>
  <c r="AL143" i="3" s="1"/>
  <c r="AK144" i="3"/>
  <c r="AL144" i="3" s="1"/>
  <c r="AK145" i="3"/>
  <c r="AL145" i="3" s="1"/>
  <c r="AK146" i="3"/>
  <c r="AK147" i="3"/>
  <c r="AL147" i="3" s="1"/>
  <c r="AK148" i="3"/>
  <c r="AL148" i="3" s="1"/>
  <c r="AK149" i="3"/>
  <c r="AK150" i="3"/>
  <c r="AK151" i="3"/>
  <c r="AL151" i="3" s="1"/>
  <c r="AK152" i="3"/>
  <c r="AL152" i="3" s="1"/>
  <c r="AK153" i="3"/>
  <c r="AL153" i="3" s="1"/>
  <c r="AK154" i="3"/>
  <c r="AG162" i="3"/>
  <c r="C236" i="2"/>
  <c r="A234" i="2"/>
  <c r="A233" i="2"/>
  <c r="A232" i="2"/>
  <c r="A231" i="2"/>
  <c r="A230" i="2"/>
  <c r="A229" i="2"/>
  <c r="A228" i="2"/>
  <c r="A227" i="2"/>
  <c r="A226" i="2"/>
  <c r="A225" i="2"/>
  <c r="A224" i="2"/>
  <c r="A223" i="2"/>
  <c r="A222" i="2"/>
  <c r="A221" i="2"/>
  <c r="A220" i="2"/>
  <c r="A219" i="2"/>
  <c r="A218" i="2"/>
  <c r="A217" i="2"/>
  <c r="A216" i="2"/>
  <c r="A215" i="2"/>
  <c r="A214" i="2"/>
  <c r="A213" i="2"/>
  <c r="A212" i="2"/>
  <c r="A211" i="2"/>
  <c r="A210" i="2"/>
  <c r="A209" i="2"/>
  <c r="A208" i="2"/>
  <c r="A207" i="2"/>
  <c r="A206" i="2"/>
  <c r="A205" i="2"/>
  <c r="A204" i="2"/>
  <c r="A203" i="2"/>
  <c r="A202" i="2"/>
  <c r="A201" i="2"/>
  <c r="A192" i="2"/>
  <c r="A191" i="2"/>
  <c r="A190" i="2"/>
  <c r="A189" i="2"/>
  <c r="A188" i="2"/>
  <c r="A187" i="2"/>
  <c r="A186" i="2"/>
  <c r="A185" i="2"/>
  <c r="A184" i="2"/>
  <c r="A183" i="2"/>
  <c r="A27" i="2"/>
  <c r="A26" i="2"/>
  <c r="A25" i="2"/>
  <c r="A24" i="2"/>
  <c r="A23" i="2"/>
  <c r="A22" i="2"/>
  <c r="A21" i="2"/>
  <c r="A32" i="2"/>
  <c r="A54" i="2"/>
  <c r="A53" i="2"/>
  <c r="A52" i="2"/>
  <c r="A51" i="2"/>
  <c r="A50" i="2"/>
  <c r="A49" i="2"/>
  <c r="A48" i="2"/>
  <c r="A47" i="2"/>
  <c r="A46" i="2"/>
  <c r="A45" i="2"/>
  <c r="A44" i="2"/>
  <c r="A43" i="2"/>
  <c r="A42" i="2"/>
  <c r="A41" i="2"/>
  <c r="A40" i="2"/>
  <c r="A39" i="2"/>
  <c r="A38" i="2"/>
  <c r="A37" i="2"/>
  <c r="A80" i="2"/>
  <c r="A79" i="2"/>
  <c r="A78" i="2"/>
  <c r="A77" i="2"/>
  <c r="A76" i="2"/>
  <c r="A75" i="2"/>
  <c r="A74" i="2"/>
  <c r="A73" i="2"/>
  <c r="A72" i="2"/>
  <c r="A69" i="2"/>
  <c r="A68" i="2"/>
  <c r="A67" i="2"/>
  <c r="A66" i="2"/>
  <c r="A65" i="2"/>
  <c r="A64" i="2"/>
  <c r="A63" i="2"/>
  <c r="A62" i="2"/>
  <c r="A61" i="2"/>
  <c r="A60" i="2"/>
  <c r="A59" i="2"/>
  <c r="A148" i="2"/>
  <c r="A147" i="2"/>
  <c r="A146" i="2"/>
  <c r="A145" i="2"/>
  <c r="A144" i="2"/>
  <c r="A143" i="2"/>
  <c r="A142" i="2"/>
  <c r="A141" i="2"/>
  <c r="A140" i="2"/>
  <c r="A139" i="2"/>
  <c r="A138" i="2"/>
  <c r="A137" i="2"/>
  <c r="A135" i="2"/>
  <c r="A134" i="2"/>
  <c r="A130" i="2"/>
  <c r="A128" i="2"/>
  <c r="A127" i="2"/>
  <c r="A126" i="2"/>
  <c r="A125" i="2"/>
  <c r="A123" i="2"/>
  <c r="A122" i="2"/>
  <c r="A120" i="2"/>
  <c r="A119" i="2"/>
  <c r="A118" i="2"/>
  <c r="A116" i="2"/>
  <c r="A114" i="2"/>
  <c r="A109" i="2"/>
  <c r="A108" i="2"/>
  <c r="A107" i="2"/>
  <c r="A106" i="2"/>
  <c r="A104" i="2"/>
  <c r="A100" i="2"/>
  <c r="A97" i="2"/>
  <c r="A96" i="2"/>
  <c r="A95" i="2"/>
  <c r="A94" i="2"/>
  <c r="A92" i="2"/>
  <c r="A91" i="2"/>
  <c r="A90" i="2"/>
  <c r="A89" i="2"/>
  <c r="A88" i="2"/>
  <c r="A87" i="2"/>
  <c r="A86" i="2"/>
  <c r="A85" i="2"/>
  <c r="A84" i="2"/>
  <c r="A155" i="2"/>
  <c r="A156" i="2"/>
  <c r="A157" i="2"/>
  <c r="A158" i="2"/>
  <c r="A159" i="2"/>
  <c r="A160" i="2"/>
  <c r="A161" i="2"/>
  <c r="A162" i="2"/>
  <c r="A163" i="2"/>
  <c r="A164" i="2"/>
  <c r="A165" i="2"/>
  <c r="A166" i="2"/>
  <c r="A167" i="2"/>
  <c r="A168" i="2"/>
  <c r="A169" i="2"/>
  <c r="A170" i="2"/>
  <c r="A171" i="2"/>
  <c r="A172" i="2"/>
  <c r="A173" i="2"/>
  <c r="A174" i="2"/>
  <c r="A175" i="2"/>
  <c r="A176" i="2"/>
  <c r="A177" i="2"/>
  <c r="A154" i="2"/>
  <c r="C58" i="2"/>
  <c r="C36" i="2"/>
  <c r="C57" i="2" s="1"/>
  <c r="C20" i="2"/>
  <c r="C83" i="2"/>
  <c r="C153" i="2"/>
  <c r="C182" i="2"/>
  <c r="C200" i="2"/>
  <c r="C238" i="2"/>
  <c r="AN59" i="2"/>
  <c r="AP59" i="2" s="1"/>
  <c r="BC59" i="2"/>
  <c r="BC60" i="2"/>
  <c r="BC61" i="2"/>
  <c r="AN62" i="2"/>
  <c r="BC62" i="2"/>
  <c r="AN63" i="2"/>
  <c r="AP63" i="2" s="1"/>
  <c r="BC63" i="2"/>
  <c r="BC64" i="2"/>
  <c r="BC65" i="2"/>
  <c r="AN66" i="2"/>
  <c r="AP66" i="2" s="1"/>
  <c r="BC66" i="2"/>
  <c r="AN67" i="2"/>
  <c r="BC67" i="2"/>
  <c r="BC68" i="2"/>
  <c r="BC69" i="2"/>
  <c r="AN70" i="2"/>
  <c r="AP70" i="2" s="1"/>
  <c r="BC70" i="2"/>
  <c r="AN71" i="2"/>
  <c r="AP71" i="2" s="1"/>
  <c r="BC71" i="2"/>
  <c r="BC72" i="2"/>
  <c r="BC73" i="2"/>
  <c r="AN74" i="2"/>
  <c r="AP74" i="2" s="1"/>
  <c r="BC74" i="2"/>
  <c r="AN75" i="2"/>
  <c r="BC75" i="2"/>
  <c r="BC76" i="2"/>
  <c r="BD76" i="2" s="1"/>
  <c r="BC77" i="2"/>
  <c r="AN78" i="2"/>
  <c r="AP78" i="2" s="1"/>
  <c r="BC78" i="2"/>
  <c r="AN79" i="2"/>
  <c r="AP79" i="2" s="1"/>
  <c r="BC79" i="2"/>
  <c r="BC80" i="2"/>
  <c r="AN81" i="2"/>
  <c r="AP81" i="2" s="1"/>
  <c r="BC81" i="2"/>
  <c r="AN20" i="2"/>
  <c r="BD20" i="2" s="1"/>
  <c r="BC20" i="2"/>
  <c r="BC21" i="2"/>
  <c r="AN22" i="2"/>
  <c r="BC22" i="2"/>
  <c r="AN23" i="2"/>
  <c r="AP23" i="2" s="1"/>
  <c r="BC23" i="2"/>
  <c r="AN24" i="2"/>
  <c r="AP24" i="2" s="1"/>
  <c r="BC24" i="2"/>
  <c r="BC25" i="2"/>
  <c r="AN26" i="2"/>
  <c r="BC26" i="2"/>
  <c r="BC27" i="2"/>
  <c r="BD27" i="2" s="1"/>
  <c r="AN29" i="2"/>
  <c r="AP29" i="2" s="1"/>
  <c r="BC29" i="2"/>
  <c r="AN31" i="2"/>
  <c r="AN35" i="2" s="1"/>
  <c r="BC31" i="2"/>
  <c r="AN32" i="2"/>
  <c r="BD32" i="2" s="1"/>
  <c r="BC32" i="2"/>
  <c r="AN34" i="2"/>
  <c r="AP34" i="2" s="1"/>
  <c r="BC34" i="2"/>
  <c r="BC37" i="2"/>
  <c r="AN38" i="2"/>
  <c r="BD38" i="2" s="1"/>
  <c r="BC38" i="2"/>
  <c r="AN39" i="2"/>
  <c r="AP39" i="2" s="1"/>
  <c r="BC39" i="2"/>
  <c r="BC40" i="2"/>
  <c r="BD40" i="2" s="1"/>
  <c r="BC41" i="2"/>
  <c r="AN42" i="2"/>
  <c r="AP42" i="2" s="1"/>
  <c r="BC42" i="2"/>
  <c r="AN43" i="2"/>
  <c r="BC43" i="2"/>
  <c r="AN44" i="2"/>
  <c r="BC44" i="2"/>
  <c r="BC45" i="2"/>
  <c r="BC46" i="2"/>
  <c r="BD46" i="2" s="1"/>
  <c r="AN47" i="2"/>
  <c r="AP47" i="2" s="1"/>
  <c r="BC47" i="2"/>
  <c r="AN48" i="2"/>
  <c r="BC48" i="2"/>
  <c r="BC49" i="2"/>
  <c r="AN50" i="2"/>
  <c r="BC50" i="2"/>
  <c r="AN51" i="2"/>
  <c r="BC51" i="2"/>
  <c r="BD51" i="2" s="1"/>
  <c r="AN52" i="2"/>
  <c r="BC52" i="2"/>
  <c r="BC53" i="2"/>
  <c r="AN54" i="2"/>
  <c r="AP54" i="2" s="1"/>
  <c r="BC54" i="2"/>
  <c r="AN55" i="2"/>
  <c r="BC55" i="2"/>
  <c r="AN56" i="2"/>
  <c r="AP56" i="2" s="1"/>
  <c r="BC56" i="2"/>
  <c r="AN84" i="2"/>
  <c r="BC84" i="2"/>
  <c r="BC85" i="2"/>
  <c r="AN86" i="2"/>
  <c r="BC86" i="2"/>
  <c r="BC87" i="2"/>
  <c r="AN88" i="2"/>
  <c r="BC88" i="2"/>
  <c r="AN89" i="2"/>
  <c r="BC89" i="2"/>
  <c r="AN90" i="2"/>
  <c r="AP90" i="2" s="1"/>
  <c r="BC90" i="2"/>
  <c r="BC91" i="2"/>
  <c r="AN92" i="2"/>
  <c r="BC92" i="2"/>
  <c r="BC93" i="2"/>
  <c r="AN94" i="2"/>
  <c r="AP94" i="2" s="1"/>
  <c r="BC94" i="2"/>
  <c r="BC95" i="2"/>
  <c r="AN96" i="2"/>
  <c r="BD96" i="2" s="1"/>
  <c r="BC96" i="2"/>
  <c r="BC97" i="2"/>
  <c r="AN98" i="2"/>
  <c r="AP98" i="2" s="1"/>
  <c r="BC98" i="2"/>
  <c r="BC99" i="2"/>
  <c r="AN100" i="2"/>
  <c r="BC100" i="2"/>
  <c r="BC101" i="2"/>
  <c r="AN102" i="2"/>
  <c r="BC102" i="2"/>
  <c r="BC103" i="2"/>
  <c r="AN104" i="2"/>
  <c r="BD104" i="2" s="1"/>
  <c r="BC104" i="2"/>
  <c r="BC105" i="2"/>
  <c r="AN106" i="2"/>
  <c r="AP106" i="2" s="1"/>
  <c r="BC106" i="2"/>
  <c r="BC107" i="2"/>
  <c r="AN108" i="2"/>
  <c r="BC108" i="2"/>
  <c r="AN109" i="2"/>
  <c r="BC109" i="2"/>
  <c r="AN110" i="2"/>
  <c r="AP110" i="2" s="1"/>
  <c r="BC110" i="2"/>
  <c r="BC111" i="2"/>
  <c r="AN112" i="2"/>
  <c r="BC112" i="2"/>
  <c r="BC113" i="2"/>
  <c r="AN114" i="2"/>
  <c r="BC114" i="2"/>
  <c r="BC115" i="2"/>
  <c r="AN116" i="2"/>
  <c r="BC116" i="2"/>
  <c r="BC117" i="2"/>
  <c r="AN118" i="2"/>
  <c r="AP118" i="2" s="1"/>
  <c r="BC118" i="2"/>
  <c r="BC119" i="2"/>
  <c r="AN120" i="2"/>
  <c r="BC120" i="2"/>
  <c r="AN121" i="2"/>
  <c r="BD121" i="2" s="1"/>
  <c r="BC121" i="2"/>
  <c r="AN122" i="2"/>
  <c r="AP122" i="2" s="1"/>
  <c r="BC122" i="2"/>
  <c r="BC123" i="2"/>
  <c r="AN124" i="2"/>
  <c r="BD124" i="2" s="1"/>
  <c r="BC124" i="2"/>
  <c r="BC125" i="2"/>
  <c r="AN126" i="2"/>
  <c r="AP126" i="2" s="1"/>
  <c r="BC126" i="2"/>
  <c r="BC127" i="2"/>
  <c r="AN128" i="2"/>
  <c r="BC128" i="2"/>
  <c r="BC129" i="2"/>
  <c r="AN130" i="2"/>
  <c r="BC130" i="2"/>
  <c r="BC131" i="2"/>
  <c r="AN132" i="2"/>
  <c r="AP132" i="2" s="1"/>
  <c r="BC132" i="2"/>
  <c r="BC133" i="2"/>
  <c r="AN134" i="2"/>
  <c r="BD134" i="2" s="1"/>
  <c r="BC134" i="2"/>
  <c r="BC135" i="2"/>
  <c r="AN136" i="2"/>
  <c r="BC136" i="2"/>
  <c r="BC137" i="2"/>
  <c r="AN138" i="2"/>
  <c r="AP138" i="2" s="1"/>
  <c r="BC138" i="2"/>
  <c r="BC139" i="2"/>
  <c r="AN140" i="2"/>
  <c r="BC140" i="2"/>
  <c r="AN141" i="2"/>
  <c r="AP141" i="2" s="1"/>
  <c r="BC141" i="2"/>
  <c r="AN142" i="2"/>
  <c r="BC142" i="2"/>
  <c r="BC143" i="2"/>
  <c r="AN144" i="2"/>
  <c r="BD144" i="2" s="1"/>
  <c r="BC144" i="2"/>
  <c r="BC145" i="2"/>
  <c r="AN146" i="2"/>
  <c r="BC146" i="2"/>
  <c r="BC147" i="2"/>
  <c r="AN148" i="2"/>
  <c r="BC148" i="2"/>
  <c r="BC149" i="2"/>
  <c r="AN150" i="2"/>
  <c r="AP150" i="2" s="1"/>
  <c r="BC150" i="2"/>
  <c r="AN151" i="2"/>
  <c r="AP151" i="2" s="1"/>
  <c r="BC151" i="2"/>
  <c r="BC154" i="2"/>
  <c r="BC155" i="2"/>
  <c r="BC156" i="2"/>
  <c r="AN157" i="2"/>
  <c r="BC157" i="2"/>
  <c r="BC158" i="2"/>
  <c r="BC159" i="2"/>
  <c r="BD159" i="2" s="1"/>
  <c r="AN160" i="2"/>
  <c r="BC160" i="2"/>
  <c r="AN161" i="2"/>
  <c r="BC161" i="2"/>
  <c r="BC162" i="2"/>
  <c r="BC163" i="2"/>
  <c r="AN164" i="2"/>
  <c r="AP164" i="2" s="1"/>
  <c r="BC164" i="2"/>
  <c r="AN165" i="2"/>
  <c r="BC165" i="2"/>
  <c r="BC166" i="2"/>
  <c r="BC167" i="2"/>
  <c r="BD167" i="2" s="1"/>
  <c r="AN168" i="2"/>
  <c r="BC168" i="2"/>
  <c r="BD168" i="2" s="1"/>
  <c r="AN169" i="2"/>
  <c r="BD169" i="2" s="1"/>
  <c r="BC169" i="2"/>
  <c r="BC170" i="2"/>
  <c r="BC171" i="2"/>
  <c r="AN172" i="2"/>
  <c r="AP172" i="2" s="1"/>
  <c r="BC172" i="2"/>
  <c r="AN173" i="2"/>
  <c r="BC173" i="2"/>
  <c r="BC174" i="2"/>
  <c r="BC175" i="2"/>
  <c r="BD175" i="2" s="1"/>
  <c r="AN176" i="2"/>
  <c r="BC176" i="2"/>
  <c r="AN177" i="2"/>
  <c r="BC177" i="2"/>
  <c r="BC178" i="2"/>
  <c r="BC179" i="2"/>
  <c r="AN180" i="2"/>
  <c r="BD180" i="2" s="1"/>
  <c r="BC180" i="2"/>
  <c r="AN183" i="2"/>
  <c r="AP183" i="2" s="1"/>
  <c r="BC183" i="2"/>
  <c r="AN184" i="2"/>
  <c r="BD184" i="2" s="1"/>
  <c r="BC184" i="2"/>
  <c r="BC185" i="2"/>
  <c r="BC186" i="2"/>
  <c r="BD186" i="2" s="1"/>
  <c r="AN187" i="2"/>
  <c r="BC187" i="2"/>
  <c r="AN188" i="2"/>
  <c r="BC188" i="2"/>
  <c r="BC189" i="2"/>
  <c r="BC190" i="2"/>
  <c r="AN191" i="2"/>
  <c r="BC191" i="2"/>
  <c r="AN192" i="2"/>
  <c r="BD192" i="2" s="1"/>
  <c r="BC192" i="2"/>
  <c r="AN194" i="2"/>
  <c r="BC194" i="2"/>
  <c r="BC197" i="2"/>
  <c r="AN198" i="2"/>
  <c r="BD198" i="2" s="1"/>
  <c r="BC198" i="2"/>
  <c r="BC201" i="2"/>
  <c r="AN202" i="2"/>
  <c r="AP202" i="2" s="1"/>
  <c r="BC202" i="2"/>
  <c r="AN203" i="2"/>
  <c r="BC203" i="2"/>
  <c r="AN204" i="2"/>
  <c r="BD204" i="2" s="1"/>
  <c r="BC204" i="2"/>
  <c r="AN205" i="2"/>
  <c r="AP205" i="2" s="1"/>
  <c r="BC205" i="2"/>
  <c r="AN206" i="2"/>
  <c r="BC206" i="2"/>
  <c r="AN207" i="2"/>
  <c r="BC207" i="2"/>
  <c r="BC208" i="2"/>
  <c r="AN209" i="2"/>
  <c r="BC209" i="2"/>
  <c r="AN210" i="2"/>
  <c r="BD210" i="2" s="1"/>
  <c r="BC210" i="2"/>
  <c r="AN211" i="2"/>
  <c r="BC211" i="2"/>
  <c r="BC212" i="2"/>
  <c r="AN213" i="2"/>
  <c r="BC213" i="2"/>
  <c r="AN214" i="2"/>
  <c r="BD214" i="2" s="1"/>
  <c r="BC214" i="2"/>
  <c r="AN215" i="2"/>
  <c r="AP215" i="2" s="1"/>
  <c r="BC215" i="2"/>
  <c r="BC216" i="2"/>
  <c r="AN217" i="2"/>
  <c r="AP217" i="2" s="1"/>
  <c r="BC217" i="2"/>
  <c r="BD217" i="2" s="1"/>
  <c r="AN218" i="2"/>
  <c r="BC218" i="2"/>
  <c r="AN219" i="2"/>
  <c r="BD219" i="2" s="1"/>
  <c r="BC219" i="2"/>
  <c r="BC220" i="2"/>
  <c r="AN221" i="2"/>
  <c r="BC221" i="2"/>
  <c r="BD221" i="2" s="1"/>
  <c r="AN222" i="2"/>
  <c r="BC222" i="2"/>
  <c r="AN223" i="2"/>
  <c r="BC223" i="2"/>
  <c r="BC224" i="2"/>
  <c r="AN225" i="2"/>
  <c r="BC225" i="2"/>
  <c r="AN226" i="2"/>
  <c r="BD226" i="2" s="1"/>
  <c r="BC226" i="2"/>
  <c r="AN227" i="2"/>
  <c r="BC227" i="2"/>
  <c r="AN228" i="2"/>
  <c r="BD228" i="2" s="1"/>
  <c r="BC228" i="2"/>
  <c r="AN229" i="2"/>
  <c r="AP229" i="2" s="1"/>
  <c r="BC229" i="2"/>
  <c r="AN230" i="2"/>
  <c r="BD230" i="2" s="1"/>
  <c r="BC230" i="2"/>
  <c r="AN231" i="2"/>
  <c r="BC231" i="2"/>
  <c r="AN232" i="2"/>
  <c r="AP232" i="2" s="1"/>
  <c r="BC232" i="2"/>
  <c r="AN233" i="2"/>
  <c r="BC233" i="2"/>
  <c r="AN234" i="2"/>
  <c r="AP234" i="2" s="1"/>
  <c r="BC234" i="2"/>
  <c r="AN235" i="2"/>
  <c r="BC235" i="2"/>
  <c r="BB30" i="2"/>
  <c r="BB35" i="2"/>
  <c r="BB57" i="2"/>
  <c r="BB82" i="2"/>
  <c r="BB152" i="2"/>
  <c r="BB181" i="2"/>
  <c r="BB195" i="2"/>
  <c r="BB199" i="2"/>
  <c r="BB236" i="2"/>
  <c r="BB245" i="2" s="1"/>
  <c r="BA30" i="2"/>
  <c r="BA35" i="2"/>
  <c r="BA57" i="2"/>
  <c r="BA82" i="2"/>
  <c r="BA152" i="2"/>
  <c r="BA181" i="2"/>
  <c r="BA195" i="2"/>
  <c r="BA199" i="2"/>
  <c r="BA236" i="2"/>
  <c r="AZ30" i="2"/>
  <c r="AZ35" i="2"/>
  <c r="AZ57" i="2"/>
  <c r="AZ82" i="2"/>
  <c r="AZ152" i="2"/>
  <c r="AZ181" i="2"/>
  <c r="AZ195" i="2"/>
  <c r="AZ199" i="2"/>
  <c r="AZ236" i="2"/>
  <c r="AY30" i="2"/>
  <c r="AY35" i="2"/>
  <c r="AY57" i="2"/>
  <c r="AY82" i="2"/>
  <c r="AY152" i="2"/>
  <c r="AY181" i="2"/>
  <c r="AY195" i="2"/>
  <c r="AY199" i="2"/>
  <c r="AY236" i="2"/>
  <c r="AY245" i="2" s="1"/>
  <c r="AX30" i="2"/>
  <c r="AX35" i="2"/>
  <c r="AX57" i="2"/>
  <c r="AX82" i="2"/>
  <c r="AX152" i="2"/>
  <c r="AX181" i="2"/>
  <c r="AX195" i="2"/>
  <c r="AX199" i="2"/>
  <c r="AX236" i="2"/>
  <c r="AW30" i="2"/>
  <c r="AW35" i="2"/>
  <c r="AW57" i="2"/>
  <c r="AW82" i="2"/>
  <c r="AW152" i="2"/>
  <c r="AW181" i="2"/>
  <c r="AW195" i="2"/>
  <c r="AW199" i="2"/>
  <c r="AW236" i="2"/>
  <c r="AV30" i="2"/>
  <c r="AV35" i="2"/>
  <c r="AV57" i="2"/>
  <c r="AV82" i="2"/>
  <c r="AV152" i="2"/>
  <c r="AV181" i="2"/>
  <c r="AV195" i="2"/>
  <c r="AV199" i="2"/>
  <c r="AV236" i="2"/>
  <c r="AV245" i="2" s="1"/>
  <c r="AU30" i="2"/>
  <c r="AU35" i="2"/>
  <c r="AU57" i="2"/>
  <c r="AU82" i="2"/>
  <c r="AU152" i="2"/>
  <c r="AU181" i="2"/>
  <c r="AU195" i="2"/>
  <c r="AU199" i="2"/>
  <c r="AU236" i="2"/>
  <c r="AU245" i="2" s="1"/>
  <c r="AT30" i="2"/>
  <c r="AT35" i="2"/>
  <c r="AT57" i="2"/>
  <c r="AT82" i="2"/>
  <c r="AT152" i="2"/>
  <c r="AT181" i="2"/>
  <c r="AT195" i="2"/>
  <c r="AT199" i="2"/>
  <c r="AT236" i="2"/>
  <c r="AS30" i="2"/>
  <c r="AS35" i="2"/>
  <c r="AS57" i="2"/>
  <c r="AS82" i="2"/>
  <c r="AS152" i="2"/>
  <c r="AS181" i="2"/>
  <c r="AS195" i="2"/>
  <c r="AS199" i="2"/>
  <c r="AS236" i="2"/>
  <c r="AR30" i="2"/>
  <c r="AR35" i="2"/>
  <c r="AR57" i="2"/>
  <c r="AR82" i="2"/>
  <c r="AR152" i="2"/>
  <c r="AR181" i="2"/>
  <c r="AR195" i="2"/>
  <c r="AR199" i="2"/>
  <c r="AR236" i="2"/>
  <c r="AQ30" i="2"/>
  <c r="AQ35" i="2"/>
  <c r="AQ57" i="2"/>
  <c r="AQ82" i="2"/>
  <c r="AQ152" i="2"/>
  <c r="AQ181" i="2"/>
  <c r="AQ195" i="2"/>
  <c r="AQ199" i="2"/>
  <c r="AQ236" i="2"/>
  <c r="AQ245" i="2" s="1"/>
  <c r="AP68" i="2"/>
  <c r="AP73" i="2"/>
  <c r="AP20" i="2"/>
  <c r="AP26" i="2"/>
  <c r="AP27" i="2"/>
  <c r="AP31" i="2"/>
  <c r="AP40" i="2"/>
  <c r="AP43" i="2"/>
  <c r="AP46" i="2"/>
  <c r="AP48" i="2"/>
  <c r="AP50" i="2"/>
  <c r="AP51" i="2"/>
  <c r="AP55" i="2"/>
  <c r="AP84" i="2"/>
  <c r="AP86" i="2"/>
  <c r="AP89" i="2"/>
  <c r="AP100" i="2"/>
  <c r="AP108" i="2"/>
  <c r="AP109" i="2"/>
  <c r="AP116" i="2"/>
  <c r="AP128" i="2"/>
  <c r="AP130" i="2"/>
  <c r="AP140" i="2"/>
  <c r="AP148" i="2"/>
  <c r="AP160" i="2"/>
  <c r="AP168" i="2"/>
  <c r="AP176" i="2"/>
  <c r="AP187" i="2"/>
  <c r="AP204" i="2"/>
  <c r="AP206" i="2"/>
  <c r="AP209" i="2"/>
  <c r="AP213" i="2"/>
  <c r="AP218" i="2"/>
  <c r="AP221" i="2"/>
  <c r="AP222" i="2"/>
  <c r="AP225" i="2"/>
  <c r="AP231" i="2"/>
  <c r="AP233" i="2"/>
  <c r="AO30" i="2"/>
  <c r="AO35" i="2"/>
  <c r="AO57" i="2"/>
  <c r="AO82" i="2"/>
  <c r="AO152" i="2"/>
  <c r="AO181" i="2"/>
  <c r="AO195" i="2"/>
  <c r="AO199" i="2"/>
  <c r="AO236" i="2"/>
  <c r="Z238" i="2"/>
  <c r="C35" i="2"/>
  <c r="C85" i="4"/>
  <c r="C20" i="5"/>
  <c r="AK33" i="4"/>
  <c r="AL33" i="4"/>
  <c r="BC33" i="4"/>
  <c r="AK34" i="4"/>
  <c r="AL34" i="4" s="1"/>
  <c r="AN34" i="4" s="1"/>
  <c r="BC34" i="4"/>
  <c r="AK35" i="4"/>
  <c r="AL35" i="4" s="1"/>
  <c r="AN35" i="4" s="1"/>
  <c r="BC35" i="4"/>
  <c r="AK36" i="4"/>
  <c r="AL36" i="4" s="1"/>
  <c r="AN36" i="4" s="1"/>
  <c r="BC36" i="4"/>
  <c r="AK37" i="4"/>
  <c r="AL37" i="4" s="1"/>
  <c r="AN37" i="4" s="1"/>
  <c r="BC37" i="4"/>
  <c r="AK38" i="4"/>
  <c r="AL38" i="4" s="1"/>
  <c r="AN38" i="4" s="1"/>
  <c r="BC38" i="4"/>
  <c r="AK39" i="4"/>
  <c r="AL39" i="4" s="1"/>
  <c r="AN39" i="4" s="1"/>
  <c r="BC39" i="4"/>
  <c r="AK40" i="4"/>
  <c r="AL40" i="4" s="1"/>
  <c r="AN40" i="4" s="1"/>
  <c r="BC40" i="4"/>
  <c r="AK41" i="4"/>
  <c r="AL41" i="4" s="1"/>
  <c r="AN41" i="4" s="1"/>
  <c r="BC41" i="4"/>
  <c r="AK42" i="4"/>
  <c r="AL42" i="4" s="1"/>
  <c r="AN42" i="4" s="1"/>
  <c r="BC42" i="4"/>
  <c r="BC43" i="4"/>
  <c r="BB43" i="4"/>
  <c r="BA43" i="4"/>
  <c r="AZ43" i="4"/>
  <c r="AY43" i="4"/>
  <c r="AX43" i="4"/>
  <c r="AW43" i="4"/>
  <c r="AV43" i="4"/>
  <c r="AU43" i="4"/>
  <c r="AT43" i="4"/>
  <c r="AS43" i="4"/>
  <c r="AR43" i="4"/>
  <c r="AQ43" i="4"/>
  <c r="AO43" i="4"/>
  <c r="AJ43" i="4"/>
  <c r="AI43" i="4"/>
  <c r="AH43" i="4"/>
  <c r="AG43" i="4"/>
  <c r="AF43" i="4"/>
  <c r="AE43" i="4"/>
  <c r="AD43" i="4"/>
  <c r="AC43" i="4"/>
  <c r="AB43" i="4"/>
  <c r="AA43" i="4"/>
  <c r="Z43" i="4"/>
  <c r="Y43" i="4"/>
  <c r="U43" i="4"/>
  <c r="S43" i="4"/>
  <c r="C43" i="4"/>
  <c r="AN32" i="4"/>
  <c r="BC32" i="4"/>
  <c r="BD32" i="4"/>
  <c r="AP32" i="4"/>
  <c r="AK174" i="3"/>
  <c r="AL174" i="3"/>
  <c r="AN174" i="3"/>
  <c r="BC174" i="3"/>
  <c r="AK175" i="3"/>
  <c r="AL175" i="3"/>
  <c r="AN175" i="3"/>
  <c r="BC175" i="3"/>
  <c r="AK176" i="3"/>
  <c r="AL176" i="3"/>
  <c r="AN176" i="3"/>
  <c r="BC176" i="3"/>
  <c r="BC177" i="3"/>
  <c r="BC178" i="3"/>
  <c r="BC179" i="3"/>
  <c r="BC180" i="3"/>
  <c r="BC181" i="3"/>
  <c r="AK177" i="3"/>
  <c r="AL177" i="3"/>
  <c r="AN177" i="3" s="1"/>
  <c r="AK178" i="3"/>
  <c r="AL178" i="3"/>
  <c r="AN178" i="3"/>
  <c r="AK179" i="3"/>
  <c r="AL179" i="3"/>
  <c r="AN179" i="3"/>
  <c r="AK180" i="3"/>
  <c r="AL180" i="3" s="1"/>
  <c r="AN180" i="3" s="1"/>
  <c r="AN181" i="3"/>
  <c r="AP181" i="3" s="1"/>
  <c r="BD181" i="3"/>
  <c r="BB182" i="3"/>
  <c r="BA182" i="3"/>
  <c r="AZ182" i="3"/>
  <c r="AY182" i="3"/>
  <c r="AX182" i="3"/>
  <c r="AW182" i="3"/>
  <c r="AV182" i="3"/>
  <c r="AU182" i="3"/>
  <c r="AT182" i="3"/>
  <c r="AS182" i="3"/>
  <c r="AR182" i="3"/>
  <c r="AQ182" i="3"/>
  <c r="AO182" i="3"/>
  <c r="AJ182" i="3"/>
  <c r="AI182" i="3"/>
  <c r="AH182" i="3"/>
  <c r="AG182" i="3"/>
  <c r="AF182" i="3"/>
  <c r="AE182" i="3"/>
  <c r="AD182" i="3"/>
  <c r="AC182" i="3"/>
  <c r="AB182" i="3"/>
  <c r="AA182" i="3"/>
  <c r="Z182" i="3"/>
  <c r="Y182" i="3"/>
  <c r="U182" i="3"/>
  <c r="S182" i="3"/>
  <c r="C182" i="3"/>
  <c r="C106" i="4"/>
  <c r="C166" i="4"/>
  <c r="C44" i="4"/>
  <c r="C20" i="4"/>
  <c r="U18" i="6"/>
  <c r="AS163" i="6"/>
  <c r="AS172" i="6"/>
  <c r="AQ104" i="6"/>
  <c r="AQ170" i="6"/>
  <c r="BB149" i="6"/>
  <c r="BA149" i="6"/>
  <c r="BA171" i="6" s="1"/>
  <c r="AZ149" i="6"/>
  <c r="AY149" i="6"/>
  <c r="AX149" i="6"/>
  <c r="AW149" i="6"/>
  <c r="AV149" i="6"/>
  <c r="AU149" i="6"/>
  <c r="AT149" i="6"/>
  <c r="AS149" i="6"/>
  <c r="AR149" i="6"/>
  <c r="AQ149" i="6"/>
  <c r="AO149" i="6"/>
  <c r="BB163" i="6"/>
  <c r="BB172" i="6" s="1"/>
  <c r="BA163" i="6"/>
  <c r="BA172" i="6"/>
  <c r="AZ163" i="6"/>
  <c r="AZ172" i="6" s="1"/>
  <c r="AY163" i="6"/>
  <c r="AY172" i="6"/>
  <c r="AX163" i="6"/>
  <c r="AX172" i="6" s="1"/>
  <c r="AW163" i="6"/>
  <c r="AW172" i="6"/>
  <c r="AV163" i="6"/>
  <c r="AV172" i="6" s="1"/>
  <c r="AU163" i="6"/>
  <c r="AU172" i="6"/>
  <c r="AT163" i="6"/>
  <c r="AT172" i="6" s="1"/>
  <c r="AR163" i="6"/>
  <c r="AR172" i="6"/>
  <c r="AQ163" i="6"/>
  <c r="AQ172" i="6" s="1"/>
  <c r="AO163" i="6"/>
  <c r="AO172" i="6"/>
  <c r="BC151" i="6"/>
  <c r="BC152" i="6"/>
  <c r="BC153" i="6"/>
  <c r="BC154" i="6"/>
  <c r="BC155" i="6"/>
  <c r="BC156" i="6"/>
  <c r="BC157" i="6"/>
  <c r="BC162" i="6"/>
  <c r="BC148" i="6"/>
  <c r="BC149" i="6" s="1"/>
  <c r="BB146" i="6"/>
  <c r="BA146" i="6"/>
  <c r="AZ146" i="6"/>
  <c r="AY146" i="6"/>
  <c r="AX146" i="6"/>
  <c r="AW146" i="6"/>
  <c r="AV146" i="6"/>
  <c r="AV171" i="6" s="1"/>
  <c r="AU146" i="6"/>
  <c r="AT146" i="6"/>
  <c r="AS146" i="6"/>
  <c r="AR146" i="6"/>
  <c r="AQ146" i="6"/>
  <c r="AO146" i="6"/>
  <c r="BC128" i="6"/>
  <c r="BC129" i="6"/>
  <c r="BC130" i="6"/>
  <c r="BC131" i="6"/>
  <c r="BC132" i="6"/>
  <c r="BC133" i="6"/>
  <c r="BC134" i="6"/>
  <c r="BC135" i="6"/>
  <c r="BC136" i="6"/>
  <c r="BC137" i="6"/>
  <c r="BC138" i="6"/>
  <c r="BC139" i="6"/>
  <c r="BC140" i="6"/>
  <c r="BC141" i="6"/>
  <c r="BC142" i="6"/>
  <c r="BC145" i="6"/>
  <c r="BC144" i="6"/>
  <c r="BC143" i="6"/>
  <c r="BB126" i="6"/>
  <c r="BA126" i="6"/>
  <c r="AZ126" i="6"/>
  <c r="AY126" i="6"/>
  <c r="AX126" i="6"/>
  <c r="AW126" i="6"/>
  <c r="AV126" i="6"/>
  <c r="AU126" i="6"/>
  <c r="AT126" i="6"/>
  <c r="AS126" i="6"/>
  <c r="AR126" i="6"/>
  <c r="AQ126" i="6"/>
  <c r="AO126" i="6"/>
  <c r="BC125" i="6"/>
  <c r="BC126" i="6"/>
  <c r="BB123" i="6"/>
  <c r="BA123" i="6"/>
  <c r="AZ123" i="6"/>
  <c r="AY123" i="6"/>
  <c r="AX123" i="6"/>
  <c r="AW123" i="6"/>
  <c r="AV123" i="6"/>
  <c r="AU123" i="6"/>
  <c r="AT123" i="6"/>
  <c r="AT171" i="6" s="1"/>
  <c r="AS123" i="6"/>
  <c r="AR123" i="6"/>
  <c r="AQ123" i="6"/>
  <c r="AQ115" i="6"/>
  <c r="AO123" i="6"/>
  <c r="BC117" i="6"/>
  <c r="BC123" i="6" s="1"/>
  <c r="BC118" i="6"/>
  <c r="BC119" i="6"/>
  <c r="BC120" i="6"/>
  <c r="BC121" i="6"/>
  <c r="BC122" i="6"/>
  <c r="BB104" i="6"/>
  <c r="BA104" i="6"/>
  <c r="AZ104" i="6"/>
  <c r="AZ115" i="6"/>
  <c r="AY104" i="6"/>
  <c r="AY170" i="6"/>
  <c r="AX104" i="6"/>
  <c r="AW104" i="6"/>
  <c r="AV104" i="6"/>
  <c r="AU104" i="6"/>
  <c r="AU170" i="6" s="1"/>
  <c r="AT104" i="6"/>
  <c r="AS104" i="6"/>
  <c r="AR104" i="6"/>
  <c r="AR170" i="6" s="1"/>
  <c r="AO104" i="6"/>
  <c r="AO170" i="6"/>
  <c r="BB115" i="6"/>
  <c r="BA115" i="6"/>
  <c r="AZ171" i="6"/>
  <c r="AY115" i="6"/>
  <c r="AX115" i="6"/>
  <c r="AX171" i="6"/>
  <c r="AW115" i="6"/>
  <c r="AW171" i="6" s="1"/>
  <c r="AV115" i="6"/>
  <c r="AU115" i="6"/>
  <c r="AU171" i="6" s="1"/>
  <c r="AT115" i="6"/>
  <c r="AS115" i="6"/>
  <c r="AS171" i="6" s="1"/>
  <c r="AR115" i="6"/>
  <c r="AR171" i="6"/>
  <c r="AO115" i="6"/>
  <c r="AO171" i="6"/>
  <c r="AN105" i="6"/>
  <c r="BC105" i="6"/>
  <c r="BC106" i="6"/>
  <c r="BC107" i="6"/>
  <c r="BC108" i="6"/>
  <c r="BC109" i="6"/>
  <c r="BC110" i="6"/>
  <c r="BC111" i="6"/>
  <c r="BC112" i="6"/>
  <c r="AN114" i="6"/>
  <c r="BC114" i="6"/>
  <c r="BD114" i="6"/>
  <c r="AP114" i="6"/>
  <c r="BC113" i="6"/>
  <c r="BC24" i="6"/>
  <c r="BC25" i="6"/>
  <c r="BC26" i="6"/>
  <c r="BC27" i="6"/>
  <c r="BC28" i="6"/>
  <c r="BC29" i="6"/>
  <c r="BC30" i="6"/>
  <c r="BC31" i="6"/>
  <c r="BC32" i="6"/>
  <c r="BC33" i="6"/>
  <c r="BC34" i="6"/>
  <c r="BC35" i="6"/>
  <c r="BC36" i="6"/>
  <c r="BC37" i="6"/>
  <c r="BC38" i="6"/>
  <c r="BC39" i="6"/>
  <c r="BC40" i="6"/>
  <c r="BC41" i="6"/>
  <c r="BC42" i="6"/>
  <c r="BC43" i="6"/>
  <c r="BC44" i="6"/>
  <c r="BC45" i="6"/>
  <c r="BC46" i="6"/>
  <c r="BC47" i="6"/>
  <c r="BC48" i="6"/>
  <c r="BC49" i="6"/>
  <c r="BC50" i="6"/>
  <c r="BC51" i="6"/>
  <c r="BC52" i="6"/>
  <c r="BC53" i="6"/>
  <c r="BC54" i="6"/>
  <c r="BC55" i="6"/>
  <c r="BC56" i="6"/>
  <c r="BC57" i="6"/>
  <c r="BC58" i="6"/>
  <c r="BC59" i="6"/>
  <c r="BC60" i="6"/>
  <c r="BC61" i="6"/>
  <c r="BC62" i="6"/>
  <c r="BC63" i="6"/>
  <c r="BC64" i="6"/>
  <c r="BC65" i="6"/>
  <c r="BC66" i="6"/>
  <c r="BC67" i="6"/>
  <c r="BC68" i="6"/>
  <c r="BC69" i="6"/>
  <c r="BC70" i="6"/>
  <c r="BC71" i="6"/>
  <c r="BC72" i="6"/>
  <c r="BC73" i="6"/>
  <c r="BC74" i="6"/>
  <c r="BC75" i="6"/>
  <c r="BC76" i="6"/>
  <c r="BC77" i="6"/>
  <c r="BC78" i="6"/>
  <c r="BC79" i="6"/>
  <c r="BC80" i="6"/>
  <c r="BC81" i="6"/>
  <c r="BC82" i="6"/>
  <c r="BC83" i="6"/>
  <c r="BC84" i="6"/>
  <c r="BC85" i="6"/>
  <c r="BC86" i="6"/>
  <c r="BC87" i="6"/>
  <c r="BC88" i="6"/>
  <c r="BC89" i="6"/>
  <c r="BC90" i="6"/>
  <c r="BC91" i="6"/>
  <c r="BC92" i="6"/>
  <c r="BC93" i="6"/>
  <c r="BC94" i="6"/>
  <c r="BC95" i="6"/>
  <c r="BC96" i="6"/>
  <c r="BC97" i="6"/>
  <c r="BC98" i="6"/>
  <c r="BC99" i="6"/>
  <c r="BC100" i="6"/>
  <c r="BC101" i="6"/>
  <c r="BC102" i="6"/>
  <c r="AN103" i="6"/>
  <c r="BC103" i="6"/>
  <c r="BD103" i="6"/>
  <c r="BC23" i="6"/>
  <c r="BC22" i="6"/>
  <c r="BC21" i="6"/>
  <c r="BC20" i="6"/>
  <c r="AN20" i="6"/>
  <c r="AP20" i="6" s="1"/>
  <c r="BA53" i="5"/>
  <c r="BA61" i="5"/>
  <c r="AV53" i="5"/>
  <c r="AR53" i="5"/>
  <c r="AR61" i="5"/>
  <c r="BB53" i="5"/>
  <c r="BB61" i="5" s="1"/>
  <c r="AZ53" i="5"/>
  <c r="AZ61" i="5"/>
  <c r="AY53" i="5"/>
  <c r="AY61" i="5" s="1"/>
  <c r="AX53" i="5"/>
  <c r="AX61" i="5"/>
  <c r="AW53" i="5"/>
  <c r="AW61" i="5" s="1"/>
  <c r="AU53" i="5"/>
  <c r="AU61" i="5"/>
  <c r="AT53" i="5"/>
  <c r="AT61" i="5" s="1"/>
  <c r="AS53" i="5"/>
  <c r="AS61" i="5"/>
  <c r="AR42" i="5"/>
  <c r="AR46" i="5"/>
  <c r="AR36" i="5"/>
  <c r="AQ53" i="5"/>
  <c r="AQ61" i="5" s="1"/>
  <c r="AO53" i="5"/>
  <c r="AO42" i="5"/>
  <c r="AO46" i="5"/>
  <c r="AO36" i="5"/>
  <c r="BB46" i="5"/>
  <c r="BA46" i="5"/>
  <c r="BA55" i="5" s="1"/>
  <c r="BA42" i="5"/>
  <c r="BA36" i="5"/>
  <c r="AZ46" i="5"/>
  <c r="AY46" i="5"/>
  <c r="AX46" i="5"/>
  <c r="AX36" i="5"/>
  <c r="AX60" i="5" s="1"/>
  <c r="AX42" i="5"/>
  <c r="AW46" i="5"/>
  <c r="AV46" i="5"/>
  <c r="AU46" i="5"/>
  <c r="AU64" i="5" s="1"/>
  <c r="AU36" i="5"/>
  <c r="AU42" i="5"/>
  <c r="AT46" i="5"/>
  <c r="AT64" i="5" s="1"/>
  <c r="AS46" i="5"/>
  <c r="AQ46" i="5"/>
  <c r="BB42" i="5"/>
  <c r="AZ42" i="5"/>
  <c r="AY42" i="5"/>
  <c r="AW42" i="5"/>
  <c r="AV42" i="5"/>
  <c r="AV36" i="5"/>
  <c r="AV64" i="5" s="1"/>
  <c r="AT42" i="5"/>
  <c r="AS42" i="5"/>
  <c r="AQ42" i="5"/>
  <c r="BC38" i="5"/>
  <c r="BC39" i="5"/>
  <c r="BC40" i="5"/>
  <c r="BC41" i="5"/>
  <c r="BC42" i="5"/>
  <c r="BC48" i="5"/>
  <c r="BC49" i="5"/>
  <c r="BC50" i="5"/>
  <c r="BC53" i="5" s="1"/>
  <c r="BC51" i="5"/>
  <c r="BC52" i="5"/>
  <c r="AN52" i="5"/>
  <c r="AP52" i="5" s="1"/>
  <c r="BC45" i="5"/>
  <c r="AN45" i="5"/>
  <c r="BD45" i="5"/>
  <c r="BC44" i="5"/>
  <c r="BC46" i="5"/>
  <c r="AN41" i="5"/>
  <c r="AP41" i="5" s="1"/>
  <c r="BD41" i="5"/>
  <c r="BB36" i="5"/>
  <c r="BB60" i="5" s="1"/>
  <c r="BA64" i="5"/>
  <c r="AZ36" i="5"/>
  <c r="AZ64" i="5"/>
  <c r="AY36" i="5"/>
  <c r="AY64" i="5" s="1"/>
  <c r="AW36" i="5"/>
  <c r="AW64" i="5"/>
  <c r="AT36" i="5"/>
  <c r="AS36" i="5"/>
  <c r="AS64" i="5" s="1"/>
  <c r="AQ36" i="5"/>
  <c r="AO64" i="5"/>
  <c r="BC24" i="5"/>
  <c r="BC25" i="5"/>
  <c r="BC26" i="5"/>
  <c r="BC27" i="5"/>
  <c r="BC28" i="5"/>
  <c r="BC29" i="5"/>
  <c r="BC30" i="5"/>
  <c r="BC31" i="5"/>
  <c r="BC32" i="5"/>
  <c r="BC33" i="5"/>
  <c r="AN35" i="5"/>
  <c r="AP35" i="5"/>
  <c r="BC35" i="5"/>
  <c r="BC23" i="5"/>
  <c r="BC22" i="5"/>
  <c r="BC21" i="5"/>
  <c r="BC36" i="5" s="1"/>
  <c r="BB84" i="4"/>
  <c r="BA84" i="4"/>
  <c r="AZ84" i="4"/>
  <c r="AY84" i="4"/>
  <c r="AX84" i="4"/>
  <c r="AW84" i="4"/>
  <c r="AV84" i="4"/>
  <c r="AU84" i="4"/>
  <c r="AT84" i="4"/>
  <c r="AS84" i="4"/>
  <c r="AR84" i="4"/>
  <c r="AQ84" i="4"/>
  <c r="AO84" i="4"/>
  <c r="BB105" i="4"/>
  <c r="BA105" i="4"/>
  <c r="AZ105" i="4"/>
  <c r="AY105" i="4"/>
  <c r="AX105" i="4"/>
  <c r="AW105" i="4"/>
  <c r="AV105" i="4"/>
  <c r="AU105" i="4"/>
  <c r="AT105" i="4"/>
  <c r="AS105" i="4"/>
  <c r="AR105" i="4"/>
  <c r="AQ105" i="4"/>
  <c r="AO105" i="4"/>
  <c r="AO213" i="4"/>
  <c r="BB165" i="4"/>
  <c r="BA165" i="4"/>
  <c r="AZ165" i="4"/>
  <c r="AY165" i="4"/>
  <c r="AX165" i="4"/>
  <c r="AW165" i="4"/>
  <c r="AV165" i="4"/>
  <c r="AU165" i="4"/>
  <c r="AT165" i="4"/>
  <c r="AS165" i="4"/>
  <c r="AR165" i="4"/>
  <c r="AQ165" i="4"/>
  <c r="AO165" i="4"/>
  <c r="BB204" i="4"/>
  <c r="BA204" i="4"/>
  <c r="AZ204" i="4"/>
  <c r="AY204" i="4"/>
  <c r="AX204" i="4"/>
  <c r="AW204" i="4"/>
  <c r="AV204" i="4"/>
  <c r="AU204" i="4"/>
  <c r="AT204" i="4"/>
  <c r="AS204" i="4"/>
  <c r="AR204" i="4"/>
  <c r="AQ204" i="4"/>
  <c r="AO204" i="4"/>
  <c r="AP218" i="4"/>
  <c r="AO218" i="4"/>
  <c r="AN218" i="4"/>
  <c r="AO214" i="4"/>
  <c r="BD218" i="4"/>
  <c r="BC218" i="4"/>
  <c r="BB218" i="4"/>
  <c r="BA218" i="4"/>
  <c r="AZ218" i="4"/>
  <c r="AY218" i="4"/>
  <c r="AX218" i="4"/>
  <c r="AW218" i="4"/>
  <c r="AV218" i="4"/>
  <c r="AU218" i="4"/>
  <c r="AT218" i="4"/>
  <c r="AS218" i="4"/>
  <c r="AR218" i="4"/>
  <c r="AQ218" i="4"/>
  <c r="BB214" i="4"/>
  <c r="BA214" i="4"/>
  <c r="AZ214" i="4"/>
  <c r="AY214" i="4"/>
  <c r="AX214" i="4"/>
  <c r="AW214" i="4"/>
  <c r="AV214" i="4"/>
  <c r="AU214" i="4"/>
  <c r="AT214" i="4"/>
  <c r="AS214" i="4"/>
  <c r="AR214" i="4"/>
  <c r="AQ214" i="4"/>
  <c r="BB213" i="4"/>
  <c r="BA213" i="4"/>
  <c r="AZ213" i="4"/>
  <c r="AY213" i="4"/>
  <c r="AX213" i="4"/>
  <c r="AW213" i="4"/>
  <c r="AV213" i="4"/>
  <c r="AU213" i="4"/>
  <c r="AT213" i="4"/>
  <c r="AS213" i="4"/>
  <c r="AR213" i="4"/>
  <c r="AQ213" i="4"/>
  <c r="BB212" i="4"/>
  <c r="AZ212" i="4"/>
  <c r="AY212" i="4"/>
  <c r="AX212" i="4"/>
  <c r="AV212" i="4"/>
  <c r="AU212" i="4"/>
  <c r="AT212" i="4"/>
  <c r="AR212" i="4"/>
  <c r="AQ212" i="4"/>
  <c r="AZ31" i="4"/>
  <c r="AZ206" i="4"/>
  <c r="AV31" i="4"/>
  <c r="AV206" i="4"/>
  <c r="AS31" i="4"/>
  <c r="AS211" i="4"/>
  <c r="AR31" i="4"/>
  <c r="AR206" i="4"/>
  <c r="BC45" i="4"/>
  <c r="BC46" i="4"/>
  <c r="BC47" i="4"/>
  <c r="BC48" i="4"/>
  <c r="BC49" i="4"/>
  <c r="BC50" i="4"/>
  <c r="BC51" i="4"/>
  <c r="BC52" i="4"/>
  <c r="BC53" i="4"/>
  <c r="BC54" i="4"/>
  <c r="BC55" i="4"/>
  <c r="BC56" i="4"/>
  <c r="BC57" i="4"/>
  <c r="BC58" i="4"/>
  <c r="BC59" i="4"/>
  <c r="BC60" i="4"/>
  <c r="BC61" i="4"/>
  <c r="BC62" i="4"/>
  <c r="BC63" i="4"/>
  <c r="BC64" i="4"/>
  <c r="BC65" i="4"/>
  <c r="BC66" i="4"/>
  <c r="BC67" i="4"/>
  <c r="BC68" i="4"/>
  <c r="BC69" i="4"/>
  <c r="BC70" i="4"/>
  <c r="BC71" i="4"/>
  <c r="BC72" i="4"/>
  <c r="BC73" i="4"/>
  <c r="BC74" i="4"/>
  <c r="BC75" i="4"/>
  <c r="BC81" i="4"/>
  <c r="BC86" i="4"/>
  <c r="BC87" i="4"/>
  <c r="BC88" i="4"/>
  <c r="BC89" i="4"/>
  <c r="BC90" i="4"/>
  <c r="BC91" i="4"/>
  <c r="BC92" i="4"/>
  <c r="BC93" i="4"/>
  <c r="BC94" i="4"/>
  <c r="BC95" i="4"/>
  <c r="BC96" i="4"/>
  <c r="BC97" i="4"/>
  <c r="BC98" i="4"/>
  <c r="BC99" i="4"/>
  <c r="BC100" i="4"/>
  <c r="BC101" i="4"/>
  <c r="BC102" i="4"/>
  <c r="BC107" i="4"/>
  <c r="BC108" i="4"/>
  <c r="BC109" i="4"/>
  <c r="BC110" i="4"/>
  <c r="BC111" i="4"/>
  <c r="BC112" i="4"/>
  <c r="BC113" i="4"/>
  <c r="BC114" i="4"/>
  <c r="BC115" i="4"/>
  <c r="BC116" i="4"/>
  <c r="BC117" i="4"/>
  <c r="BC118" i="4"/>
  <c r="BC119" i="4"/>
  <c r="BC120" i="4"/>
  <c r="BC121" i="4"/>
  <c r="BC122" i="4"/>
  <c r="BC123" i="4"/>
  <c r="BC124" i="4"/>
  <c r="BC125" i="4"/>
  <c r="BC126" i="4"/>
  <c r="BC127" i="4"/>
  <c r="BC128" i="4"/>
  <c r="BC129" i="4"/>
  <c r="BC130" i="4"/>
  <c r="BC131" i="4"/>
  <c r="BC132" i="4"/>
  <c r="BC133" i="4"/>
  <c r="BC134" i="4"/>
  <c r="BC135" i="4"/>
  <c r="BC136" i="4"/>
  <c r="BC137" i="4"/>
  <c r="BC138" i="4"/>
  <c r="BC139" i="4"/>
  <c r="BC140" i="4"/>
  <c r="BC141" i="4"/>
  <c r="BC142" i="4"/>
  <c r="BC143" i="4"/>
  <c r="BC144" i="4"/>
  <c r="BC145" i="4"/>
  <c r="BC146" i="4"/>
  <c r="BC147" i="4"/>
  <c r="BC148" i="4"/>
  <c r="BC149" i="4"/>
  <c r="BC150" i="4"/>
  <c r="BC167" i="4"/>
  <c r="BC168" i="4"/>
  <c r="BC169" i="4"/>
  <c r="BC170" i="4"/>
  <c r="BC171" i="4"/>
  <c r="BC172" i="4"/>
  <c r="BC173" i="4"/>
  <c r="BC174" i="4"/>
  <c r="BC175" i="4"/>
  <c r="BC176" i="4"/>
  <c r="BC177" i="4"/>
  <c r="BC178" i="4"/>
  <c r="BC179" i="4"/>
  <c r="BC180" i="4"/>
  <c r="BC181" i="4"/>
  <c r="BC182" i="4"/>
  <c r="BC183" i="4"/>
  <c r="BC184" i="4"/>
  <c r="BC185" i="4"/>
  <c r="BC186" i="4"/>
  <c r="BC187" i="4"/>
  <c r="BC188" i="4"/>
  <c r="BC189" i="4"/>
  <c r="BC190" i="4"/>
  <c r="BC191" i="4"/>
  <c r="BC192" i="4"/>
  <c r="BC193" i="4"/>
  <c r="BC194" i="4"/>
  <c r="BC195" i="4"/>
  <c r="BC196" i="4"/>
  <c r="BC197" i="4"/>
  <c r="BC198" i="4"/>
  <c r="BC199" i="4"/>
  <c r="BC200" i="4"/>
  <c r="BC201" i="4"/>
  <c r="BC203" i="4"/>
  <c r="BC202" i="4"/>
  <c r="BC164" i="4"/>
  <c r="BC151" i="4"/>
  <c r="BC104" i="4"/>
  <c r="AN104" i="4"/>
  <c r="BC103" i="4"/>
  <c r="BC83" i="4"/>
  <c r="AN83" i="4"/>
  <c r="BC82" i="4"/>
  <c r="BC23" i="4"/>
  <c r="BC24" i="4"/>
  <c r="BC25" i="4"/>
  <c r="BC26" i="4"/>
  <c r="BC27" i="4"/>
  <c r="BC28" i="4"/>
  <c r="BB31" i="4"/>
  <c r="BB206" i="4"/>
  <c r="BA31" i="4"/>
  <c r="BA211" i="4" s="1"/>
  <c r="BA206" i="4"/>
  <c r="AY31" i="4"/>
  <c r="AY206" i="4"/>
  <c r="AX31" i="4"/>
  <c r="AX206" i="4" s="1"/>
  <c r="AW31" i="4"/>
  <c r="AW211" i="4"/>
  <c r="AU31" i="4"/>
  <c r="AU206" i="4" s="1"/>
  <c r="AT31" i="4"/>
  <c r="AT206" i="4"/>
  <c r="AQ31" i="4"/>
  <c r="AQ206" i="4"/>
  <c r="AO31" i="4"/>
  <c r="AO211" i="4"/>
  <c r="BC30" i="4"/>
  <c r="BC29" i="4"/>
  <c r="BC22" i="4"/>
  <c r="BC21" i="4"/>
  <c r="BC31" i="4" s="1"/>
  <c r="BC211" i="4" s="1"/>
  <c r="BC20" i="4"/>
  <c r="AN20" i="4"/>
  <c r="BD20" i="4"/>
  <c r="AO207" i="3"/>
  <c r="BB207" i="3"/>
  <c r="BA207" i="3"/>
  <c r="AZ207" i="3"/>
  <c r="AY207" i="3"/>
  <c r="AX207" i="3"/>
  <c r="AW207" i="3"/>
  <c r="AV207" i="3"/>
  <c r="AU207" i="3"/>
  <c r="AT207" i="3"/>
  <c r="AS207" i="3"/>
  <c r="AR207" i="3"/>
  <c r="AQ207" i="3"/>
  <c r="BB200" i="3"/>
  <c r="BA200" i="3"/>
  <c r="AZ200" i="3"/>
  <c r="AY200" i="3"/>
  <c r="AY187" i="3"/>
  <c r="AY210" i="3"/>
  <c r="AX200" i="3"/>
  <c r="AW200" i="3"/>
  <c r="AV200" i="3"/>
  <c r="AU200" i="3"/>
  <c r="AT200" i="3"/>
  <c r="AS200" i="3"/>
  <c r="AR200" i="3"/>
  <c r="AQ200" i="3"/>
  <c r="AO200" i="3"/>
  <c r="BC189" i="3"/>
  <c r="BC190" i="3"/>
  <c r="BC191" i="3"/>
  <c r="BC200" i="3" s="1"/>
  <c r="BC192" i="3"/>
  <c r="BC193" i="3"/>
  <c r="BC194" i="3"/>
  <c r="BC195" i="3"/>
  <c r="BC196" i="3"/>
  <c r="BC199" i="3"/>
  <c r="AN199" i="3"/>
  <c r="AP199" i="3"/>
  <c r="BC198" i="3"/>
  <c r="AN198" i="3"/>
  <c r="BC197" i="3"/>
  <c r="BB187" i="3"/>
  <c r="BA187" i="3"/>
  <c r="AZ187" i="3"/>
  <c r="AX187" i="3"/>
  <c r="AW187" i="3"/>
  <c r="AV187" i="3"/>
  <c r="AU187" i="3"/>
  <c r="AT187" i="3"/>
  <c r="AS187" i="3"/>
  <c r="AR187" i="3"/>
  <c r="AR210" i="3" s="1"/>
  <c r="AQ187" i="3"/>
  <c r="AO187" i="3"/>
  <c r="BC184" i="3"/>
  <c r="BC187" i="3" s="1"/>
  <c r="BC186" i="3"/>
  <c r="AN186" i="3"/>
  <c r="AP186" i="3"/>
  <c r="BC185" i="3"/>
  <c r="BB172" i="3"/>
  <c r="BB209" i="3" s="1"/>
  <c r="BA172" i="3"/>
  <c r="BA209" i="3"/>
  <c r="AZ172" i="3"/>
  <c r="AZ209" i="3" s="1"/>
  <c r="AY172" i="3"/>
  <c r="AY209" i="3"/>
  <c r="AX172" i="3"/>
  <c r="AX209" i="3"/>
  <c r="AW172" i="3"/>
  <c r="AW209" i="3"/>
  <c r="AV172" i="3"/>
  <c r="AV209" i="3"/>
  <c r="AU172" i="3"/>
  <c r="AT172" i="3"/>
  <c r="AT209" i="3" s="1"/>
  <c r="AS172" i="3"/>
  <c r="AS209" i="3"/>
  <c r="AR172" i="3"/>
  <c r="AR209" i="3" s="1"/>
  <c r="AQ172" i="3"/>
  <c r="AQ209" i="3"/>
  <c r="AO172" i="3"/>
  <c r="AO209" i="3" s="1"/>
  <c r="BC164" i="3"/>
  <c r="BC165" i="3"/>
  <c r="BC172" i="3" s="1"/>
  <c r="BC166" i="3"/>
  <c r="BC167" i="3"/>
  <c r="BC168" i="3"/>
  <c r="BC169" i="3"/>
  <c r="BC170" i="3"/>
  <c r="BC171" i="3"/>
  <c r="AN171" i="3"/>
  <c r="BD171" i="3" s="1"/>
  <c r="BB162" i="3"/>
  <c r="BA162" i="3"/>
  <c r="AZ162" i="3"/>
  <c r="AZ208" i="3" s="1"/>
  <c r="AZ123" i="3"/>
  <c r="AY162" i="3"/>
  <c r="AX162" i="3"/>
  <c r="AX213" i="3" s="1"/>
  <c r="AW162" i="3"/>
  <c r="AW123" i="3"/>
  <c r="AW213" i="3"/>
  <c r="AV162" i="3"/>
  <c r="AV208" i="3" s="1"/>
  <c r="AV123" i="3"/>
  <c r="AU162" i="3"/>
  <c r="AT162" i="3"/>
  <c r="AT202" i="3" s="1"/>
  <c r="AS162" i="3"/>
  <c r="AS123" i="3"/>
  <c r="AS213" i="3"/>
  <c r="AR162" i="3"/>
  <c r="AR213" i="3" s="1"/>
  <c r="AR123" i="3"/>
  <c r="AQ162" i="3"/>
  <c r="AO162" i="3"/>
  <c r="AO202" i="3" s="1"/>
  <c r="BC125" i="3"/>
  <c r="BC126" i="3"/>
  <c r="BC127" i="3"/>
  <c r="BC128" i="3"/>
  <c r="BC129" i="3"/>
  <c r="BC130" i="3"/>
  <c r="AN130" i="3"/>
  <c r="BD130" i="3"/>
  <c r="BC131" i="3"/>
  <c r="BC132" i="3"/>
  <c r="BC133" i="3"/>
  <c r="BC134" i="3"/>
  <c r="BD134" i="3" s="1"/>
  <c r="AN134" i="3"/>
  <c r="BC135" i="3"/>
  <c r="BC136" i="3"/>
  <c r="BC137" i="3"/>
  <c r="BC140" i="3"/>
  <c r="BC145" i="3"/>
  <c r="BC147" i="3"/>
  <c r="BC149" i="3"/>
  <c r="BC151" i="3"/>
  <c r="BC152" i="3"/>
  <c r="BC153" i="3"/>
  <c r="BC154" i="3"/>
  <c r="BC155" i="3"/>
  <c r="BC156" i="3"/>
  <c r="BC157" i="3"/>
  <c r="BC158" i="3"/>
  <c r="BC159" i="3"/>
  <c r="BC161" i="3"/>
  <c r="AN161" i="3"/>
  <c r="BC160" i="3"/>
  <c r="BB123" i="3"/>
  <c r="BB208" i="3"/>
  <c r="BA123" i="3"/>
  <c r="AY123" i="3"/>
  <c r="AX123" i="3"/>
  <c r="AU123" i="3"/>
  <c r="AU213" i="3" s="1"/>
  <c r="AT123" i="3"/>
  <c r="AQ123" i="3"/>
  <c r="AO123" i="3"/>
  <c r="BC119" i="3"/>
  <c r="BC120" i="3"/>
  <c r="BC123" i="3" s="1"/>
  <c r="BC122" i="3"/>
  <c r="AN122" i="3"/>
  <c r="BD122" i="3"/>
  <c r="AP122" i="3"/>
  <c r="BC121" i="3"/>
  <c r="BC23" i="3"/>
  <c r="BC24" i="3"/>
  <c r="BC21" i="3"/>
  <c r="BC22" i="3"/>
  <c r="BC25" i="3"/>
  <c r="BC26" i="3"/>
  <c r="BC20" i="3"/>
  <c r="BC27" i="3"/>
  <c r="BC28" i="3"/>
  <c r="BC29" i="3"/>
  <c r="BC30" i="3"/>
  <c r="BC31" i="3"/>
  <c r="BC32" i="3"/>
  <c r="BC33" i="3"/>
  <c r="BC34" i="3"/>
  <c r="BC35" i="3"/>
  <c r="BC36" i="3"/>
  <c r="BC37" i="3"/>
  <c r="BC38" i="3"/>
  <c r="BC39" i="3"/>
  <c r="BC40" i="3"/>
  <c r="BC41" i="3"/>
  <c r="BC42" i="3"/>
  <c r="BC43" i="3"/>
  <c r="BC44" i="3"/>
  <c r="BC45" i="3"/>
  <c r="BC46" i="3"/>
  <c r="BC47" i="3"/>
  <c r="BC48" i="3"/>
  <c r="BC49" i="3"/>
  <c r="BC50" i="3"/>
  <c r="BC51" i="3"/>
  <c r="BC52" i="3"/>
  <c r="BC53" i="3"/>
  <c r="BC54" i="3"/>
  <c r="BC55" i="3"/>
  <c r="BC56" i="3"/>
  <c r="BC57" i="3"/>
  <c r="BC58" i="3"/>
  <c r="BC59" i="3"/>
  <c r="BC60" i="3"/>
  <c r="BC61" i="3"/>
  <c r="BC62" i="3"/>
  <c r="BC63" i="3"/>
  <c r="BC64" i="3"/>
  <c r="BC65" i="3"/>
  <c r="BC66" i="3"/>
  <c r="BC67" i="3"/>
  <c r="BC68" i="3"/>
  <c r="BC69" i="3"/>
  <c r="BC70" i="3"/>
  <c r="BC71" i="3"/>
  <c r="BC72" i="3"/>
  <c r="BC73" i="3"/>
  <c r="BC74" i="3"/>
  <c r="BC75" i="3"/>
  <c r="BC76" i="3"/>
  <c r="BC77" i="3"/>
  <c r="BC78" i="3"/>
  <c r="BC79" i="3"/>
  <c r="BC80" i="3"/>
  <c r="BC81" i="3"/>
  <c r="BC82" i="3"/>
  <c r="BC83" i="3"/>
  <c r="BC84" i="3"/>
  <c r="BC85" i="3"/>
  <c r="BC86" i="3"/>
  <c r="BC87" i="3"/>
  <c r="BC88" i="3"/>
  <c r="BC89" i="3"/>
  <c r="BC90" i="3"/>
  <c r="BC91" i="3"/>
  <c r="BC92" i="3"/>
  <c r="BC93" i="3"/>
  <c r="BC94" i="3"/>
  <c r="BC95" i="3"/>
  <c r="BC96" i="3"/>
  <c r="BC97" i="3"/>
  <c r="BC98" i="3"/>
  <c r="BC99" i="3"/>
  <c r="BC100" i="3"/>
  <c r="BC101" i="3"/>
  <c r="BC102" i="3"/>
  <c r="BC103" i="3"/>
  <c r="BC104" i="3"/>
  <c r="BC105" i="3"/>
  <c r="BC106" i="3"/>
  <c r="BC107" i="3"/>
  <c r="BC108" i="3"/>
  <c r="BC109" i="3"/>
  <c r="BC110" i="3"/>
  <c r="BC111" i="3"/>
  <c r="BC112" i="3"/>
  <c r="BC113" i="3"/>
  <c r="BC114" i="3"/>
  <c r="BC115" i="3"/>
  <c r="BC116" i="3"/>
  <c r="BC162" i="3"/>
  <c r="AK52" i="3"/>
  <c r="AL52" i="3" s="1"/>
  <c r="AN52" i="3" s="1"/>
  <c r="BD52" i="3" s="1"/>
  <c r="AK60" i="3"/>
  <c r="AL60" i="3" s="1"/>
  <c r="AN60" i="3" s="1"/>
  <c r="BD60" i="3" s="1"/>
  <c r="AK76" i="3"/>
  <c r="AL76" i="3" s="1"/>
  <c r="AN76" i="3" s="1"/>
  <c r="BD76" i="3" s="1"/>
  <c r="AK88" i="3"/>
  <c r="AL88" i="3" s="1"/>
  <c r="AN88" i="3" s="1"/>
  <c r="BD88" i="3" s="1"/>
  <c r="AK104" i="3"/>
  <c r="AL104" i="3" s="1"/>
  <c r="AN104" i="3" s="1"/>
  <c r="BD104" i="3" s="1"/>
  <c r="AN116" i="3"/>
  <c r="BD116" i="3" s="1"/>
  <c r="AN20" i="3"/>
  <c r="BD20" i="3"/>
  <c r="AP250" i="2"/>
  <c r="AO250" i="2"/>
  <c r="AN250" i="2"/>
  <c r="AZ245" i="2"/>
  <c r="AO245" i="2"/>
  <c r="AQ244" i="2"/>
  <c r="AN182" i="2"/>
  <c r="AP182" i="2" s="1"/>
  <c r="BC182" i="2"/>
  <c r="BD250" i="2"/>
  <c r="BC250" i="2"/>
  <c r="BB250" i="2"/>
  <c r="BA250" i="2"/>
  <c r="AZ250" i="2"/>
  <c r="AY250" i="2"/>
  <c r="AX250" i="2"/>
  <c r="AW250" i="2"/>
  <c r="AV250" i="2"/>
  <c r="AU250" i="2"/>
  <c r="AT250" i="2"/>
  <c r="AS250" i="2"/>
  <c r="AR250" i="2"/>
  <c r="AQ250" i="2"/>
  <c r="AX245" i="2"/>
  <c r="AT245" i="2"/>
  <c r="AS245" i="2"/>
  <c r="AV244" i="2"/>
  <c r="BB65" i="1"/>
  <c r="BB67" i="1" s="1"/>
  <c r="BA65" i="1"/>
  <c r="BA74" i="1"/>
  <c r="AZ65" i="1"/>
  <c r="AZ67" i="1" s="1"/>
  <c r="AZ57" i="1"/>
  <c r="AZ73" i="1" s="1"/>
  <c r="AZ26" i="1"/>
  <c r="AY65" i="1"/>
  <c r="AX65" i="1"/>
  <c r="AX74" i="1" s="1"/>
  <c r="AX57" i="1"/>
  <c r="AX26" i="1"/>
  <c r="AX67" i="1"/>
  <c r="AW65" i="1"/>
  <c r="AV65" i="1"/>
  <c r="AU65" i="1"/>
  <c r="AT65" i="1"/>
  <c r="AT67" i="1" s="1"/>
  <c r="AS65" i="1"/>
  <c r="AR65" i="1"/>
  <c r="AQ65" i="1"/>
  <c r="AO65" i="1"/>
  <c r="BB26" i="1"/>
  <c r="BB72" i="1" s="1"/>
  <c r="BA26" i="1"/>
  <c r="AY26" i="1"/>
  <c r="AY72" i="1" s="1"/>
  <c r="AX72" i="1"/>
  <c r="AW26" i="1"/>
  <c r="AV26" i="1"/>
  <c r="AV72" i="1"/>
  <c r="AU26" i="1"/>
  <c r="AU72" i="1" s="1"/>
  <c r="AT26" i="1"/>
  <c r="AT72" i="1"/>
  <c r="AS26" i="1"/>
  <c r="AR26" i="1"/>
  <c r="AR72" i="1"/>
  <c r="AQ26" i="1"/>
  <c r="AQ72" i="1" s="1"/>
  <c r="AO26" i="1"/>
  <c r="AO72" i="1" s="1"/>
  <c r="BB57" i="1"/>
  <c r="BA57" i="1"/>
  <c r="BA73" i="1" s="1"/>
  <c r="AY57" i="1"/>
  <c r="AY73" i="1"/>
  <c r="AW57" i="1"/>
  <c r="AW73" i="1" s="1"/>
  <c r="AV57" i="1"/>
  <c r="AU57" i="1"/>
  <c r="AU73" i="1" s="1"/>
  <c r="AT57" i="1"/>
  <c r="AT73" i="1"/>
  <c r="AS57" i="1"/>
  <c r="AS73" i="1" s="1"/>
  <c r="AR57" i="1"/>
  <c r="AQ57" i="1"/>
  <c r="AQ73" i="1"/>
  <c r="AO57" i="1"/>
  <c r="AO73" i="1" s="1"/>
  <c r="AK61" i="1"/>
  <c r="AL61" i="1"/>
  <c r="AN61" i="1" s="1"/>
  <c r="BD61" i="1" s="1"/>
  <c r="BC61" i="1"/>
  <c r="AK62" i="1"/>
  <c r="AL62" i="1" s="1"/>
  <c r="AN62" i="1" s="1"/>
  <c r="BD62" i="1" s="1"/>
  <c r="AK63" i="1"/>
  <c r="AL63" i="1"/>
  <c r="AN63" i="1" s="1"/>
  <c r="AP63" i="1" s="1"/>
  <c r="AT74" i="1"/>
  <c r="BB73" i="1"/>
  <c r="AX73" i="1"/>
  <c r="AV73" i="1"/>
  <c r="AR73" i="1"/>
  <c r="BA72" i="1"/>
  <c r="AW72" i="1"/>
  <c r="AS72" i="1"/>
  <c r="BC28" i="1"/>
  <c r="BC29" i="1"/>
  <c r="BC30" i="1"/>
  <c r="BC31" i="1"/>
  <c r="BC32" i="1"/>
  <c r="BC33" i="1"/>
  <c r="BC34" i="1"/>
  <c r="BC35" i="1"/>
  <c r="BC36" i="1"/>
  <c r="BC37" i="1"/>
  <c r="BC38" i="1"/>
  <c r="BC39" i="1"/>
  <c r="BC40" i="1"/>
  <c r="BC41" i="1"/>
  <c r="BC42" i="1"/>
  <c r="BC43" i="1"/>
  <c r="BC44" i="1"/>
  <c r="BC45" i="1"/>
  <c r="BC46" i="1"/>
  <c r="BC47" i="1"/>
  <c r="BC48" i="1"/>
  <c r="BC49" i="1"/>
  <c r="BC50" i="1"/>
  <c r="BC51" i="1"/>
  <c r="BC52" i="1"/>
  <c r="BC53" i="1"/>
  <c r="BC54" i="1"/>
  <c r="AN58" i="1"/>
  <c r="AP58" i="1" s="1"/>
  <c r="BC58" i="1"/>
  <c r="BC59" i="1"/>
  <c r="BC60" i="1"/>
  <c r="BC62" i="1"/>
  <c r="BC64" i="1"/>
  <c r="AN64" i="1"/>
  <c r="BC63" i="1"/>
  <c r="BC56" i="1"/>
  <c r="AN56" i="1"/>
  <c r="BD56" i="1" s="1"/>
  <c r="BC55" i="1"/>
  <c r="AN20" i="1"/>
  <c r="AP20" i="1" s="1"/>
  <c r="BC20" i="1"/>
  <c r="BC21" i="1"/>
  <c r="BC26" i="1" s="1"/>
  <c r="BC22" i="1"/>
  <c r="BC23" i="1"/>
  <c r="BC25" i="1"/>
  <c r="AN25" i="1"/>
  <c r="BC24" i="1"/>
  <c r="AO210" i="3"/>
  <c r="AT210" i="3"/>
  <c r="AQ210" i="3"/>
  <c r="AU210" i="3"/>
  <c r="AV210" i="3"/>
  <c r="AZ210" i="3"/>
  <c r="BD198" i="3"/>
  <c r="AT213" i="3"/>
  <c r="AS210" i="3"/>
  <c r="AW210" i="3"/>
  <c r="BA210" i="3"/>
  <c r="AX210" i="3"/>
  <c r="BB210" i="3"/>
  <c r="AS77" i="1"/>
  <c r="AZ72" i="1"/>
  <c r="BA208" i="3"/>
  <c r="AQ217" i="4"/>
  <c r="AY217" i="4"/>
  <c r="AY211" i="4"/>
  <c r="BD83" i="4"/>
  <c r="AP83" i="4"/>
  <c r="BC204" i="4"/>
  <c r="BC105" i="4"/>
  <c r="BC213" i="4" s="1"/>
  <c r="BC84" i="4"/>
  <c r="BC165" i="4"/>
  <c r="BC214" i="4" s="1"/>
  <c r="AU211" i="4"/>
  <c r="AY213" i="3"/>
  <c r="AP20" i="4"/>
  <c r="BD104" i="4"/>
  <c r="AQ211" i="4"/>
  <c r="AZ213" i="3"/>
  <c r="AT217" i="4"/>
  <c r="AT211" i="4"/>
  <c r="AX211" i="4"/>
  <c r="AX217" i="4"/>
  <c r="BB217" i="4"/>
  <c r="BB211" i="4"/>
  <c r="AP104" i="4"/>
  <c r="AQ60" i="5"/>
  <c r="AU60" i="5"/>
  <c r="AY60" i="5"/>
  <c r="BC60" i="5"/>
  <c r="AO60" i="5"/>
  <c r="BC104" i="6"/>
  <c r="BC165" i="6" s="1"/>
  <c r="BC170" i="6"/>
  <c r="AP105" i="6"/>
  <c r="BD105" i="6"/>
  <c r="AP45" i="5"/>
  <c r="AT55" i="5"/>
  <c r="AX55" i="5"/>
  <c r="BB55" i="5"/>
  <c r="AR60" i="5"/>
  <c r="AV60" i="5"/>
  <c r="AZ60" i="5"/>
  <c r="AQ55" i="5"/>
  <c r="AU55" i="5"/>
  <c r="AY55" i="5"/>
  <c r="AS60" i="5"/>
  <c r="AW60" i="5"/>
  <c r="BA60" i="5"/>
  <c r="BC115" i="6"/>
  <c r="BC171" i="6" s="1"/>
  <c r="BC146" i="6"/>
  <c r="BD35" i="5"/>
  <c r="AT170" i="6"/>
  <c r="AT175" i="6"/>
  <c r="AX170" i="6"/>
  <c r="AX175" i="6"/>
  <c r="BB170" i="6"/>
  <c r="BB175" i="6"/>
  <c r="AX165" i="6"/>
  <c r="AO165" i="6"/>
  <c r="AS165" i="6"/>
  <c r="AW165" i="6"/>
  <c r="BA165" i="6"/>
  <c r="AU175" i="6"/>
  <c r="AY175" i="6"/>
  <c r="BC163" i="6"/>
  <c r="AV165" i="6"/>
  <c r="AV170" i="6"/>
  <c r="AZ175" i="6"/>
  <c r="AZ170" i="6"/>
  <c r="BC172" i="6"/>
  <c r="AR165" i="6"/>
  <c r="BB165" i="6"/>
  <c r="AR175" i="6"/>
  <c r="AO175" i="6"/>
  <c r="AS170" i="6"/>
  <c r="AS175" i="6"/>
  <c r="AW170" i="6"/>
  <c r="AW175" i="6"/>
  <c r="BA170" i="6"/>
  <c r="BA175" i="6"/>
  <c r="AT165" i="6"/>
  <c r="AV175" i="6"/>
  <c r="AQ165" i="6"/>
  <c r="AU165" i="6"/>
  <c r="AY165" i="6"/>
  <c r="AQ213" i="3"/>
  <c r="BD161" i="3"/>
  <c r="AU209" i="3"/>
  <c r="AP161" i="3"/>
  <c r="BD186" i="3"/>
  <c r="BD199" i="3"/>
  <c r="AX208" i="3"/>
  <c r="AO213" i="3"/>
  <c r="AP198" i="3"/>
  <c r="AR208" i="3"/>
  <c r="AY244" i="2"/>
  <c r="AO244" i="2"/>
  <c r="BD20" i="6"/>
  <c r="AO217" i="4"/>
  <c r="AS217" i="4"/>
  <c r="AW217" i="4"/>
  <c r="BA217" i="4"/>
  <c r="AS212" i="4"/>
  <c r="AW212" i="4"/>
  <c r="BA212" i="4"/>
  <c r="AO212" i="4"/>
  <c r="AP20" i="3"/>
  <c r="BA245" i="2"/>
  <c r="AW245" i="2"/>
  <c r="BA67" i="1"/>
  <c r="BA77" i="1"/>
  <c r="AW67" i="1"/>
  <c r="AO67" i="1"/>
  <c r="AS67" i="1"/>
  <c r="AQ74" i="1"/>
  <c r="AU74" i="1"/>
  <c r="AT77" i="1"/>
  <c r="AX77" i="1"/>
  <c r="BB77" i="1"/>
  <c r="AO74" i="1"/>
  <c r="AW77" i="1"/>
  <c r="AR74" i="1"/>
  <c r="AV74" i="1"/>
  <c r="AZ74" i="1"/>
  <c r="AQ77" i="1"/>
  <c r="AU77" i="1"/>
  <c r="AY77" i="1"/>
  <c r="AO77" i="1"/>
  <c r="BB74" i="1"/>
  <c r="AS74" i="1"/>
  <c r="AW74" i="1"/>
  <c r="AR77" i="1"/>
  <c r="AV77" i="1"/>
  <c r="AZ77" i="1"/>
  <c r="AP62" i="1"/>
  <c r="BD58" i="1"/>
  <c r="BD63" i="1"/>
  <c r="BD20" i="1"/>
  <c r="BC212" i="4"/>
  <c r="BC217" i="4"/>
  <c r="BC210" i="3"/>
  <c r="AY67" i="1"/>
  <c r="AY74" i="1"/>
  <c r="C47" i="5"/>
  <c r="C53" i="5"/>
  <c r="C61" i="5" s="1"/>
  <c r="C84" i="4"/>
  <c r="AK100" i="6"/>
  <c r="AL100" i="6"/>
  <c r="AN100" i="6" s="1"/>
  <c r="AK101" i="6"/>
  <c r="AL101" i="6" s="1"/>
  <c r="AN101" i="6" s="1"/>
  <c r="AK112" i="6"/>
  <c r="AL112" i="6"/>
  <c r="AN112" i="6" s="1"/>
  <c r="AK73" i="4"/>
  <c r="AL73" i="4" s="1"/>
  <c r="AN73" i="4"/>
  <c r="AK74" i="4"/>
  <c r="AL74" i="4" s="1"/>
  <c r="AN74" i="4" s="1"/>
  <c r="AK75" i="4"/>
  <c r="AL75" i="4"/>
  <c r="AN75" i="4"/>
  <c r="AK100" i="4"/>
  <c r="AL100" i="4"/>
  <c r="AN100" i="4"/>
  <c r="AK101" i="4"/>
  <c r="AL101" i="4" s="1"/>
  <c r="AN101" i="4" s="1"/>
  <c r="AK102" i="4"/>
  <c r="AL102" i="4"/>
  <c r="AN102" i="4" s="1"/>
  <c r="AK103" i="4"/>
  <c r="AL103" i="4" s="1"/>
  <c r="AN103" i="4" s="1"/>
  <c r="AK94" i="3"/>
  <c r="AL94" i="3"/>
  <c r="AN94" i="3" s="1"/>
  <c r="AK95" i="3"/>
  <c r="AL95" i="3" s="1"/>
  <c r="AN95" i="3"/>
  <c r="AP95" i="3"/>
  <c r="AK96" i="3"/>
  <c r="AL96" i="3" s="1"/>
  <c r="AN96" i="3" s="1"/>
  <c r="BD96" i="3"/>
  <c r="AK97" i="3"/>
  <c r="AL97" i="3" s="1"/>
  <c r="AN97" i="3" s="1"/>
  <c r="AK98" i="3"/>
  <c r="AL98" i="3"/>
  <c r="AN98" i="3" s="1"/>
  <c r="AK99" i="3"/>
  <c r="AL99" i="3" s="1"/>
  <c r="AN99" i="3" s="1"/>
  <c r="AP99" i="3" s="1"/>
  <c r="AK100" i="3"/>
  <c r="AL100" i="3"/>
  <c r="AN100" i="3" s="1"/>
  <c r="AK101" i="3"/>
  <c r="AL101" i="3"/>
  <c r="AN101" i="3" s="1"/>
  <c r="AK102" i="3"/>
  <c r="AL102" i="3" s="1"/>
  <c r="AN102" i="3" s="1"/>
  <c r="AP102" i="3" s="1"/>
  <c r="AK103" i="3"/>
  <c r="AL103" i="3" s="1"/>
  <c r="AN103" i="3" s="1"/>
  <c r="AK105" i="3"/>
  <c r="AL105" i="3"/>
  <c r="AN105" i="3" s="1"/>
  <c r="AK106" i="3"/>
  <c r="AL106" i="3" s="1"/>
  <c r="AN106" i="3" s="1"/>
  <c r="AK107" i="3"/>
  <c r="AL107" i="3"/>
  <c r="AN107" i="3" s="1"/>
  <c r="AK108" i="3"/>
  <c r="AL108" i="3" s="1"/>
  <c r="AN108" i="3"/>
  <c r="AK109" i="3"/>
  <c r="AL109" i="3" s="1"/>
  <c r="AN109" i="3" s="1"/>
  <c r="BD109" i="3" s="1"/>
  <c r="AK110" i="3"/>
  <c r="AL110" i="3"/>
  <c r="AN110" i="3" s="1"/>
  <c r="AK111" i="3"/>
  <c r="AL111" i="3" s="1"/>
  <c r="AN111" i="3"/>
  <c r="AP111" i="3" s="1"/>
  <c r="AK112" i="3"/>
  <c r="AL112" i="3" s="1"/>
  <c r="AN112" i="3" s="1"/>
  <c r="BD112" i="3" s="1"/>
  <c r="AK156" i="3"/>
  <c r="AL156" i="3" s="1"/>
  <c r="AK157" i="3"/>
  <c r="AL157" i="3"/>
  <c r="AN157" i="3"/>
  <c r="AK158" i="3"/>
  <c r="AL158" i="3" s="1"/>
  <c r="AN158" i="3" s="1"/>
  <c r="AP158" i="3"/>
  <c r="AK193" i="3"/>
  <c r="AL193" i="3" s="1"/>
  <c r="AN193" i="3" s="1"/>
  <c r="AK194" i="3"/>
  <c r="AL194" i="3"/>
  <c r="AN194" i="3" s="1"/>
  <c r="AK195" i="3"/>
  <c r="AL195" i="3" s="1"/>
  <c r="AN195" i="3" s="1"/>
  <c r="AK196" i="3"/>
  <c r="AL196" i="3"/>
  <c r="AN196" i="3" s="1"/>
  <c r="AK47" i="1"/>
  <c r="AL47" i="1" s="1"/>
  <c r="AN47" i="1"/>
  <c r="AK48" i="1"/>
  <c r="AL48" i="1" s="1"/>
  <c r="AN48" i="1" s="1"/>
  <c r="AK49" i="1"/>
  <c r="AL49" i="1"/>
  <c r="AN49" i="1"/>
  <c r="AK50" i="1"/>
  <c r="AL50" i="1"/>
  <c r="AN50" i="1"/>
  <c r="AK51" i="1"/>
  <c r="AL51" i="1" s="1"/>
  <c r="AN51" i="1" s="1"/>
  <c r="AK52" i="1"/>
  <c r="AL52" i="1"/>
  <c r="AN52" i="1" s="1"/>
  <c r="AK53" i="1"/>
  <c r="AL53" i="1" s="1"/>
  <c r="AN53" i="1" s="1"/>
  <c r="AK138" i="6"/>
  <c r="AL138" i="6"/>
  <c r="AN138" i="6" s="1"/>
  <c r="AK139" i="6"/>
  <c r="AL139" i="6" s="1"/>
  <c r="AN139" i="6"/>
  <c r="AK140" i="6"/>
  <c r="AL140" i="6" s="1"/>
  <c r="AN140" i="6" s="1"/>
  <c r="AK141" i="6"/>
  <c r="AL141" i="6"/>
  <c r="AN141" i="6" s="1"/>
  <c r="AK142" i="6"/>
  <c r="AL142" i="6"/>
  <c r="AN142" i="6"/>
  <c r="AK143" i="6"/>
  <c r="AL143" i="6" s="1"/>
  <c r="AN143" i="6" s="1"/>
  <c r="AK117" i="6"/>
  <c r="AL117" i="6"/>
  <c r="AN117" i="6" s="1"/>
  <c r="AK119" i="6"/>
  <c r="AL119" i="6" s="1"/>
  <c r="AN119" i="6" s="1"/>
  <c r="AK120" i="6"/>
  <c r="AL120" i="6"/>
  <c r="AN120" i="6" s="1"/>
  <c r="AK97" i="6"/>
  <c r="AL97" i="6" s="1"/>
  <c r="AN97" i="6"/>
  <c r="AK98" i="6"/>
  <c r="AL98" i="6" s="1"/>
  <c r="AN98" i="6" s="1"/>
  <c r="AK99" i="6"/>
  <c r="AL99" i="6"/>
  <c r="AN99" i="6"/>
  <c r="AK22" i="5"/>
  <c r="AL22" i="5"/>
  <c r="AN22" i="5"/>
  <c r="AK23" i="5"/>
  <c r="AL23" i="5" s="1"/>
  <c r="AN23" i="5" s="1"/>
  <c r="AK24" i="5"/>
  <c r="AL24" i="5"/>
  <c r="AN24" i="5" s="1"/>
  <c r="AK25" i="5"/>
  <c r="AL25" i="5" s="1"/>
  <c r="AN25" i="5" s="1"/>
  <c r="AK26" i="5"/>
  <c r="AL26" i="5"/>
  <c r="AN26" i="5" s="1"/>
  <c r="AK27" i="5"/>
  <c r="AL27" i="5" s="1"/>
  <c r="AN27" i="5"/>
  <c r="AK28" i="5"/>
  <c r="AL28" i="5" s="1"/>
  <c r="AN28" i="5" s="1"/>
  <c r="AK29" i="5"/>
  <c r="AL29" i="5"/>
  <c r="AN29" i="5" s="1"/>
  <c r="AK30" i="5"/>
  <c r="AL30" i="5"/>
  <c r="AN30" i="5"/>
  <c r="AK31" i="5"/>
  <c r="AL31" i="5" s="1"/>
  <c r="AN31" i="5" s="1"/>
  <c r="AK32" i="5"/>
  <c r="AL32" i="5"/>
  <c r="AN32" i="5" s="1"/>
  <c r="AK194" i="4"/>
  <c r="AL194" i="4" s="1"/>
  <c r="AN194" i="4" s="1"/>
  <c r="AK195" i="4"/>
  <c r="AL195" i="4"/>
  <c r="AN195" i="4" s="1"/>
  <c r="AK196" i="4"/>
  <c r="AL196" i="4" s="1"/>
  <c r="AN196" i="4"/>
  <c r="AK197" i="4"/>
  <c r="AL197" i="4" s="1"/>
  <c r="AN197" i="4" s="1"/>
  <c r="AK198" i="4"/>
  <c r="AL198" i="4"/>
  <c r="AN198" i="4"/>
  <c r="AK199" i="4"/>
  <c r="AL199" i="4"/>
  <c r="AN199" i="4"/>
  <c r="AK200" i="4"/>
  <c r="AL200" i="4" s="1"/>
  <c r="AN200" i="4" s="1"/>
  <c r="AK201" i="4"/>
  <c r="AL201" i="4"/>
  <c r="AN201" i="4" s="1"/>
  <c r="AK202" i="4"/>
  <c r="AL202" i="4" s="1"/>
  <c r="AN202" i="4" s="1"/>
  <c r="AK141" i="4"/>
  <c r="AL141" i="4"/>
  <c r="AN141" i="4" s="1"/>
  <c r="AK142" i="4"/>
  <c r="AL142" i="4" s="1"/>
  <c r="AN142" i="4"/>
  <c r="AK143" i="4"/>
  <c r="AL143" i="4" s="1"/>
  <c r="AN143" i="4" s="1"/>
  <c r="AK144" i="4"/>
  <c r="AL144" i="4"/>
  <c r="AN144" i="4" s="1"/>
  <c r="AK145" i="4"/>
  <c r="AL145" i="4"/>
  <c r="AN145" i="4"/>
  <c r="AK146" i="4"/>
  <c r="AL146" i="4" s="1"/>
  <c r="AN146" i="4" s="1"/>
  <c r="AK147" i="4"/>
  <c r="AL147" i="4"/>
  <c r="AN147" i="4" s="1"/>
  <c r="AK148" i="4"/>
  <c r="AL148" i="4" s="1"/>
  <c r="AN148" i="4" s="1"/>
  <c r="AK149" i="4"/>
  <c r="AL149" i="4"/>
  <c r="AN149" i="4" s="1"/>
  <c r="AK68" i="4"/>
  <c r="AL68" i="4" s="1"/>
  <c r="AN68" i="4"/>
  <c r="AK69" i="4"/>
  <c r="AL69" i="4" s="1"/>
  <c r="AN69" i="4" s="1"/>
  <c r="AK70" i="4"/>
  <c r="AL70" i="4"/>
  <c r="AN70" i="4"/>
  <c r="AK71" i="4"/>
  <c r="AL71" i="4"/>
  <c r="AN71" i="4"/>
  <c r="AK72" i="4"/>
  <c r="AL72" i="4" s="1"/>
  <c r="AN72" i="4" s="1"/>
  <c r="AK81" i="4"/>
  <c r="AL81" i="4"/>
  <c r="AN81" i="4" s="1"/>
  <c r="AK82" i="4"/>
  <c r="AL82" i="4" s="1"/>
  <c r="AN82" i="4" s="1"/>
  <c r="C150" i="6"/>
  <c r="AK192" i="4"/>
  <c r="AL192" i="4" s="1"/>
  <c r="AN192" i="4" s="1"/>
  <c r="AK193" i="4"/>
  <c r="AL193" i="4"/>
  <c r="AN193" i="4" s="1"/>
  <c r="AK132" i="4"/>
  <c r="AL132" i="4" s="1"/>
  <c r="AN132" i="4"/>
  <c r="AK133" i="4"/>
  <c r="AL133" i="4" s="1"/>
  <c r="AN133" i="4" s="1"/>
  <c r="AK134" i="4"/>
  <c r="AL134" i="4"/>
  <c r="AN134" i="4" s="1"/>
  <c r="AK135" i="4"/>
  <c r="AL135" i="4"/>
  <c r="AN135" i="4"/>
  <c r="AK136" i="4"/>
  <c r="AL136" i="4" s="1"/>
  <c r="AN136" i="4" s="1"/>
  <c r="AK137" i="4"/>
  <c r="AL137" i="4"/>
  <c r="AN137" i="4" s="1"/>
  <c r="AK138" i="4"/>
  <c r="AL138" i="4" s="1"/>
  <c r="AN138" i="4" s="1"/>
  <c r="AK139" i="4"/>
  <c r="AL139" i="4"/>
  <c r="AN139" i="4" s="1"/>
  <c r="AK95" i="4"/>
  <c r="AL95" i="4" s="1"/>
  <c r="AN95" i="4"/>
  <c r="AK96" i="4"/>
  <c r="AL96" i="4" s="1"/>
  <c r="AN96" i="4" s="1"/>
  <c r="AK97" i="4"/>
  <c r="AL97" i="4"/>
  <c r="AN97" i="4"/>
  <c r="AK98" i="4"/>
  <c r="AL98" i="4"/>
  <c r="AN98" i="4"/>
  <c r="S105" i="4"/>
  <c r="S213" i="4" s="1"/>
  <c r="AK25" i="4"/>
  <c r="AL25" i="4" s="1"/>
  <c r="AN25" i="4"/>
  <c r="AK26" i="4"/>
  <c r="AL26" i="4"/>
  <c r="AN26" i="4" s="1"/>
  <c r="AK27" i="4"/>
  <c r="AL27" i="4" s="1"/>
  <c r="AN27" i="4"/>
  <c r="AK28" i="4"/>
  <c r="AL28" i="4" s="1"/>
  <c r="AN28" i="4" s="1"/>
  <c r="AK167" i="3"/>
  <c r="AL167" i="3" s="1"/>
  <c r="AN167" i="3" s="1"/>
  <c r="BD167" i="3" s="1"/>
  <c r="AK168" i="3"/>
  <c r="AL168" i="3"/>
  <c r="AN168" i="3"/>
  <c r="AK169" i="3"/>
  <c r="AL169" i="3" s="1"/>
  <c r="AN169" i="3" s="1"/>
  <c r="AN137" i="3"/>
  <c r="AN140" i="3"/>
  <c r="AN145" i="3"/>
  <c r="BD145" i="3"/>
  <c r="AN147" i="3"/>
  <c r="AN149" i="3"/>
  <c r="AN151" i="3"/>
  <c r="BD151" i="3"/>
  <c r="AN152" i="3"/>
  <c r="AN153" i="3"/>
  <c r="AN154" i="3"/>
  <c r="AK155" i="3"/>
  <c r="AL155" i="3"/>
  <c r="AN155" i="3" s="1"/>
  <c r="C188" i="3"/>
  <c r="C200" i="3"/>
  <c r="C183" i="3"/>
  <c r="C187" i="3" s="1"/>
  <c r="C20" i="3"/>
  <c r="C118" i="3"/>
  <c r="C202" i="3"/>
  <c r="C117" i="3"/>
  <c r="C207" i="3" s="1"/>
  <c r="C123" i="3"/>
  <c r="AK67" i="3"/>
  <c r="AL67" i="3"/>
  <c r="AN67" i="3" s="1"/>
  <c r="AK68" i="3"/>
  <c r="AL68" i="3" s="1"/>
  <c r="AN68" i="3" s="1"/>
  <c r="AK69" i="3"/>
  <c r="AL69" i="3"/>
  <c r="AN69" i="3" s="1"/>
  <c r="AK70" i="3"/>
  <c r="AL70" i="3" s="1"/>
  <c r="AN70" i="3"/>
  <c r="AK71" i="3"/>
  <c r="AL71" i="3" s="1"/>
  <c r="AN71" i="3" s="1"/>
  <c r="AK72" i="3"/>
  <c r="AL72" i="3"/>
  <c r="AN72" i="3" s="1"/>
  <c r="AK73" i="3"/>
  <c r="AL73" i="3" s="1"/>
  <c r="AN73" i="3" s="1"/>
  <c r="BD73" i="3" s="1"/>
  <c r="AK74" i="3"/>
  <c r="AL74" i="3"/>
  <c r="AN74" i="3" s="1"/>
  <c r="AK75" i="3"/>
  <c r="AL75" i="3" s="1"/>
  <c r="AN75" i="3" s="1"/>
  <c r="BD75" i="3" s="1"/>
  <c r="AK77" i="3"/>
  <c r="AL77" i="3" s="1"/>
  <c r="AN77" i="3"/>
  <c r="AP77" i="3"/>
  <c r="AK78" i="3"/>
  <c r="AL78" i="3" s="1"/>
  <c r="AN78" i="3" s="1"/>
  <c r="AK79" i="3"/>
  <c r="AL79" i="3" s="1"/>
  <c r="AN79" i="3" s="1"/>
  <c r="AK80" i="3"/>
  <c r="AL80" i="3" s="1"/>
  <c r="AN80" i="3" s="1"/>
  <c r="AK81" i="3"/>
  <c r="AL81" i="3" s="1"/>
  <c r="AN81" i="3" s="1"/>
  <c r="AK82" i="3"/>
  <c r="AL82" i="3"/>
  <c r="AN82" i="3" s="1"/>
  <c r="AK83" i="3"/>
  <c r="AL83" i="3" s="1"/>
  <c r="AN83" i="3"/>
  <c r="AK84" i="3"/>
  <c r="AL84" i="3" s="1"/>
  <c r="AN84" i="3" s="1"/>
  <c r="AK85" i="3"/>
  <c r="AL85" i="3"/>
  <c r="AN85" i="3"/>
  <c r="AK86" i="3"/>
  <c r="AL86" i="3"/>
  <c r="AN86" i="3"/>
  <c r="AK87" i="3"/>
  <c r="AL87" i="3" s="1"/>
  <c r="AN87" i="3" s="1"/>
  <c r="AK89" i="3"/>
  <c r="AL89" i="3"/>
  <c r="AN89" i="3" s="1"/>
  <c r="AP89" i="3" s="1"/>
  <c r="AK90" i="3"/>
  <c r="AL90" i="3" s="1"/>
  <c r="AN90" i="3" s="1"/>
  <c r="AK91" i="3"/>
  <c r="AL91" i="3"/>
  <c r="AN91" i="3" s="1"/>
  <c r="BD91" i="3" s="1"/>
  <c r="AK92" i="3"/>
  <c r="AL92" i="3"/>
  <c r="AN92" i="3" s="1"/>
  <c r="AK93" i="3"/>
  <c r="AL93" i="3"/>
  <c r="AN93" i="3"/>
  <c r="AK113" i="3"/>
  <c r="AL113" i="3" s="1"/>
  <c r="AN113" i="3" s="1"/>
  <c r="AK114" i="3"/>
  <c r="AL114" i="3"/>
  <c r="AN114" i="3" s="1"/>
  <c r="AK115" i="3"/>
  <c r="AL115" i="3" s="1"/>
  <c r="AN115" i="3" s="1"/>
  <c r="AK152" i="6"/>
  <c r="AL152" i="6"/>
  <c r="AN152" i="6" s="1"/>
  <c r="AK153" i="6"/>
  <c r="AL153" i="6" s="1"/>
  <c r="AN153" i="6"/>
  <c r="AK154" i="6"/>
  <c r="AL154" i="6" s="1"/>
  <c r="AN154" i="6" s="1"/>
  <c r="AK155" i="6"/>
  <c r="AL155" i="6"/>
  <c r="AN155" i="6"/>
  <c r="AK156" i="6"/>
  <c r="AL156" i="6"/>
  <c r="AN156" i="6"/>
  <c r="AK157" i="6"/>
  <c r="AL157" i="6" s="1"/>
  <c r="AN157" i="6" s="1"/>
  <c r="AK132" i="6"/>
  <c r="AL132" i="6"/>
  <c r="AN132" i="6" s="1"/>
  <c r="AK133" i="6"/>
  <c r="AL133" i="6" s="1"/>
  <c r="AN133" i="6" s="1"/>
  <c r="AK134" i="6"/>
  <c r="AL134" i="6"/>
  <c r="AN134" i="6" s="1"/>
  <c r="AK135" i="6"/>
  <c r="AL135" i="6" s="1"/>
  <c r="AN135" i="6"/>
  <c r="AK136" i="6"/>
  <c r="AL136" i="6" s="1"/>
  <c r="AN136" i="6" s="1"/>
  <c r="AK137" i="6"/>
  <c r="AL137" i="6"/>
  <c r="AN137" i="6" s="1"/>
  <c r="AK109" i="6"/>
  <c r="AL109" i="6"/>
  <c r="AN109" i="6"/>
  <c r="AK110" i="6"/>
  <c r="AL110" i="6" s="1"/>
  <c r="AN110" i="6" s="1"/>
  <c r="AK111" i="6"/>
  <c r="AL111" i="6"/>
  <c r="AN111" i="6" s="1"/>
  <c r="AK113" i="6"/>
  <c r="AL113" i="6" s="1"/>
  <c r="AN113" i="6" s="1"/>
  <c r="C105" i="6"/>
  <c r="C127" i="6"/>
  <c r="AJ42" i="5"/>
  <c r="AI42" i="5"/>
  <c r="AH42" i="5"/>
  <c r="AG42" i="5"/>
  <c r="AF42" i="5"/>
  <c r="AE42" i="5"/>
  <c r="AD42" i="5"/>
  <c r="AC42" i="5"/>
  <c r="AB42" i="5"/>
  <c r="AA42" i="5"/>
  <c r="Z42" i="5"/>
  <c r="Y42" i="5"/>
  <c r="U42" i="5"/>
  <c r="S42" i="5"/>
  <c r="C42" i="5"/>
  <c r="AK40" i="5"/>
  <c r="AL40" i="5" s="1"/>
  <c r="AN40" i="5" s="1"/>
  <c r="AK39" i="5"/>
  <c r="AL39" i="5"/>
  <c r="AN39" i="5" s="1"/>
  <c r="AK38" i="5"/>
  <c r="AK49" i="5"/>
  <c r="AL49" i="5"/>
  <c r="AN49" i="5" s="1"/>
  <c r="AK50" i="5"/>
  <c r="AL50" i="5" s="1"/>
  <c r="AN50" i="5"/>
  <c r="AK51" i="5"/>
  <c r="AL51" i="5" s="1"/>
  <c r="AN51" i="5" s="1"/>
  <c r="S26" i="1"/>
  <c r="S72" i="1"/>
  <c r="S65" i="1"/>
  <c r="S74" i="1" s="1"/>
  <c r="AK38" i="1"/>
  <c r="AL38" i="1" s="1"/>
  <c r="AN38" i="1" s="1"/>
  <c r="AK39" i="1"/>
  <c r="AL39" i="1"/>
  <c r="AN39" i="1" s="1"/>
  <c r="AK40" i="1"/>
  <c r="AL40" i="1" s="1"/>
  <c r="AN40" i="1" s="1"/>
  <c r="AK41" i="1"/>
  <c r="AL41" i="1" s="1"/>
  <c r="AN41" i="1" s="1"/>
  <c r="AK42" i="1"/>
  <c r="AL42" i="1"/>
  <c r="AN42" i="1" s="1"/>
  <c r="AK43" i="1"/>
  <c r="AL43" i="1"/>
  <c r="AN43" i="1" s="1"/>
  <c r="AK44" i="1"/>
  <c r="AL44" i="1" s="1"/>
  <c r="AN44" i="1" s="1"/>
  <c r="AK45" i="1"/>
  <c r="AL45" i="1"/>
  <c r="AN45" i="1" s="1"/>
  <c r="AK46" i="1"/>
  <c r="AL46" i="1" s="1"/>
  <c r="AN46" i="1"/>
  <c r="AK54" i="1"/>
  <c r="AL54" i="1"/>
  <c r="AN54" i="1" s="1"/>
  <c r="AK55" i="1"/>
  <c r="AL55" i="1" s="1"/>
  <c r="AN55" i="1"/>
  <c r="C195" i="2"/>
  <c r="AK23" i="1"/>
  <c r="AL23" i="1" s="1"/>
  <c r="AN23" i="1"/>
  <c r="C123" i="6"/>
  <c r="S123" i="6"/>
  <c r="U123" i="6"/>
  <c r="AJ123" i="6"/>
  <c r="AI123" i="6"/>
  <c r="AH123" i="6"/>
  <c r="AG123" i="6"/>
  <c r="AF123" i="6"/>
  <c r="AE123" i="6"/>
  <c r="AD123" i="6"/>
  <c r="AC123" i="6"/>
  <c r="AB123" i="6"/>
  <c r="AA123" i="6"/>
  <c r="Z123" i="6"/>
  <c r="Y123" i="6"/>
  <c r="AK91" i="6"/>
  <c r="AL91" i="6"/>
  <c r="AN91" i="6" s="1"/>
  <c r="AK92" i="6"/>
  <c r="AL92" i="6"/>
  <c r="AN92" i="6" s="1"/>
  <c r="AK93" i="6"/>
  <c r="AL93" i="6" s="1"/>
  <c r="AN93" i="6" s="1"/>
  <c r="AK94" i="6"/>
  <c r="AL94" i="6"/>
  <c r="AN94" i="6" s="1"/>
  <c r="AK95" i="6"/>
  <c r="AL95" i="6" s="1"/>
  <c r="AN95" i="6"/>
  <c r="AK96" i="6"/>
  <c r="AL96" i="6"/>
  <c r="AN96" i="6" s="1"/>
  <c r="AK129" i="6"/>
  <c r="AL129" i="6" s="1"/>
  <c r="AN129" i="6"/>
  <c r="AK130" i="6"/>
  <c r="AL130" i="6" s="1"/>
  <c r="AN130" i="6" s="1"/>
  <c r="AK131" i="6"/>
  <c r="AL131" i="6" s="1"/>
  <c r="AN131" i="6" s="1"/>
  <c r="AK144" i="6"/>
  <c r="AL144" i="6"/>
  <c r="AN144" i="6"/>
  <c r="AK118" i="6"/>
  <c r="AL118" i="6" s="1"/>
  <c r="AN118" i="6" s="1"/>
  <c r="AK121" i="6"/>
  <c r="AL121" i="6" s="1"/>
  <c r="AN121" i="6" s="1"/>
  <c r="AK189" i="3"/>
  <c r="AL189" i="3" s="1"/>
  <c r="AN189" i="3" s="1"/>
  <c r="AK190" i="3"/>
  <c r="AL190" i="3"/>
  <c r="AN190" i="3" s="1"/>
  <c r="AK191" i="3"/>
  <c r="AL191" i="3" s="1"/>
  <c r="AN191" i="3" s="1"/>
  <c r="AK192" i="3"/>
  <c r="AL192" i="3" s="1"/>
  <c r="AN192" i="3" s="1"/>
  <c r="AK165" i="3"/>
  <c r="AL165" i="3"/>
  <c r="AN165" i="3" s="1"/>
  <c r="AK166" i="3"/>
  <c r="AL166" i="3"/>
  <c r="AN166" i="3" s="1"/>
  <c r="AK170" i="3"/>
  <c r="AL170" i="3" s="1"/>
  <c r="AN170" i="3" s="1"/>
  <c r="AN129" i="3"/>
  <c r="AP129" i="3"/>
  <c r="AN131" i="3"/>
  <c r="AN132" i="3"/>
  <c r="AN133" i="3"/>
  <c r="BD133" i="3"/>
  <c r="AN135" i="3"/>
  <c r="AN136" i="3"/>
  <c r="AK159" i="3"/>
  <c r="AL159" i="3"/>
  <c r="AN159" i="3" s="1"/>
  <c r="AP159" i="3" s="1"/>
  <c r="AK42" i="3"/>
  <c r="AL42" i="3"/>
  <c r="AN42" i="3" s="1"/>
  <c r="AK43" i="3"/>
  <c r="AL43" i="3" s="1"/>
  <c r="AN43" i="3" s="1"/>
  <c r="BD43" i="3" s="1"/>
  <c r="AK44" i="3"/>
  <c r="AL44" i="3" s="1"/>
  <c r="AN44" i="3" s="1"/>
  <c r="AK45" i="3"/>
  <c r="AL45" i="3"/>
  <c r="AN45" i="3"/>
  <c r="AK46" i="3"/>
  <c r="AL46" i="3"/>
  <c r="AN46" i="3"/>
  <c r="AK47" i="3"/>
  <c r="AL47" i="3" s="1"/>
  <c r="AN47" i="3" s="1"/>
  <c r="AK48" i="3"/>
  <c r="AL48" i="3"/>
  <c r="AN48" i="3" s="1"/>
  <c r="AP48" i="3" s="1"/>
  <c r="AK49" i="3"/>
  <c r="AL49" i="3" s="1"/>
  <c r="AN49" i="3" s="1"/>
  <c r="AK50" i="3"/>
  <c r="AL50" i="3"/>
  <c r="AN50" i="3" s="1"/>
  <c r="AK51" i="3"/>
  <c r="AL51" i="3"/>
  <c r="AN51" i="3" s="1"/>
  <c r="AK53" i="3"/>
  <c r="AL53" i="3"/>
  <c r="AN53" i="3"/>
  <c r="AK54" i="3"/>
  <c r="AL54" i="3" s="1"/>
  <c r="AN54" i="3" s="1"/>
  <c r="BD54" i="3"/>
  <c r="AK55" i="3"/>
  <c r="AL55" i="3" s="1"/>
  <c r="AN55" i="3" s="1"/>
  <c r="AK56" i="3"/>
  <c r="AL56" i="3"/>
  <c r="AN56" i="3" s="1"/>
  <c r="AK57" i="3"/>
  <c r="AL57" i="3" s="1"/>
  <c r="AN57" i="3" s="1"/>
  <c r="AK58" i="3"/>
  <c r="AL58" i="3"/>
  <c r="AN58" i="3" s="1"/>
  <c r="AP58" i="3" s="1"/>
  <c r="AK59" i="3"/>
  <c r="AL59" i="3"/>
  <c r="AN59" i="3" s="1"/>
  <c r="AK61" i="3"/>
  <c r="AL61" i="3" s="1"/>
  <c r="AN61" i="3"/>
  <c r="BD61" i="3" s="1"/>
  <c r="AK62" i="3"/>
  <c r="AL62" i="3" s="1"/>
  <c r="AN62" i="3" s="1"/>
  <c r="BD62" i="3" s="1"/>
  <c r="AK63" i="3"/>
  <c r="AL63" i="3" s="1"/>
  <c r="AN63" i="3" s="1"/>
  <c r="AK64" i="3"/>
  <c r="AL64" i="3"/>
  <c r="AN64" i="3" s="1"/>
  <c r="AP64" i="3" s="1"/>
  <c r="AK65" i="3"/>
  <c r="AL65" i="3" s="1"/>
  <c r="AN65" i="3" s="1"/>
  <c r="BD65" i="3" s="1"/>
  <c r="AK66" i="3"/>
  <c r="AL66" i="3" s="1"/>
  <c r="AN66" i="3" s="1"/>
  <c r="S31" i="4"/>
  <c r="C31" i="4"/>
  <c r="AJ31" i="4"/>
  <c r="AJ211" i="4" s="1"/>
  <c r="AI31" i="4"/>
  <c r="AI211" i="4" s="1"/>
  <c r="AH31" i="4"/>
  <c r="AH211" i="4" s="1"/>
  <c r="AG31" i="4"/>
  <c r="AG211" i="4" s="1"/>
  <c r="AF31" i="4"/>
  <c r="AF211" i="4" s="1"/>
  <c r="AE31" i="4"/>
  <c r="AE211" i="4" s="1"/>
  <c r="AD31" i="4"/>
  <c r="AD211" i="4" s="1"/>
  <c r="AC31" i="4"/>
  <c r="AC211" i="4"/>
  <c r="AB31" i="4"/>
  <c r="AB211" i="4" s="1"/>
  <c r="AA31" i="4"/>
  <c r="AA211" i="4" s="1"/>
  <c r="Z31" i="4"/>
  <c r="Z211" i="4"/>
  <c r="Y31" i="4"/>
  <c r="Y211" i="4" s="1"/>
  <c r="U31" i="4"/>
  <c r="AK91" i="4"/>
  <c r="AL91" i="4"/>
  <c r="AN91" i="4" s="1"/>
  <c r="AK92" i="4"/>
  <c r="AL92" i="4"/>
  <c r="AN92" i="4" s="1"/>
  <c r="AK93" i="4"/>
  <c r="AL93" i="4"/>
  <c r="AN93" i="4"/>
  <c r="AK125" i="4"/>
  <c r="AL125" i="4" s="1"/>
  <c r="AN125" i="4"/>
  <c r="AK126" i="4"/>
  <c r="AL126" i="4"/>
  <c r="AN126" i="4" s="1"/>
  <c r="AK127" i="4"/>
  <c r="AL127" i="4"/>
  <c r="AN127" i="4" s="1"/>
  <c r="AK128" i="4"/>
  <c r="AL128" i="4"/>
  <c r="AN128" i="4"/>
  <c r="AK129" i="4"/>
  <c r="AL129" i="4" s="1"/>
  <c r="AN129" i="4"/>
  <c r="AK130" i="4"/>
  <c r="AL130" i="4"/>
  <c r="AN130" i="4" s="1"/>
  <c r="AK131" i="4"/>
  <c r="AL131" i="4"/>
  <c r="AN131" i="4" s="1"/>
  <c r="AK140" i="4"/>
  <c r="AL140" i="4"/>
  <c r="AN140" i="4"/>
  <c r="AK188" i="4"/>
  <c r="AL188" i="4" s="1"/>
  <c r="AN188" i="4"/>
  <c r="AK189" i="4"/>
  <c r="AL189" i="4"/>
  <c r="AN189" i="4" s="1"/>
  <c r="AK190" i="4"/>
  <c r="AL190" i="4"/>
  <c r="AN190" i="4" s="1"/>
  <c r="AK62" i="4"/>
  <c r="AL62" i="4"/>
  <c r="AN62" i="4"/>
  <c r="AK63" i="4"/>
  <c r="AL63" i="4" s="1"/>
  <c r="AN63" i="4"/>
  <c r="AK21" i="4"/>
  <c r="AK22" i="4"/>
  <c r="AL22" i="4" s="1"/>
  <c r="AN22" i="4" s="1"/>
  <c r="AK23" i="4"/>
  <c r="AL23" i="4" s="1"/>
  <c r="AK24" i="4"/>
  <c r="AL24" i="4" s="1"/>
  <c r="AN24" i="4" s="1"/>
  <c r="AJ200" i="3"/>
  <c r="AI200" i="3"/>
  <c r="AH200" i="3"/>
  <c r="AG200" i="3"/>
  <c r="AF200" i="3"/>
  <c r="AE200" i="3"/>
  <c r="AD200" i="3"/>
  <c r="AC200" i="3"/>
  <c r="AB200" i="3"/>
  <c r="AA200" i="3"/>
  <c r="Z200" i="3"/>
  <c r="Y200" i="3"/>
  <c r="U200" i="3"/>
  <c r="S200" i="3"/>
  <c r="AK197" i="3"/>
  <c r="AL197" i="3"/>
  <c r="AN197" i="3" s="1"/>
  <c r="AJ123" i="3"/>
  <c r="AI123" i="3"/>
  <c r="AI208" i="3" s="1"/>
  <c r="AI162" i="3"/>
  <c r="AH123" i="3"/>
  <c r="AG123" i="3"/>
  <c r="AF123" i="3"/>
  <c r="AE123" i="3"/>
  <c r="AE162" i="3"/>
  <c r="AE208" i="3" s="1"/>
  <c r="AD123" i="3"/>
  <c r="AC123" i="3"/>
  <c r="AB123" i="3"/>
  <c r="AB162" i="3"/>
  <c r="AB208" i="3"/>
  <c r="AA123" i="3"/>
  <c r="AA162" i="3"/>
  <c r="AA208" i="3"/>
  <c r="Z123" i="3"/>
  <c r="Y123" i="3"/>
  <c r="U123" i="3"/>
  <c r="S123" i="3"/>
  <c r="S117" i="3"/>
  <c r="S162" i="3"/>
  <c r="S172" i="3"/>
  <c r="S187" i="3"/>
  <c r="S213" i="3"/>
  <c r="AK121" i="3"/>
  <c r="AL121" i="3"/>
  <c r="AN121" i="3"/>
  <c r="AP121" i="3" s="1"/>
  <c r="AK120" i="3"/>
  <c r="AL120" i="3" s="1"/>
  <c r="AN120" i="3" s="1"/>
  <c r="AK119" i="3"/>
  <c r="AL119" i="3"/>
  <c r="AN119" i="3" s="1"/>
  <c r="AP119" i="3"/>
  <c r="AK107" i="6"/>
  <c r="AL107" i="6"/>
  <c r="AN107" i="6" s="1"/>
  <c r="AK108" i="6"/>
  <c r="AL108" i="6"/>
  <c r="AN108" i="6"/>
  <c r="AK22" i="6"/>
  <c r="AL22" i="6" s="1"/>
  <c r="AN22" i="6"/>
  <c r="AK23" i="6"/>
  <c r="AL23" i="6"/>
  <c r="AN23" i="6" s="1"/>
  <c r="AK24" i="6"/>
  <c r="AL24" i="6"/>
  <c r="AN24" i="6"/>
  <c r="AK25" i="6"/>
  <c r="AL25" i="6"/>
  <c r="AN25" i="6"/>
  <c r="AK26" i="6"/>
  <c r="AL26" i="6" s="1"/>
  <c r="AN26" i="6"/>
  <c r="AK27" i="6"/>
  <c r="AL27" i="6"/>
  <c r="AN27" i="6" s="1"/>
  <c r="AK28" i="6"/>
  <c r="AL28" i="6"/>
  <c r="AN28" i="6" s="1"/>
  <c r="AK29" i="6"/>
  <c r="AL29" i="6"/>
  <c r="AN29" i="6"/>
  <c r="AK30" i="6"/>
  <c r="AL30" i="6" s="1"/>
  <c r="AN30" i="6"/>
  <c r="AK31" i="6"/>
  <c r="AL31" i="6"/>
  <c r="AN31" i="6" s="1"/>
  <c r="AK32" i="6"/>
  <c r="AL32" i="6"/>
  <c r="AN32" i="6"/>
  <c r="AK33" i="6"/>
  <c r="AL33" i="6"/>
  <c r="AN33" i="6"/>
  <c r="AK34" i="6"/>
  <c r="AL34" i="6" s="1"/>
  <c r="AN34" i="6"/>
  <c r="AK35" i="6"/>
  <c r="AL35" i="6"/>
  <c r="AN35" i="6" s="1"/>
  <c r="AK36" i="6"/>
  <c r="AL36" i="6"/>
  <c r="AN36" i="6" s="1"/>
  <c r="AK37" i="6"/>
  <c r="AL37" i="6"/>
  <c r="AN37" i="6"/>
  <c r="AK38" i="6"/>
  <c r="AL38" i="6" s="1"/>
  <c r="AN38" i="6"/>
  <c r="AK39" i="6"/>
  <c r="AL39" i="6"/>
  <c r="AN39" i="6" s="1"/>
  <c r="AK40" i="6"/>
  <c r="AL40" i="6"/>
  <c r="AN40" i="6"/>
  <c r="AK41" i="6"/>
  <c r="AL41" i="6" s="1"/>
  <c r="AK42" i="6"/>
  <c r="AL42" i="6"/>
  <c r="AN42" i="6" s="1"/>
  <c r="AK43" i="6"/>
  <c r="AL43" i="6"/>
  <c r="AN43" i="6"/>
  <c r="AK44" i="6"/>
  <c r="AL44" i="6"/>
  <c r="AN44" i="6"/>
  <c r="AK45" i="6"/>
  <c r="AL45" i="6" s="1"/>
  <c r="AN45" i="6" s="1"/>
  <c r="AK46" i="6"/>
  <c r="AL46" i="6"/>
  <c r="AN46" i="6" s="1"/>
  <c r="AK47" i="6"/>
  <c r="AL47" i="6"/>
  <c r="AN47" i="6"/>
  <c r="AK48" i="6"/>
  <c r="AL48" i="6"/>
  <c r="AN48" i="6"/>
  <c r="AK49" i="6"/>
  <c r="AL49" i="6" s="1"/>
  <c r="AN49" i="6" s="1"/>
  <c r="AK50" i="6"/>
  <c r="AL50" i="6"/>
  <c r="AN50" i="6" s="1"/>
  <c r="AK51" i="6"/>
  <c r="AL51" i="6"/>
  <c r="AN51" i="6"/>
  <c r="AK52" i="6"/>
  <c r="AL52" i="6"/>
  <c r="AN52" i="6"/>
  <c r="AK53" i="6"/>
  <c r="AL53" i="6" s="1"/>
  <c r="AN53" i="6" s="1"/>
  <c r="AK54" i="6"/>
  <c r="AL54" i="6"/>
  <c r="AN54" i="6" s="1"/>
  <c r="AK55" i="6"/>
  <c r="AL55" i="6"/>
  <c r="AN55" i="6"/>
  <c r="AK56" i="6"/>
  <c r="AL56" i="6"/>
  <c r="AN56" i="6"/>
  <c r="AK57" i="6"/>
  <c r="AL57" i="6" s="1"/>
  <c r="AN57" i="6" s="1"/>
  <c r="AK58" i="6"/>
  <c r="AL58" i="6"/>
  <c r="AN58" i="6" s="1"/>
  <c r="AK59" i="6"/>
  <c r="AL59" i="6"/>
  <c r="AN59" i="6"/>
  <c r="AK60" i="6"/>
  <c r="AL60" i="6"/>
  <c r="AN60" i="6"/>
  <c r="AK61" i="6"/>
  <c r="AL61" i="6" s="1"/>
  <c r="AN61" i="6" s="1"/>
  <c r="AK62" i="6"/>
  <c r="AL62" i="6"/>
  <c r="AN62" i="6" s="1"/>
  <c r="AK63" i="6"/>
  <c r="AL63" i="6"/>
  <c r="AN63" i="6"/>
  <c r="AK64" i="6"/>
  <c r="AL64" i="6"/>
  <c r="AN64" i="6"/>
  <c r="AK65" i="6"/>
  <c r="AL65" i="6" s="1"/>
  <c r="AN65" i="6" s="1"/>
  <c r="AK66" i="6"/>
  <c r="AL66" i="6"/>
  <c r="AN66" i="6" s="1"/>
  <c r="AK67" i="6"/>
  <c r="AL67" i="6"/>
  <c r="AN67" i="6"/>
  <c r="AK68" i="6"/>
  <c r="AL68" i="6"/>
  <c r="AN68" i="6"/>
  <c r="AK69" i="6"/>
  <c r="AL69" i="6" s="1"/>
  <c r="AN69" i="6" s="1"/>
  <c r="AK70" i="6"/>
  <c r="AL70" i="6"/>
  <c r="AN70" i="6" s="1"/>
  <c r="AK71" i="6"/>
  <c r="AL71" i="6"/>
  <c r="AN71" i="6"/>
  <c r="AK72" i="6"/>
  <c r="AL72" i="6"/>
  <c r="AN72" i="6"/>
  <c r="AK73" i="6"/>
  <c r="AL73" i="6" s="1"/>
  <c r="AN73" i="6" s="1"/>
  <c r="AK74" i="6"/>
  <c r="AL74" i="6"/>
  <c r="AN74" i="6" s="1"/>
  <c r="AK75" i="6"/>
  <c r="AL75" i="6"/>
  <c r="AN75" i="6"/>
  <c r="AK76" i="6"/>
  <c r="AL76" i="6"/>
  <c r="AN76" i="6"/>
  <c r="AK77" i="6"/>
  <c r="AL77" i="6" s="1"/>
  <c r="AN77" i="6" s="1"/>
  <c r="AK78" i="6"/>
  <c r="AL78" i="6"/>
  <c r="AN78" i="6" s="1"/>
  <c r="AK79" i="6"/>
  <c r="AL79" i="6"/>
  <c r="AN79" i="6"/>
  <c r="AK80" i="6"/>
  <c r="AL80" i="6"/>
  <c r="AN80" i="6"/>
  <c r="AK81" i="6"/>
  <c r="AL81" i="6" s="1"/>
  <c r="AN81" i="6" s="1"/>
  <c r="AK82" i="6"/>
  <c r="AL82" i="6"/>
  <c r="AN82" i="6" s="1"/>
  <c r="AK83" i="6"/>
  <c r="AL83" i="6"/>
  <c r="AN83" i="6"/>
  <c r="AK84" i="6"/>
  <c r="AL84" i="6"/>
  <c r="AN84" i="6"/>
  <c r="AK85" i="6"/>
  <c r="AL85" i="6" s="1"/>
  <c r="AN85" i="6" s="1"/>
  <c r="AK86" i="6"/>
  <c r="AL86" i="6"/>
  <c r="AN86" i="6" s="1"/>
  <c r="AK87" i="6"/>
  <c r="AL87" i="6"/>
  <c r="AN87" i="6"/>
  <c r="AK88" i="6"/>
  <c r="AL88" i="6"/>
  <c r="AN88" i="6"/>
  <c r="AK89" i="6"/>
  <c r="AL89" i="6" s="1"/>
  <c r="AN89" i="6" s="1"/>
  <c r="AK90" i="6"/>
  <c r="AL90" i="6"/>
  <c r="AN90" i="6" s="1"/>
  <c r="AK102" i="6"/>
  <c r="AL102" i="6"/>
  <c r="AN102" i="6"/>
  <c r="AK33" i="5"/>
  <c r="AL33" i="5"/>
  <c r="AN33" i="5"/>
  <c r="S218" i="4"/>
  <c r="U218" i="4"/>
  <c r="AK108" i="4"/>
  <c r="AL108" i="4"/>
  <c r="AN108" i="4"/>
  <c r="AK109" i="4"/>
  <c r="AL109" i="4"/>
  <c r="AN109" i="4"/>
  <c r="AK110" i="4"/>
  <c r="AL110" i="4" s="1"/>
  <c r="AK111" i="4"/>
  <c r="AL111" i="4"/>
  <c r="AN111" i="4" s="1"/>
  <c r="AK112" i="4"/>
  <c r="AL112" i="4"/>
  <c r="AN112" i="4"/>
  <c r="AK113" i="4"/>
  <c r="AL113" i="4"/>
  <c r="AN113" i="4"/>
  <c r="AK114" i="4"/>
  <c r="AL114" i="4" s="1"/>
  <c r="AN114" i="4" s="1"/>
  <c r="AK115" i="4"/>
  <c r="AL115" i="4"/>
  <c r="AN115" i="4" s="1"/>
  <c r="AK116" i="4"/>
  <c r="AL116" i="4"/>
  <c r="AN116" i="4"/>
  <c r="AK117" i="4"/>
  <c r="AL117" i="4"/>
  <c r="AN117" i="4"/>
  <c r="AK118" i="4"/>
  <c r="AL118" i="4" s="1"/>
  <c r="AN118" i="4" s="1"/>
  <c r="AK119" i="4"/>
  <c r="AL119" i="4"/>
  <c r="AN119" i="4" s="1"/>
  <c r="AK120" i="4"/>
  <c r="AL120" i="4"/>
  <c r="AN120" i="4"/>
  <c r="AK121" i="4"/>
  <c r="AL121" i="4"/>
  <c r="AN121" i="4"/>
  <c r="AK122" i="4"/>
  <c r="AL122" i="4" s="1"/>
  <c r="AN122" i="4" s="1"/>
  <c r="AK123" i="4"/>
  <c r="AL123" i="4"/>
  <c r="AN123" i="4" s="1"/>
  <c r="AK124" i="4"/>
  <c r="AL124" i="4"/>
  <c r="AN124" i="4"/>
  <c r="AK150" i="4"/>
  <c r="AL150" i="4"/>
  <c r="AN150" i="4"/>
  <c r="AK151" i="4"/>
  <c r="AL151" i="4" s="1"/>
  <c r="AN151" i="4" s="1"/>
  <c r="AK168" i="4"/>
  <c r="AL168" i="4"/>
  <c r="AN168" i="4" s="1"/>
  <c r="AK169" i="4"/>
  <c r="AL169" i="4"/>
  <c r="AN169" i="4"/>
  <c r="AK170" i="4"/>
  <c r="AL170" i="4"/>
  <c r="AN170" i="4"/>
  <c r="AK171" i="4"/>
  <c r="AL171" i="4" s="1"/>
  <c r="AK172" i="4"/>
  <c r="AL172" i="4"/>
  <c r="AN172" i="4" s="1"/>
  <c r="AK173" i="4"/>
  <c r="AL173" i="4"/>
  <c r="AN173" i="4"/>
  <c r="AK174" i="4"/>
  <c r="AL174" i="4"/>
  <c r="AN174" i="4"/>
  <c r="AK175" i="4"/>
  <c r="AL175" i="4" s="1"/>
  <c r="AN175" i="4" s="1"/>
  <c r="AK176" i="4"/>
  <c r="AL176" i="4"/>
  <c r="AN176" i="4" s="1"/>
  <c r="AK177" i="4"/>
  <c r="AL177" i="4"/>
  <c r="AN177" i="4"/>
  <c r="AK178" i="4"/>
  <c r="AL178" i="4"/>
  <c r="AN178" i="4"/>
  <c r="AK179" i="4"/>
  <c r="AL179" i="4" s="1"/>
  <c r="AN179" i="4" s="1"/>
  <c r="AK180" i="4"/>
  <c r="AL180" i="4"/>
  <c r="AN180" i="4" s="1"/>
  <c r="AK181" i="4"/>
  <c r="AL181" i="4"/>
  <c r="AN181" i="4"/>
  <c r="AK182" i="4"/>
  <c r="AL182" i="4"/>
  <c r="AN182" i="4"/>
  <c r="AK183" i="4"/>
  <c r="AL183" i="4" s="1"/>
  <c r="AN183" i="4" s="1"/>
  <c r="AK184" i="4"/>
  <c r="AL184" i="4"/>
  <c r="AN184" i="4" s="1"/>
  <c r="AK185" i="4"/>
  <c r="AL185" i="4"/>
  <c r="AN185" i="4"/>
  <c r="AK186" i="4"/>
  <c r="AL186" i="4"/>
  <c r="AN186" i="4"/>
  <c r="AK187" i="4"/>
  <c r="AL187" i="4" s="1"/>
  <c r="AN187" i="4" s="1"/>
  <c r="AK191" i="4"/>
  <c r="AL191" i="4"/>
  <c r="AN191" i="4" s="1"/>
  <c r="U165" i="4"/>
  <c r="U214" i="4"/>
  <c r="AK87" i="4"/>
  <c r="AL87" i="4" s="1"/>
  <c r="AN87" i="4" s="1"/>
  <c r="AK88" i="4"/>
  <c r="AL88" i="4"/>
  <c r="AN88" i="4" s="1"/>
  <c r="AK89" i="4"/>
  <c r="AL89" i="4"/>
  <c r="AN89" i="4"/>
  <c r="AK90" i="4"/>
  <c r="AL90" i="4"/>
  <c r="AN90" i="4"/>
  <c r="AK94" i="4"/>
  <c r="AL94" i="4" s="1"/>
  <c r="AN94" i="4" s="1"/>
  <c r="AK99" i="4"/>
  <c r="AL99" i="4"/>
  <c r="AN99" i="4" s="1"/>
  <c r="AK46" i="4"/>
  <c r="AL46" i="4"/>
  <c r="AN46" i="4"/>
  <c r="AK47" i="4"/>
  <c r="AL47" i="4"/>
  <c r="AN47" i="4"/>
  <c r="AK48" i="4"/>
  <c r="AL48" i="4" s="1"/>
  <c r="AK49" i="4"/>
  <c r="AL49" i="4"/>
  <c r="AN49" i="4" s="1"/>
  <c r="AK50" i="4"/>
  <c r="AL50" i="4"/>
  <c r="AN50" i="4"/>
  <c r="AK51" i="4"/>
  <c r="AL51" i="4"/>
  <c r="AN51" i="4"/>
  <c r="AK52" i="4"/>
  <c r="AL52" i="4" s="1"/>
  <c r="AN52" i="4" s="1"/>
  <c r="AK53" i="4"/>
  <c r="AL53" i="4"/>
  <c r="AN53" i="4" s="1"/>
  <c r="AK54" i="4"/>
  <c r="AL54" i="4"/>
  <c r="AN54" i="4"/>
  <c r="AK55" i="4"/>
  <c r="AL55" i="4"/>
  <c r="AN55" i="4"/>
  <c r="AK56" i="4"/>
  <c r="AL56" i="4" s="1"/>
  <c r="AN56" i="4" s="1"/>
  <c r="AK57" i="4"/>
  <c r="AL57" i="4"/>
  <c r="AN57" i="4" s="1"/>
  <c r="AK58" i="4"/>
  <c r="AL58" i="4"/>
  <c r="AN58" i="4"/>
  <c r="AK59" i="4"/>
  <c r="AL59" i="4"/>
  <c r="AN59" i="4"/>
  <c r="AK60" i="4"/>
  <c r="AL60" i="4" s="1"/>
  <c r="AN60" i="4" s="1"/>
  <c r="AK61" i="4"/>
  <c r="AL61" i="4"/>
  <c r="AN61" i="4" s="1"/>
  <c r="AK64" i="4"/>
  <c r="AL64" i="4"/>
  <c r="AN64" i="4"/>
  <c r="AK65" i="4"/>
  <c r="AL65" i="4"/>
  <c r="AN65" i="4"/>
  <c r="AK66" i="4"/>
  <c r="AL66" i="4" s="1"/>
  <c r="AN66" i="4" s="1"/>
  <c r="AK67" i="4"/>
  <c r="AL67" i="4"/>
  <c r="AN67" i="4" s="1"/>
  <c r="AK185" i="3"/>
  <c r="AL185" i="3"/>
  <c r="AN185" i="3"/>
  <c r="AN127" i="3"/>
  <c r="AN128" i="3"/>
  <c r="AK160" i="3"/>
  <c r="AL160" i="3"/>
  <c r="AN160" i="3" s="1"/>
  <c r="AK29" i="3"/>
  <c r="AL29" i="3"/>
  <c r="AN29" i="3"/>
  <c r="BD29" i="3" s="1"/>
  <c r="AK30" i="3"/>
  <c r="AL30" i="3"/>
  <c r="AN30" i="3"/>
  <c r="AK31" i="3"/>
  <c r="AL31" i="3"/>
  <c r="AN31" i="3"/>
  <c r="AK32" i="3"/>
  <c r="AL32" i="3" s="1"/>
  <c r="AN32" i="3" s="1"/>
  <c r="AK33" i="3"/>
  <c r="AL33" i="3"/>
  <c r="AN33" i="3" s="1"/>
  <c r="AK34" i="3"/>
  <c r="AL34" i="3"/>
  <c r="AN34" i="3" s="1"/>
  <c r="AP34" i="3" s="1"/>
  <c r="AK35" i="3"/>
  <c r="AL35" i="3"/>
  <c r="AN35" i="3"/>
  <c r="AK36" i="3"/>
  <c r="AL36" i="3"/>
  <c r="AN36" i="3"/>
  <c r="BD36" i="3"/>
  <c r="AK37" i="3"/>
  <c r="AL37" i="3"/>
  <c r="AN37" i="3"/>
  <c r="AK38" i="3"/>
  <c r="AL38" i="3" s="1"/>
  <c r="AN38" i="3" s="1"/>
  <c r="BD38" i="3" s="1"/>
  <c r="AK39" i="3"/>
  <c r="AL39" i="3"/>
  <c r="AN39" i="3" s="1"/>
  <c r="AK40" i="3"/>
  <c r="AL40" i="3"/>
  <c r="AN40" i="3" s="1"/>
  <c r="AK41" i="3"/>
  <c r="AL41" i="3"/>
  <c r="AN41" i="3"/>
  <c r="AJ245" i="2"/>
  <c r="AI245" i="2"/>
  <c r="AH245" i="2"/>
  <c r="AG245" i="2"/>
  <c r="AF245" i="2"/>
  <c r="AE245" i="2"/>
  <c r="AC245" i="2"/>
  <c r="Z245" i="2"/>
  <c r="S245" i="2"/>
  <c r="U245" i="2"/>
  <c r="AK37" i="1"/>
  <c r="AL37" i="1"/>
  <c r="AN37" i="1" s="1"/>
  <c r="AP37" i="1" s="1"/>
  <c r="AK36" i="1"/>
  <c r="AL36" i="1"/>
  <c r="AN36" i="1"/>
  <c r="AK35" i="1"/>
  <c r="AL35" i="1"/>
  <c r="AN35" i="1"/>
  <c r="AK34" i="1"/>
  <c r="AL34" i="1" s="1"/>
  <c r="AN34" i="1" s="1"/>
  <c r="AK33" i="1"/>
  <c r="AL33" i="1"/>
  <c r="AN33" i="1" s="1"/>
  <c r="AK32" i="1"/>
  <c r="AL32" i="1"/>
  <c r="AN32" i="1"/>
  <c r="AK31" i="1"/>
  <c r="AL31" i="1"/>
  <c r="AN31" i="1"/>
  <c r="AK30" i="1"/>
  <c r="AL30" i="1" s="1"/>
  <c r="AK29" i="1"/>
  <c r="AL29" i="1"/>
  <c r="AN29" i="1" s="1"/>
  <c r="AK28" i="1"/>
  <c r="AL28" i="1"/>
  <c r="AN28" i="1"/>
  <c r="AK24" i="1"/>
  <c r="AL24" i="1"/>
  <c r="AN24" i="1"/>
  <c r="AK22" i="1"/>
  <c r="AL22" i="1" s="1"/>
  <c r="AJ65" i="1"/>
  <c r="AJ74" i="1"/>
  <c r="AI65" i="1"/>
  <c r="AH65" i="1"/>
  <c r="AG65" i="1"/>
  <c r="AF65" i="1"/>
  <c r="AE65" i="1"/>
  <c r="AE74" i="1"/>
  <c r="AD65" i="1"/>
  <c r="AC65" i="1"/>
  <c r="AB65" i="1"/>
  <c r="AB74" i="1"/>
  <c r="AA65" i="1"/>
  <c r="Z65" i="1"/>
  <c r="Y65" i="1"/>
  <c r="U65" i="1"/>
  <c r="U74" i="1"/>
  <c r="AJ57" i="1"/>
  <c r="AJ73" i="1" s="1"/>
  <c r="AI57" i="1"/>
  <c r="AI73" i="1"/>
  <c r="AH57" i="1"/>
  <c r="AG57" i="1"/>
  <c r="AG73" i="1"/>
  <c r="AF57" i="1"/>
  <c r="AE57" i="1"/>
  <c r="AE73" i="1" s="1"/>
  <c r="AD57" i="1"/>
  <c r="AC57" i="1"/>
  <c r="AC73" i="1"/>
  <c r="AB57" i="1"/>
  <c r="AA57" i="1"/>
  <c r="Z57" i="1"/>
  <c r="Y57" i="1"/>
  <c r="Y73" i="1" s="1"/>
  <c r="U57" i="1"/>
  <c r="U73" i="1"/>
  <c r="AJ26" i="1"/>
  <c r="AI26" i="1"/>
  <c r="AH26" i="1"/>
  <c r="AG26" i="1"/>
  <c r="AF26" i="1"/>
  <c r="AE26" i="1"/>
  <c r="AE72" i="1"/>
  <c r="AD26" i="1"/>
  <c r="AC26" i="1"/>
  <c r="AB26" i="1"/>
  <c r="AA26" i="1"/>
  <c r="Z26" i="1"/>
  <c r="Y26" i="1"/>
  <c r="U26" i="1"/>
  <c r="U72" i="1"/>
  <c r="C152" i="2"/>
  <c r="C115" i="6"/>
  <c r="C20" i="6"/>
  <c r="AJ115" i="6"/>
  <c r="AI115" i="6"/>
  <c r="AH115" i="6"/>
  <c r="AG115" i="6"/>
  <c r="AF115" i="6"/>
  <c r="AE115" i="6"/>
  <c r="AD115" i="6"/>
  <c r="AC115" i="6"/>
  <c r="AB115" i="6"/>
  <c r="AA115" i="6"/>
  <c r="Z115" i="6"/>
  <c r="Y115" i="6"/>
  <c r="S115" i="6"/>
  <c r="U115" i="6"/>
  <c r="AJ104" i="6"/>
  <c r="AJ180" i="6" s="1"/>
  <c r="AI104" i="6"/>
  <c r="AI180" i="6" s="1"/>
  <c r="AH104" i="6"/>
  <c r="AH180" i="6" s="1"/>
  <c r="AG104" i="6"/>
  <c r="AG180" i="6" s="1"/>
  <c r="AF104" i="6"/>
  <c r="AF180" i="6" s="1"/>
  <c r="AE104" i="6"/>
  <c r="AE180" i="6" s="1"/>
  <c r="AD104" i="6"/>
  <c r="AD180" i="6" s="1"/>
  <c r="AC104" i="6"/>
  <c r="AC180" i="6" s="1"/>
  <c r="AB104" i="6"/>
  <c r="AB180" i="6" s="1"/>
  <c r="AB170" i="6"/>
  <c r="AA104" i="6"/>
  <c r="AA180" i="6" s="1"/>
  <c r="Z104" i="6"/>
  <c r="Z180" i="6" s="1"/>
  <c r="Z170" i="6"/>
  <c r="Y104" i="6"/>
  <c r="Y180" i="6" s="1"/>
  <c r="U104" i="6"/>
  <c r="U180" i="6" s="1"/>
  <c r="U170" i="6"/>
  <c r="S104" i="6"/>
  <c r="S180" i="6" s="1"/>
  <c r="AN126" i="3"/>
  <c r="AK28" i="3"/>
  <c r="AL28" i="3" s="1"/>
  <c r="AN28" i="3" s="1"/>
  <c r="BD28" i="3" s="1"/>
  <c r="AK27" i="3"/>
  <c r="AL27" i="3" s="1"/>
  <c r="AN27" i="3" s="1"/>
  <c r="AK26" i="3"/>
  <c r="AL26" i="3" s="1"/>
  <c r="AK25" i="3"/>
  <c r="AL25" i="3"/>
  <c r="AN25" i="3" s="1"/>
  <c r="BD25" i="3" s="1"/>
  <c r="AK24" i="3"/>
  <c r="AL24" i="3"/>
  <c r="AN24" i="3"/>
  <c r="BD24" i="3" s="1"/>
  <c r="AK23" i="3"/>
  <c r="AL23" i="3"/>
  <c r="AK22" i="3"/>
  <c r="AJ187" i="3"/>
  <c r="AI187" i="3"/>
  <c r="AH187" i="3"/>
  <c r="AG187" i="3"/>
  <c r="AF187" i="3"/>
  <c r="AE187" i="3"/>
  <c r="AD187" i="3"/>
  <c r="AC187" i="3"/>
  <c r="AB187" i="3"/>
  <c r="AA187" i="3"/>
  <c r="Z187" i="3"/>
  <c r="Y187" i="3"/>
  <c r="AJ172" i="3"/>
  <c r="AJ209" i="3" s="1"/>
  <c r="AI172" i="3"/>
  <c r="AI209" i="3"/>
  <c r="AH172" i="3"/>
  <c r="AH209" i="3"/>
  <c r="AG172" i="3"/>
  <c r="AG209" i="3"/>
  <c r="AF172" i="3"/>
  <c r="AF117" i="3"/>
  <c r="AF162" i="3"/>
  <c r="AF208" i="3" s="1"/>
  <c r="AF213" i="3"/>
  <c r="AE172" i="3"/>
  <c r="AE209" i="3"/>
  <c r="AD172" i="3"/>
  <c r="AD209" i="3"/>
  <c r="AC172" i="3"/>
  <c r="AC209" i="3"/>
  <c r="AB172" i="3"/>
  <c r="AB213" i="3" s="1"/>
  <c r="AB209" i="3"/>
  <c r="AA172" i="3"/>
  <c r="AA209" i="3"/>
  <c r="Z172" i="3"/>
  <c r="Z209" i="3"/>
  <c r="Y172" i="3"/>
  <c r="Y209" i="3"/>
  <c r="AJ162" i="3"/>
  <c r="AJ208" i="3" s="1"/>
  <c r="AH162" i="3"/>
  <c r="AG208" i="3"/>
  <c r="AD162" i="3"/>
  <c r="AC162" i="3"/>
  <c r="AB117" i="3"/>
  <c r="Z162" i="3"/>
  <c r="Y162" i="3"/>
  <c r="Y208" i="3" s="1"/>
  <c r="AJ117" i="3"/>
  <c r="AJ207" i="3"/>
  <c r="AI117" i="3"/>
  <c r="AI207" i="3" s="1"/>
  <c r="AH117" i="3"/>
  <c r="AH207" i="3"/>
  <c r="AG117" i="3"/>
  <c r="AG202" i="3" s="1"/>
  <c r="AG204" i="3" s="1"/>
  <c r="AF207" i="3"/>
  <c r="AE117" i="3"/>
  <c r="AE213" i="3"/>
  <c r="AD117" i="3"/>
  <c r="AC117" i="3"/>
  <c r="AB207" i="3"/>
  <c r="AA117" i="3"/>
  <c r="AA202" i="3" s="1"/>
  <c r="Z117" i="3"/>
  <c r="Y117" i="3"/>
  <c r="C172" i="3"/>
  <c r="C209" i="3" s="1"/>
  <c r="C162" i="3"/>
  <c r="U187" i="3"/>
  <c r="U210" i="3"/>
  <c r="U172" i="3"/>
  <c r="U209" i="3"/>
  <c r="S209" i="3"/>
  <c r="U162" i="3"/>
  <c r="U117" i="3"/>
  <c r="S207" i="3"/>
  <c r="AF244" i="2"/>
  <c r="AB244" i="2"/>
  <c r="AK60" i="1"/>
  <c r="AL60" i="1"/>
  <c r="AN60" i="1"/>
  <c r="AK59" i="1"/>
  <c r="AL59" i="1" s="1"/>
  <c r="AL65" i="1" s="1"/>
  <c r="AK21" i="1"/>
  <c r="AL21" i="1"/>
  <c r="AN21" i="1"/>
  <c r="C181" i="2"/>
  <c r="C82" i="2"/>
  <c r="C26" i="1"/>
  <c r="C57" i="1"/>
  <c r="C73" i="1" s="1"/>
  <c r="AD207" i="3"/>
  <c r="AL21" i="4"/>
  <c r="AJ126" i="6"/>
  <c r="AI126" i="6"/>
  <c r="AH126" i="6"/>
  <c r="AG126" i="6"/>
  <c r="AF126" i="6"/>
  <c r="AE126" i="6"/>
  <c r="AD126" i="6"/>
  <c r="AC126" i="6"/>
  <c r="AB126" i="6"/>
  <c r="AA126" i="6"/>
  <c r="AA146" i="6"/>
  <c r="AA175" i="6" s="1"/>
  <c r="AA149" i="6"/>
  <c r="AA163" i="6"/>
  <c r="AA182" i="6" s="1"/>
  <c r="Z126" i="6"/>
  <c r="Y126" i="6"/>
  <c r="U126" i="6"/>
  <c r="S126" i="6"/>
  <c r="C126" i="6"/>
  <c r="AK125" i="6"/>
  <c r="AK126" i="6" s="1"/>
  <c r="AJ204" i="4"/>
  <c r="AI204" i="4"/>
  <c r="AH204" i="4"/>
  <c r="AG204" i="4"/>
  <c r="AF204" i="4"/>
  <c r="AE204" i="4"/>
  <c r="AD204" i="4"/>
  <c r="AC204" i="4"/>
  <c r="AB204" i="4"/>
  <c r="AA204" i="4"/>
  <c r="Z204" i="4"/>
  <c r="Y204" i="4"/>
  <c r="U204" i="4"/>
  <c r="S204" i="4"/>
  <c r="C204" i="4"/>
  <c r="AK203" i="4"/>
  <c r="AL203" i="4"/>
  <c r="AN203" i="4"/>
  <c r="AK167" i="4"/>
  <c r="C58" i="1"/>
  <c r="C65" i="1"/>
  <c r="C74" i="1"/>
  <c r="F17" i="2"/>
  <c r="G17" i="2" s="1"/>
  <c r="AF250" i="2"/>
  <c r="AI250" i="2"/>
  <c r="AE250" i="2"/>
  <c r="AJ250" i="2"/>
  <c r="AH250" i="2"/>
  <c r="AG250" i="2"/>
  <c r="AJ163" i="6"/>
  <c r="AJ182" i="6" s="1"/>
  <c r="AI163" i="6"/>
  <c r="AI182" i="6" s="1"/>
  <c r="AI172" i="6"/>
  <c r="AH163" i="6"/>
  <c r="AH182" i="6" s="1"/>
  <c r="AG163" i="6"/>
  <c r="AG182" i="6" s="1"/>
  <c r="AG172" i="6"/>
  <c r="AF163" i="6"/>
  <c r="AF182" i="6" s="1"/>
  <c r="AE163" i="6"/>
  <c r="AE182" i="6" s="1"/>
  <c r="AE172" i="6"/>
  <c r="AD163" i="6"/>
  <c r="AD182" i="6" s="1"/>
  <c r="AC163" i="6"/>
  <c r="AC182" i="6" s="1"/>
  <c r="AC172" i="6"/>
  <c r="AB163" i="6"/>
  <c r="AB182" i="6" s="1"/>
  <c r="AA172" i="6"/>
  <c r="Z163" i="6"/>
  <c r="Z182" i="6" s="1"/>
  <c r="Z172" i="6"/>
  <c r="Y163" i="6"/>
  <c r="Y182" i="6" s="1"/>
  <c r="Y172" i="6"/>
  <c r="U163" i="6"/>
  <c r="U182" i="6" s="1"/>
  <c r="U172" i="6"/>
  <c r="S163" i="6"/>
  <c r="S182" i="6" s="1"/>
  <c r="S172" i="6"/>
  <c r="C163" i="6"/>
  <c r="C172" i="6"/>
  <c r="AK162" i="6"/>
  <c r="AL162" i="6"/>
  <c r="AN162" i="6"/>
  <c r="AK151" i="6"/>
  <c r="AL151" i="6" s="1"/>
  <c r="AJ149" i="6"/>
  <c r="AI149" i="6"/>
  <c r="AH149" i="6"/>
  <c r="AG149" i="6"/>
  <c r="AF149" i="6"/>
  <c r="AE149" i="6"/>
  <c r="AD149" i="6"/>
  <c r="AC149" i="6"/>
  <c r="AB149" i="6"/>
  <c r="Z149" i="6"/>
  <c r="Y149" i="6"/>
  <c r="U149" i="6"/>
  <c r="U146" i="6"/>
  <c r="U175" i="6"/>
  <c r="S149" i="6"/>
  <c r="C149" i="6"/>
  <c r="AK148" i="6"/>
  <c r="AL148" i="6"/>
  <c r="AJ172" i="6"/>
  <c r="AJ146" i="6"/>
  <c r="AI146" i="6"/>
  <c r="AH146" i="6"/>
  <c r="AG146" i="6"/>
  <c r="AG175" i="6" s="1"/>
  <c r="AF146" i="6"/>
  <c r="AE146" i="6"/>
  <c r="AD146" i="6"/>
  <c r="AC146" i="6"/>
  <c r="AB146" i="6"/>
  <c r="Z146" i="6"/>
  <c r="Y146" i="6"/>
  <c r="S146" i="6"/>
  <c r="C146" i="6"/>
  <c r="AK145" i="6"/>
  <c r="AL145" i="6"/>
  <c r="AK128" i="6"/>
  <c r="AL128" i="6" s="1"/>
  <c r="AK122" i="6"/>
  <c r="AL122" i="6"/>
  <c r="AK106" i="6"/>
  <c r="AL106" i="6"/>
  <c r="AN106" i="6"/>
  <c r="C104" i="6"/>
  <c r="C175" i="6" s="1"/>
  <c r="AK21" i="6"/>
  <c r="AL21" i="6"/>
  <c r="AN21" i="6"/>
  <c r="F17" i="6"/>
  <c r="G17" i="6" s="1"/>
  <c r="AH170" i="6"/>
  <c r="S170" i="6"/>
  <c r="AA170" i="6"/>
  <c r="AE170" i="6"/>
  <c r="AI170" i="6"/>
  <c r="AF170" i="6"/>
  <c r="Y170" i="6"/>
  <c r="AC170" i="6"/>
  <c r="AG170" i="6"/>
  <c r="C46" i="5"/>
  <c r="AK48" i="5"/>
  <c r="AL48" i="5"/>
  <c r="AN48" i="5"/>
  <c r="AJ53" i="5"/>
  <c r="AJ61" i="5"/>
  <c r="AI53" i="5"/>
  <c r="AH53" i="5"/>
  <c r="AG53" i="5"/>
  <c r="AG46" i="5"/>
  <c r="AG36" i="5"/>
  <c r="AG64" i="5" s="1"/>
  <c r="AG55" i="5"/>
  <c r="AG57" i="5" s="1"/>
  <c r="AF53" i="5"/>
  <c r="AF61" i="5"/>
  <c r="AE53" i="5"/>
  <c r="AE61" i="5" s="1"/>
  <c r="AD53" i="5"/>
  <c r="AD61" i="5" s="1"/>
  <c r="AC53" i="5"/>
  <c r="AC61" i="5"/>
  <c r="AB53" i="5"/>
  <c r="AB64" i="5" s="1"/>
  <c r="AA53" i="5"/>
  <c r="AA61" i="5"/>
  <c r="Z53" i="5"/>
  <c r="Z61" i="5" s="1"/>
  <c r="Y53" i="5"/>
  <c r="Y61" i="5"/>
  <c r="U53" i="5"/>
  <c r="U61" i="5" s="1"/>
  <c r="S53" i="5"/>
  <c r="S55" i="5" s="1"/>
  <c r="S57" i="5" s="1"/>
  <c r="S46" i="5"/>
  <c r="S36" i="5"/>
  <c r="AJ46" i="5"/>
  <c r="AJ36" i="5"/>
  <c r="AJ64" i="5" s="1"/>
  <c r="AI46" i="5"/>
  <c r="AH46" i="5"/>
  <c r="AH36" i="5"/>
  <c r="AH64" i="5" s="1"/>
  <c r="AF46" i="5"/>
  <c r="AE46" i="5"/>
  <c r="AE64" i="5" s="1"/>
  <c r="AD46" i="5"/>
  <c r="AC46" i="5"/>
  <c r="AB46" i="5"/>
  <c r="AA46" i="5"/>
  <c r="AA36" i="5"/>
  <c r="AA60" i="5" s="1"/>
  <c r="Z46" i="5"/>
  <c r="Y46" i="5"/>
  <c r="U46" i="5"/>
  <c r="AK44" i="5"/>
  <c r="AL44" i="5"/>
  <c r="AI36" i="5"/>
  <c r="AI60" i="5" s="1"/>
  <c r="AF36" i="5"/>
  <c r="AF60" i="5"/>
  <c r="AE36" i="5"/>
  <c r="AD36" i="5"/>
  <c r="AC36" i="5"/>
  <c r="AC55" i="5" s="1"/>
  <c r="AB36" i="5"/>
  <c r="Z36" i="5"/>
  <c r="Y36" i="5"/>
  <c r="U36" i="5"/>
  <c r="U60" i="5" s="1"/>
  <c r="AK21" i="5"/>
  <c r="AL21" i="5"/>
  <c r="AN21" i="5"/>
  <c r="C36" i="5"/>
  <c r="F17" i="5"/>
  <c r="G17" i="5"/>
  <c r="AK107" i="4"/>
  <c r="AH61" i="5"/>
  <c r="AG61" i="5"/>
  <c r="S64" i="5"/>
  <c r="AJ165" i="4"/>
  <c r="AJ214" i="4"/>
  <c r="AI165" i="4"/>
  <c r="AI214" i="4"/>
  <c r="AH165" i="4"/>
  <c r="AH214" i="4"/>
  <c r="AG165" i="4"/>
  <c r="AG214" i="4"/>
  <c r="AF165" i="4"/>
  <c r="AF214" i="4"/>
  <c r="AE165" i="4"/>
  <c r="AE214" i="4"/>
  <c r="AD165" i="4"/>
  <c r="AD214" i="4"/>
  <c r="AC165" i="4"/>
  <c r="AC214" i="4"/>
  <c r="AB165" i="4"/>
  <c r="AB214" i="4"/>
  <c r="AA165" i="4"/>
  <c r="AA214" i="4"/>
  <c r="Z165" i="4"/>
  <c r="Z214" i="4"/>
  <c r="Y165" i="4"/>
  <c r="Y214" i="4"/>
  <c r="S165" i="4"/>
  <c r="S214" i="4"/>
  <c r="C165" i="4"/>
  <c r="C214" i="4"/>
  <c r="AK164" i="4"/>
  <c r="AL164" i="4"/>
  <c r="AN164" i="4" s="1"/>
  <c r="AJ105" i="4"/>
  <c r="AJ213" i="4" s="1"/>
  <c r="AI105" i="4"/>
  <c r="AI213" i="4" s="1"/>
  <c r="AH105" i="4"/>
  <c r="AH213" i="4" s="1"/>
  <c r="AG105" i="4"/>
  <c r="AG213" i="4" s="1"/>
  <c r="AF105" i="4"/>
  <c r="AF213" i="4" s="1"/>
  <c r="AE105" i="4"/>
  <c r="AE213" i="4" s="1"/>
  <c r="AD105" i="4"/>
  <c r="AD213" i="4" s="1"/>
  <c r="AC105" i="4"/>
  <c r="AC213" i="4" s="1"/>
  <c r="AB105" i="4"/>
  <c r="AB213" i="4" s="1"/>
  <c r="AA105" i="4"/>
  <c r="AA213" i="4" s="1"/>
  <c r="Z105" i="4"/>
  <c r="Z213" i="4" s="1"/>
  <c r="Y105" i="4"/>
  <c r="Y213" i="4" s="1"/>
  <c r="U105" i="4"/>
  <c r="U213" i="4" s="1"/>
  <c r="C105" i="4"/>
  <c r="C213" i="4" s="1"/>
  <c r="AK86" i="4"/>
  <c r="AL86" i="4" s="1"/>
  <c r="AJ84" i="4"/>
  <c r="AJ212" i="4"/>
  <c r="AI84" i="4"/>
  <c r="AI212" i="4"/>
  <c r="AH84" i="4"/>
  <c r="AH212" i="4"/>
  <c r="AG84" i="4"/>
  <c r="AG212" i="4"/>
  <c r="AF84" i="4"/>
  <c r="AF212" i="4"/>
  <c r="AE84" i="4"/>
  <c r="AE212" i="4"/>
  <c r="AD84" i="4"/>
  <c r="AD212" i="4"/>
  <c r="AC84" i="4"/>
  <c r="AC212" i="4"/>
  <c r="AB84" i="4"/>
  <c r="AB212" i="4"/>
  <c r="AA84" i="4"/>
  <c r="Z84" i="4"/>
  <c r="Z212" i="4" s="1"/>
  <c r="Y84" i="4"/>
  <c r="Y212" i="4" s="1"/>
  <c r="U84" i="4"/>
  <c r="S84" i="4"/>
  <c r="S212" i="4"/>
  <c r="AK45" i="4"/>
  <c r="AK30" i="4"/>
  <c r="AK31" i="4" s="1"/>
  <c r="AK29" i="4"/>
  <c r="F17" i="4"/>
  <c r="G17" i="4"/>
  <c r="AK21" i="3"/>
  <c r="AK117" i="3" s="1"/>
  <c r="AL21" i="3"/>
  <c r="AN21" i="3" s="1"/>
  <c r="U211" i="4"/>
  <c r="C211" i="4"/>
  <c r="C218" i="4"/>
  <c r="AA218" i="4"/>
  <c r="AE218" i="4"/>
  <c r="AI218" i="4"/>
  <c r="AB218" i="4"/>
  <c r="AF218" i="4"/>
  <c r="AJ218" i="4"/>
  <c r="Y218" i="4"/>
  <c r="AC218" i="4"/>
  <c r="AG218" i="4"/>
  <c r="Z218" i="4"/>
  <c r="AD218" i="4"/>
  <c r="AH218" i="4"/>
  <c r="AK218" i="4"/>
  <c r="AL218" i="4"/>
  <c r="S210" i="3"/>
  <c r="AK184" i="3"/>
  <c r="AK187" i="3" s="1"/>
  <c r="AK210" i="3" s="1"/>
  <c r="AK200" i="3"/>
  <c r="AK164" i="3"/>
  <c r="AL164" i="3" s="1"/>
  <c r="AK125" i="3"/>
  <c r="AK162" i="3" s="1"/>
  <c r="F17" i="3"/>
  <c r="G17" i="3" s="1"/>
  <c r="AH73" i="1"/>
  <c r="AF73" i="1"/>
  <c r="AD73" i="1"/>
  <c r="AB73" i="1"/>
  <c r="Z73" i="1"/>
  <c r="C245" i="2"/>
  <c r="C250" i="2"/>
  <c r="Y243" i="2"/>
  <c r="AC244" i="2"/>
  <c r="Z244" i="2"/>
  <c r="Y245" i="2"/>
  <c r="Y250" i="2"/>
  <c r="AC250" i="2"/>
  <c r="Z250" i="2"/>
  <c r="AD245" i="2"/>
  <c r="AD250" i="2"/>
  <c r="U250" i="2"/>
  <c r="AB245" i="2"/>
  <c r="AB250" i="2"/>
  <c r="S250" i="2"/>
  <c r="AA250" i="2"/>
  <c r="AK250" i="2"/>
  <c r="C199" i="2"/>
  <c r="C244" i="2" s="1"/>
  <c r="AL250" i="2"/>
  <c r="C30" i="2"/>
  <c r="AI74" i="1"/>
  <c r="AG74" i="1"/>
  <c r="AF74" i="1"/>
  <c r="AC74" i="1"/>
  <c r="AA74" i="1"/>
  <c r="Y74" i="1"/>
  <c r="AB72" i="1"/>
  <c r="AB77" i="1"/>
  <c r="AF72" i="1"/>
  <c r="AJ72" i="1"/>
  <c r="AJ77" i="1"/>
  <c r="Z72" i="1"/>
  <c r="AD72" i="1"/>
  <c r="AD77" i="1"/>
  <c r="AH72" i="1"/>
  <c r="AG72" i="1"/>
  <c r="AB67" i="1"/>
  <c r="C72" i="1"/>
  <c r="F17" i="1"/>
  <c r="G17" i="1" s="1"/>
  <c r="AA210" i="3"/>
  <c r="BD47" i="6"/>
  <c r="AP47" i="6"/>
  <c r="AL149" i="6"/>
  <c r="AN148" i="6"/>
  <c r="AP148" i="6" s="1"/>
  <c r="AN21" i="4"/>
  <c r="AP21" i="1"/>
  <c r="BD21" i="1"/>
  <c r="BD28" i="1"/>
  <c r="AP28" i="1"/>
  <c r="BD32" i="1"/>
  <c r="AP32" i="1"/>
  <c r="BD36" i="1"/>
  <c r="AP36" i="1"/>
  <c r="AP64" i="4"/>
  <c r="BD64" i="4"/>
  <c r="AP58" i="4"/>
  <c r="BD58" i="4"/>
  <c r="AP54" i="4"/>
  <c r="BD54" i="4"/>
  <c r="AP50" i="4"/>
  <c r="BD50" i="4"/>
  <c r="AP46" i="4"/>
  <c r="BD46" i="4"/>
  <c r="AP89" i="4"/>
  <c r="BD89" i="4"/>
  <c r="BD43" i="6"/>
  <c r="AP43" i="6"/>
  <c r="BD39" i="6"/>
  <c r="AP39" i="6"/>
  <c r="BD35" i="6"/>
  <c r="AP35" i="6"/>
  <c r="BD31" i="6"/>
  <c r="AP31" i="6"/>
  <c r="BD27" i="6"/>
  <c r="AP27" i="6"/>
  <c r="BD23" i="6"/>
  <c r="AP23" i="6"/>
  <c r="AP62" i="4"/>
  <c r="BD62" i="4"/>
  <c r="BD140" i="4"/>
  <c r="AP140" i="4"/>
  <c r="AP128" i="4"/>
  <c r="BD128" i="4"/>
  <c r="AP93" i="4"/>
  <c r="BD93" i="4"/>
  <c r="AP118" i="6"/>
  <c r="BD118" i="6"/>
  <c r="AP129" i="6"/>
  <c r="BD129" i="6"/>
  <c r="AP93" i="6"/>
  <c r="BD93" i="6"/>
  <c r="BD54" i="1"/>
  <c r="AP54" i="1"/>
  <c r="BD39" i="1"/>
  <c r="AP39" i="1"/>
  <c r="AP50" i="5"/>
  <c r="BD50" i="5"/>
  <c r="AP40" i="5"/>
  <c r="BD40" i="5"/>
  <c r="AP110" i="6"/>
  <c r="BD110" i="6"/>
  <c r="AP135" i="6"/>
  <c r="BD135" i="6"/>
  <c r="AP157" i="6"/>
  <c r="BD157" i="6"/>
  <c r="AP153" i="6"/>
  <c r="BD153" i="6"/>
  <c r="BD26" i="4"/>
  <c r="AP26" i="4"/>
  <c r="AP97" i="4"/>
  <c r="BD97" i="4"/>
  <c r="BD138" i="4"/>
  <c r="AP138" i="4"/>
  <c r="BD192" i="4"/>
  <c r="AP192" i="4"/>
  <c r="AP72" i="4"/>
  <c r="BD72" i="4"/>
  <c r="AP68" i="4"/>
  <c r="BD68" i="4"/>
  <c r="BD146" i="4"/>
  <c r="AP146" i="4"/>
  <c r="BD142" i="4"/>
  <c r="AP142" i="4"/>
  <c r="BD200" i="4"/>
  <c r="AP200" i="4"/>
  <c r="BD196" i="4"/>
  <c r="AP196" i="4"/>
  <c r="AP30" i="5"/>
  <c r="BD30" i="5"/>
  <c r="AP26" i="5"/>
  <c r="BD26" i="5"/>
  <c r="BD22" i="5"/>
  <c r="AP22" i="5"/>
  <c r="BD97" i="6"/>
  <c r="AP97" i="6"/>
  <c r="AP143" i="6"/>
  <c r="BD143" i="6"/>
  <c r="AP139" i="6"/>
  <c r="BD139" i="6"/>
  <c r="BD51" i="1"/>
  <c r="AP51" i="1"/>
  <c r="BD47" i="1"/>
  <c r="AP47" i="1"/>
  <c r="AP101" i="4"/>
  <c r="BD101" i="4"/>
  <c r="AP73" i="4"/>
  <c r="BD73" i="4"/>
  <c r="AL46" i="5"/>
  <c r="AN44" i="5"/>
  <c r="AN46" i="5" s="1"/>
  <c r="AG60" i="5"/>
  <c r="BD38" i="6"/>
  <c r="AP38" i="6"/>
  <c r="BD34" i="6"/>
  <c r="AP34" i="6"/>
  <c r="BD30" i="6"/>
  <c r="AP30" i="6"/>
  <c r="BD26" i="6"/>
  <c r="AP26" i="6"/>
  <c r="BD22" i="6"/>
  <c r="AP22" i="6"/>
  <c r="BD144" i="6"/>
  <c r="AP144" i="6"/>
  <c r="BD96" i="6"/>
  <c r="AP96" i="6"/>
  <c r="BD46" i="1"/>
  <c r="AP46" i="1"/>
  <c r="BD42" i="1"/>
  <c r="AP42" i="1"/>
  <c r="AP49" i="5"/>
  <c r="BD49" i="5"/>
  <c r="AP109" i="6"/>
  <c r="BD109" i="6"/>
  <c r="AP134" i="6"/>
  <c r="BD134" i="6"/>
  <c r="AP156" i="6"/>
  <c r="BD156" i="6"/>
  <c r="AP152" i="6"/>
  <c r="BD152" i="6"/>
  <c r="BD25" i="4"/>
  <c r="AP25" i="4"/>
  <c r="AP96" i="4"/>
  <c r="BD96" i="4"/>
  <c r="BD137" i="4"/>
  <c r="AP137" i="4"/>
  <c r="AP133" i="4"/>
  <c r="BD133" i="4"/>
  <c r="AP71" i="4"/>
  <c r="BD71" i="4"/>
  <c r="BD149" i="4"/>
  <c r="AP149" i="4"/>
  <c r="BD145" i="4"/>
  <c r="AP145" i="4"/>
  <c r="BD141" i="4"/>
  <c r="AP141" i="4"/>
  <c r="BD199" i="4"/>
  <c r="AP199" i="4"/>
  <c r="BD195" i="4"/>
  <c r="AP195" i="4"/>
  <c r="AP25" i="5"/>
  <c r="BD25" i="5"/>
  <c r="AP120" i="6"/>
  <c r="BD120" i="6"/>
  <c r="AP142" i="6"/>
  <c r="BD142" i="6"/>
  <c r="AP138" i="6"/>
  <c r="BD138" i="6"/>
  <c r="BD50" i="1"/>
  <c r="AP50" i="1"/>
  <c r="AP100" i="4"/>
  <c r="BD100" i="4"/>
  <c r="AP112" i="6"/>
  <c r="BD112" i="6"/>
  <c r="AA217" i="4"/>
  <c r="AA212" i="4"/>
  <c r="AK46" i="5"/>
  <c r="AF55" i="5"/>
  <c r="AF57" i="5" s="1"/>
  <c r="AL107" i="4"/>
  <c r="AE175" i="6"/>
  <c r="AI175" i="6"/>
  <c r="AP60" i="1"/>
  <c r="BD60" i="1"/>
  <c r="AJ175" i="6"/>
  <c r="BD186" i="4"/>
  <c r="AP186" i="4"/>
  <c r="BD182" i="4"/>
  <c r="AP182" i="4"/>
  <c r="BD178" i="4"/>
  <c r="AP178" i="4"/>
  <c r="BD174" i="4"/>
  <c r="AP174" i="4"/>
  <c r="BD170" i="4"/>
  <c r="AP170" i="4"/>
  <c r="BD150" i="4"/>
  <c r="AP150" i="4"/>
  <c r="AP121" i="4"/>
  <c r="BD121" i="4"/>
  <c r="AP117" i="4"/>
  <c r="BD117" i="4"/>
  <c r="AP113" i="4"/>
  <c r="BD113" i="4"/>
  <c r="AP109" i="4"/>
  <c r="BD109" i="4"/>
  <c r="AP33" i="5"/>
  <c r="BD33" i="5"/>
  <c r="AP88" i="6"/>
  <c r="BD88" i="6"/>
  <c r="AP84" i="6"/>
  <c r="BD84" i="6"/>
  <c r="AP80" i="6"/>
  <c r="BD80" i="6"/>
  <c r="AP76" i="6"/>
  <c r="BD76" i="6"/>
  <c r="AP72" i="6"/>
  <c r="BD72" i="6"/>
  <c r="AP68" i="6"/>
  <c r="BD68" i="6"/>
  <c r="AP64" i="6"/>
  <c r="BD64" i="6"/>
  <c r="AP60" i="6"/>
  <c r="BD60" i="6"/>
  <c r="BD56" i="6"/>
  <c r="AP56" i="6"/>
  <c r="BD52" i="6"/>
  <c r="AP52" i="6"/>
  <c r="BD48" i="6"/>
  <c r="AP48" i="6"/>
  <c r="BD37" i="6"/>
  <c r="AP37" i="6"/>
  <c r="BD33" i="6"/>
  <c r="AP33" i="6"/>
  <c r="BD29" i="6"/>
  <c r="AP29" i="6"/>
  <c r="BD25" i="6"/>
  <c r="AP25" i="6"/>
  <c r="AP108" i="6"/>
  <c r="BD108" i="6"/>
  <c r="BD189" i="4"/>
  <c r="AP189" i="4"/>
  <c r="AP130" i="4"/>
  <c r="BD130" i="4"/>
  <c r="AP126" i="4"/>
  <c r="BD126" i="4"/>
  <c r="AP91" i="4"/>
  <c r="BD91" i="4"/>
  <c r="BD95" i="6"/>
  <c r="AP95" i="6"/>
  <c r="AP91" i="6"/>
  <c r="BD91" i="6"/>
  <c r="AP23" i="1"/>
  <c r="BD23" i="1"/>
  <c r="BD45" i="1"/>
  <c r="AP45" i="1"/>
  <c r="BD41" i="1"/>
  <c r="AP41" i="1"/>
  <c r="AP113" i="6"/>
  <c r="BD113" i="6"/>
  <c r="AP133" i="6"/>
  <c r="BD133" i="6"/>
  <c r="AP155" i="6"/>
  <c r="BD155" i="6"/>
  <c r="BD28" i="4"/>
  <c r="AP28" i="4"/>
  <c r="AP95" i="4"/>
  <c r="BD95" i="4"/>
  <c r="BD136" i="4"/>
  <c r="AP136" i="4"/>
  <c r="AP132" i="4"/>
  <c r="BD132" i="4"/>
  <c r="AP82" i="4"/>
  <c r="BD82" i="4"/>
  <c r="AP70" i="4"/>
  <c r="BD70" i="4"/>
  <c r="BD148" i="4"/>
  <c r="AP148" i="4"/>
  <c r="AP202" i="4"/>
  <c r="BD202" i="4"/>
  <c r="BD198" i="4"/>
  <c r="AP198" i="4"/>
  <c r="BD194" i="4"/>
  <c r="AP194" i="4"/>
  <c r="AP32" i="5"/>
  <c r="BD32" i="5"/>
  <c r="AP28" i="5"/>
  <c r="BD28" i="5"/>
  <c r="AP24" i="5"/>
  <c r="BD24" i="5"/>
  <c r="BD99" i="6"/>
  <c r="AP99" i="6"/>
  <c r="AP119" i="6"/>
  <c r="BD119" i="6"/>
  <c r="BD53" i="1"/>
  <c r="AP53" i="1"/>
  <c r="BD49" i="1"/>
  <c r="AP49" i="1"/>
  <c r="AP103" i="4"/>
  <c r="BD103" i="4"/>
  <c r="AP75" i="4"/>
  <c r="BD75" i="4"/>
  <c r="BD101" i="6"/>
  <c r="AP101" i="6"/>
  <c r="U55" i="5"/>
  <c r="U57" i="5" s="1"/>
  <c r="AP203" i="4"/>
  <c r="BD203" i="4"/>
  <c r="BD24" i="1"/>
  <c r="AP24" i="1"/>
  <c r="BD31" i="1"/>
  <c r="AP31" i="1"/>
  <c r="BD35" i="1"/>
  <c r="AP35" i="1"/>
  <c r="AP65" i="4"/>
  <c r="BD65" i="4"/>
  <c r="AP59" i="4"/>
  <c r="BD59" i="4"/>
  <c r="AP55" i="4"/>
  <c r="BD55" i="4"/>
  <c r="AP51" i="4"/>
  <c r="BD51" i="4"/>
  <c r="AP47" i="4"/>
  <c r="BD47" i="4"/>
  <c r="AP90" i="4"/>
  <c r="BD90" i="4"/>
  <c r="BD185" i="4"/>
  <c r="AP185" i="4"/>
  <c r="BD181" i="4"/>
  <c r="AP181" i="4"/>
  <c r="BD177" i="4"/>
  <c r="AP177" i="4"/>
  <c r="BD173" i="4"/>
  <c r="AP173" i="4"/>
  <c r="BD169" i="4"/>
  <c r="AP169" i="4"/>
  <c r="AP124" i="4"/>
  <c r="BD124" i="4"/>
  <c r="AP120" i="4"/>
  <c r="BD120" i="4"/>
  <c r="AP116" i="4"/>
  <c r="BD116" i="4"/>
  <c r="AP112" i="4"/>
  <c r="BD112" i="4"/>
  <c r="AP108" i="4"/>
  <c r="BD108" i="4"/>
  <c r="BD102" i="6"/>
  <c r="AP102" i="6"/>
  <c r="AP87" i="6"/>
  <c r="BD87" i="6"/>
  <c r="AP83" i="6"/>
  <c r="BD83" i="6"/>
  <c r="AP79" i="6"/>
  <c r="BD79" i="6"/>
  <c r="AP75" i="6"/>
  <c r="BD75" i="6"/>
  <c r="AP71" i="6"/>
  <c r="BD71" i="6"/>
  <c r="AP67" i="6"/>
  <c r="BD67" i="6"/>
  <c r="AP63" i="6"/>
  <c r="BD63" i="6"/>
  <c r="AP59" i="6"/>
  <c r="BD59" i="6"/>
  <c r="BD55" i="6"/>
  <c r="AP55" i="6"/>
  <c r="BD51" i="6"/>
  <c r="AP51" i="6"/>
  <c r="BD44" i="6"/>
  <c r="AP44" i="6"/>
  <c r="BD40" i="6"/>
  <c r="AP40" i="6"/>
  <c r="BD32" i="6"/>
  <c r="AP32" i="6"/>
  <c r="BD24" i="6"/>
  <c r="AP24" i="6"/>
  <c r="AP63" i="4"/>
  <c r="BD63" i="4"/>
  <c r="BD188" i="4"/>
  <c r="AP188" i="4"/>
  <c r="AP129" i="4"/>
  <c r="BD129" i="4"/>
  <c r="AP125" i="4"/>
  <c r="BD125" i="4"/>
  <c r="AP130" i="6"/>
  <c r="BD130" i="6"/>
  <c r="AP94" i="6"/>
  <c r="BD94" i="6"/>
  <c r="AP55" i="1"/>
  <c r="BD55" i="1"/>
  <c r="BD44" i="1"/>
  <c r="AP44" i="1"/>
  <c r="BD51" i="5"/>
  <c r="AP51" i="5"/>
  <c r="AP39" i="5"/>
  <c r="BD39" i="5"/>
  <c r="AP111" i="6"/>
  <c r="BD111" i="6"/>
  <c r="AP136" i="6"/>
  <c r="BD136" i="6"/>
  <c r="AP132" i="6"/>
  <c r="BD132" i="6"/>
  <c r="AP154" i="6"/>
  <c r="BD154" i="6"/>
  <c r="BD27" i="4"/>
  <c r="AP27" i="4"/>
  <c r="AP98" i="4"/>
  <c r="BD98" i="4"/>
  <c r="BD139" i="4"/>
  <c r="AP139" i="4"/>
  <c r="BD135" i="4"/>
  <c r="AP135" i="4"/>
  <c r="BD193" i="4"/>
  <c r="AP193" i="4"/>
  <c r="AP81" i="4"/>
  <c r="BD81" i="4"/>
  <c r="AP69" i="4"/>
  <c r="BD69" i="4"/>
  <c r="BD147" i="4"/>
  <c r="AP147" i="4"/>
  <c r="BD143" i="4"/>
  <c r="AP143" i="4"/>
  <c r="BD201" i="4"/>
  <c r="AP201" i="4"/>
  <c r="BD197" i="4"/>
  <c r="AP197" i="4"/>
  <c r="AP31" i="5"/>
  <c r="BD31" i="5"/>
  <c r="AP27" i="5"/>
  <c r="BD27" i="5"/>
  <c r="BD23" i="5"/>
  <c r="AP23" i="5"/>
  <c r="BD98" i="6"/>
  <c r="AP98" i="6"/>
  <c r="AP117" i="6"/>
  <c r="BD117" i="6"/>
  <c r="AP140" i="6"/>
  <c r="BD140" i="6"/>
  <c r="BD52" i="1"/>
  <c r="AP52" i="1"/>
  <c r="BD48" i="1"/>
  <c r="AP48" i="1"/>
  <c r="AP102" i="4"/>
  <c r="BD102" i="4"/>
  <c r="AP74" i="4"/>
  <c r="BD74" i="4"/>
  <c r="BD100" i="6"/>
  <c r="AP100" i="6"/>
  <c r="AE210" i="3"/>
  <c r="AI210" i="3"/>
  <c r="AP192" i="3"/>
  <c r="BD192" i="3"/>
  <c r="AP196" i="3"/>
  <c r="BD196" i="3"/>
  <c r="AP193" i="3"/>
  <c r="BD193" i="3"/>
  <c r="AP185" i="3"/>
  <c r="BD185" i="3"/>
  <c r="AP195" i="3"/>
  <c r="BD195" i="3"/>
  <c r="AP197" i="3"/>
  <c r="BD197" i="3"/>
  <c r="AP190" i="3"/>
  <c r="BD190" i="3"/>
  <c r="AP165" i="3"/>
  <c r="BD165" i="3"/>
  <c r="AP194" i="3"/>
  <c r="BD194" i="3"/>
  <c r="AP24" i="3"/>
  <c r="AP65" i="3"/>
  <c r="BD57" i="3"/>
  <c r="AP57" i="3"/>
  <c r="BD53" i="3"/>
  <c r="AP53" i="3"/>
  <c r="BD49" i="3"/>
  <c r="AP49" i="3"/>
  <c r="BD45" i="3"/>
  <c r="AP45" i="3"/>
  <c r="BD159" i="3"/>
  <c r="BD129" i="3"/>
  <c r="AP145" i="3"/>
  <c r="AP104" i="3"/>
  <c r="BD41" i="3"/>
  <c r="AP41" i="3"/>
  <c r="AP29" i="3"/>
  <c r="BD119" i="3"/>
  <c r="BD64" i="3"/>
  <c r="AP60" i="3"/>
  <c r="BD56" i="3"/>
  <c r="AP56" i="3"/>
  <c r="AP52" i="3"/>
  <c r="BD48" i="3"/>
  <c r="AP151" i="3"/>
  <c r="BD111" i="3"/>
  <c r="BD107" i="3"/>
  <c r="AP107" i="3"/>
  <c r="BD99" i="3"/>
  <c r="BD95" i="3"/>
  <c r="AP36" i="3"/>
  <c r="BD63" i="3"/>
  <c r="AP63" i="3"/>
  <c r="AP43" i="3"/>
  <c r="BD131" i="3"/>
  <c r="AP131" i="3"/>
  <c r="AP93" i="3"/>
  <c r="BD93" i="3"/>
  <c r="BD89" i="3"/>
  <c r="AP81" i="3"/>
  <c r="BD81" i="3"/>
  <c r="BD77" i="3"/>
  <c r="BD102" i="3"/>
  <c r="BD31" i="3"/>
  <c r="AP31" i="3"/>
  <c r="BD121" i="3"/>
  <c r="BD66" i="3"/>
  <c r="AP66" i="3"/>
  <c r="BD58" i="3"/>
  <c r="AP54" i="3"/>
  <c r="BD50" i="3"/>
  <c r="AP50" i="3"/>
  <c r="BD46" i="3"/>
  <c r="AP46" i="3"/>
  <c r="BD42" i="3"/>
  <c r="AP42" i="3"/>
  <c r="AP134" i="3"/>
  <c r="AP130" i="3"/>
  <c r="BD115" i="3"/>
  <c r="AP115" i="3"/>
  <c r="AP88" i="3"/>
  <c r="AP76" i="3"/>
  <c r="BD153" i="3"/>
  <c r="AP153" i="3"/>
  <c r="AP109" i="3"/>
  <c r="Y175" i="6"/>
  <c r="AG171" i="6"/>
  <c r="AF171" i="6"/>
  <c r="AJ171" i="6"/>
  <c r="S171" i="6"/>
  <c r="AJ165" i="6"/>
  <c r="AH171" i="6"/>
  <c r="C171" i="6"/>
  <c r="AK42" i="5"/>
  <c r="AK64" i="5" s="1"/>
  <c r="AL38" i="5"/>
  <c r="Y55" i="5"/>
  <c r="AB55" i="5"/>
  <c r="AJ55" i="5"/>
  <c r="U64" i="5"/>
  <c r="Z60" i="5"/>
  <c r="AH55" i="5"/>
  <c r="AE55" i="5"/>
  <c r="AI55" i="5"/>
  <c r="AJ217" i="4"/>
  <c r="C212" i="4"/>
  <c r="Y217" i="4"/>
  <c r="AG217" i="4"/>
  <c r="AH217" i="4"/>
  <c r="AK204" i="4"/>
  <c r="AC208" i="3"/>
  <c r="AH210" i="3"/>
  <c r="AL184" i="3"/>
  <c r="AL187" i="3" s="1"/>
  <c r="AL210" i="3" s="1"/>
  <c r="AF210" i="3"/>
  <c r="AH208" i="3"/>
  <c r="Y244" i="2"/>
  <c r="C67" i="1"/>
  <c r="C69" i="1"/>
  <c r="AG77" i="1"/>
  <c r="Z67" i="1"/>
  <c r="AD67" i="1"/>
  <c r="AH77" i="1"/>
  <c r="C55" i="5"/>
  <c r="C57" i="5" s="1"/>
  <c r="C240" i="2"/>
  <c r="AD244" i="2"/>
  <c r="AH244" i="2"/>
  <c r="S244" i="2"/>
  <c r="AC171" i="6"/>
  <c r="AB175" i="6"/>
  <c r="AF165" i="6"/>
  <c r="AF167" i="6" s="1"/>
  <c r="AK146" i="6"/>
  <c r="Z175" i="6"/>
  <c r="AL125" i="6"/>
  <c r="AB171" i="6"/>
  <c r="AC175" i="6"/>
  <c r="AF175" i="6"/>
  <c r="AJ170" i="6"/>
  <c r="AB165" i="6"/>
  <c r="Z171" i="6"/>
  <c r="AH165" i="6"/>
  <c r="Y165" i="6"/>
  <c r="AC165" i="6"/>
  <c r="AG165" i="6"/>
  <c r="AG167" i="6" s="1"/>
  <c r="U171" i="6"/>
  <c r="AI165" i="6"/>
  <c r="AH175" i="6"/>
  <c r="AK123" i="6"/>
  <c r="Y171" i="6"/>
  <c r="AD175" i="6"/>
  <c r="S165" i="6"/>
  <c r="S167" i="6" s="1"/>
  <c r="AK163" i="6"/>
  <c r="AK172" i="6" s="1"/>
  <c r="S175" i="6"/>
  <c r="C165" i="6"/>
  <c r="C167" i="6"/>
  <c r="AD170" i="6"/>
  <c r="AK104" i="6"/>
  <c r="AK170" i="6" s="1"/>
  <c r="AD165" i="6"/>
  <c r="AA165" i="6"/>
  <c r="AE165" i="6"/>
  <c r="AL115" i="6"/>
  <c r="AI171" i="6"/>
  <c r="AD171" i="6"/>
  <c r="U165" i="6"/>
  <c r="U167" i="6"/>
  <c r="Z165" i="6"/>
  <c r="AK149" i="6"/>
  <c r="AK115" i="6"/>
  <c r="AE171" i="6"/>
  <c r="AA171" i="6"/>
  <c r="AL53" i="5"/>
  <c r="AL61" i="5"/>
  <c r="AI64" i="5"/>
  <c r="AA55" i="5"/>
  <c r="AF64" i="5"/>
  <c r="AI61" i="5"/>
  <c r="AA64" i="5"/>
  <c r="AH60" i="5"/>
  <c r="C60" i="5"/>
  <c r="AK53" i="5"/>
  <c r="AK61" i="5" s="1"/>
  <c r="Z64" i="5"/>
  <c r="AB60" i="5"/>
  <c r="S60" i="5"/>
  <c r="AC60" i="5"/>
  <c r="Z55" i="5"/>
  <c r="AD64" i="5"/>
  <c r="AL36" i="5"/>
  <c r="AL60" i="5" s="1"/>
  <c r="AC64" i="5"/>
  <c r="Y60" i="5"/>
  <c r="AD60" i="5"/>
  <c r="AD55" i="5"/>
  <c r="AK36" i="5"/>
  <c r="AK60" i="5" s="1"/>
  <c r="Y64" i="5"/>
  <c r="C64" i="5"/>
  <c r="Z217" i="4"/>
  <c r="AK165" i="4"/>
  <c r="AK214" i="4" s="1"/>
  <c r="AB217" i="4"/>
  <c r="AI217" i="4"/>
  <c r="U212" i="4"/>
  <c r="AK84" i="4"/>
  <c r="AK212" i="4" s="1"/>
  <c r="AE217" i="4"/>
  <c r="S211" i="4"/>
  <c r="AL29" i="4"/>
  <c r="S217" i="4"/>
  <c r="AC217" i="4"/>
  <c r="AL45" i="4"/>
  <c r="AD217" i="4"/>
  <c r="AF217" i="4"/>
  <c r="U217" i="4"/>
  <c r="AL167" i="4"/>
  <c r="AN167" i="4" s="1"/>
  <c r="C217" i="4"/>
  <c r="Z210" i="3"/>
  <c r="AD210" i="3"/>
  <c r="C208" i="3"/>
  <c r="Z213" i="3"/>
  <c r="AD208" i="3"/>
  <c r="AB210" i="3"/>
  <c r="AL123" i="3"/>
  <c r="AL200" i="3"/>
  <c r="AC210" i="3"/>
  <c r="AJ213" i="3"/>
  <c r="C204" i="3"/>
  <c r="AG213" i="3"/>
  <c r="AH213" i="3"/>
  <c r="Y210" i="3"/>
  <c r="AG210" i="3"/>
  <c r="Z208" i="3"/>
  <c r="AJ210" i="3"/>
  <c r="AD213" i="3"/>
  <c r="AK172" i="3"/>
  <c r="AK213" i="3" s="1"/>
  <c r="Z207" i="3"/>
  <c r="U207" i="3"/>
  <c r="AL22" i="3"/>
  <c r="AN22" i="3"/>
  <c r="AC213" i="3"/>
  <c r="AE244" i="2"/>
  <c r="AA67" i="1"/>
  <c r="AH67" i="1"/>
  <c r="Z74" i="1"/>
  <c r="AD74" i="1"/>
  <c r="AH74" i="1"/>
  <c r="AA73" i="1"/>
  <c r="AK65" i="1"/>
  <c r="AK74" i="1" s="1"/>
  <c r="Z77" i="1"/>
  <c r="AI67" i="1"/>
  <c r="AF67" i="1"/>
  <c r="AF69" i="1" s="1"/>
  <c r="AJ67" i="1"/>
  <c r="AE77" i="1"/>
  <c r="AA77" i="1"/>
  <c r="AG67" i="1"/>
  <c r="U67" i="1"/>
  <c r="U69" i="1" s="1"/>
  <c r="AI72" i="1"/>
  <c r="AA72" i="1"/>
  <c r="AC77" i="1"/>
  <c r="C77" i="1"/>
  <c r="U77" i="1"/>
  <c r="AI77" i="1"/>
  <c r="AF77" i="1"/>
  <c r="Y77" i="1"/>
  <c r="AC67" i="1"/>
  <c r="AE67" i="1"/>
  <c r="AC72" i="1"/>
  <c r="Y72" i="1"/>
  <c r="Y67" i="1"/>
  <c r="AK26" i="1"/>
  <c r="AK72" i="1" s="1"/>
  <c r="AL126" i="6"/>
  <c r="AN125" i="6"/>
  <c r="AP125" i="6" s="1"/>
  <c r="AP126" i="6" s="1"/>
  <c r="AN149" i="6"/>
  <c r="BD148" i="6"/>
  <c r="BD149" i="6" s="1"/>
  <c r="AP149" i="6"/>
  <c r="AN29" i="4"/>
  <c r="AN45" i="4"/>
  <c r="AN107" i="4"/>
  <c r="AP44" i="5"/>
  <c r="AP46" i="5" s="1"/>
  <c r="BD44" i="5"/>
  <c r="BD46" i="5" s="1"/>
  <c r="AL42" i="5"/>
  <c r="AN38" i="5"/>
  <c r="BD21" i="4"/>
  <c r="AP21" i="4"/>
  <c r="AL55" i="5"/>
  <c r="AL57" i="5" s="1"/>
  <c r="AL84" i="4"/>
  <c r="AP45" i="4"/>
  <c r="AP107" i="4"/>
  <c r="AN42" i="5"/>
  <c r="BD110" i="3"/>
  <c r="AP110" i="3"/>
  <c r="BD59" i="3"/>
  <c r="AP59" i="3"/>
  <c r="BD103" i="3"/>
  <c r="AP103" i="3"/>
  <c r="AP73" i="3"/>
  <c r="BD94" i="3"/>
  <c r="AP94" i="3"/>
  <c r="AP62" i="3"/>
  <c r="BD158" i="3"/>
  <c r="U208" i="3"/>
  <c r="AT208" i="3"/>
  <c r="AV213" i="3"/>
  <c r="AE207" i="3"/>
  <c r="S208" i="3"/>
  <c r="AK123" i="3"/>
  <c r="AK208" i="3" s="1"/>
  <c r="Y213" i="3"/>
  <c r="AN123" i="3"/>
  <c r="AP96" i="3"/>
  <c r="AP112" i="3"/>
  <c r="AP75" i="3"/>
  <c r="AP91" i="3"/>
  <c r="AP133" i="3"/>
  <c r="AP61" i="3"/>
  <c r="AP28" i="3"/>
  <c r="Y202" i="3"/>
  <c r="AP116" i="3"/>
  <c r="AP171" i="3"/>
  <c r="AW208" i="3"/>
  <c r="AR202" i="3"/>
  <c r="AZ202" i="3"/>
  <c r="AI213" i="3"/>
  <c r="U213" i="3"/>
  <c r="AA213" i="3"/>
  <c r="AO208" i="3"/>
  <c r="AS202" i="3"/>
  <c r="AW202" i="3"/>
  <c r="BA202" i="3"/>
  <c r="AQ208" i="3"/>
  <c r="AU208" i="3"/>
  <c r="AY208" i="3"/>
  <c r="BD182" i="2"/>
  <c r="AC249" i="2"/>
  <c r="Z249" i="2"/>
  <c r="AD243" i="2"/>
  <c r="AF243" i="2"/>
  <c r="U249" i="2"/>
  <c r="AG244" i="2"/>
  <c r="AV243" i="2"/>
  <c r="U243" i="2"/>
  <c r="AG249" i="2"/>
  <c r="AB249" i="2"/>
  <c r="AD249" i="2"/>
  <c r="AF249" i="2"/>
  <c r="AP38" i="3"/>
  <c r="BD35" i="3"/>
  <c r="AP35" i="3"/>
  <c r="AP90" i="3"/>
  <c r="BD90" i="3"/>
  <c r="BD84" i="3"/>
  <c r="AP84" i="3"/>
  <c r="BD71" i="3"/>
  <c r="AP71" i="3"/>
  <c r="AP67" i="3"/>
  <c r="BD67" i="3"/>
  <c r="BD147" i="3"/>
  <c r="AP147" i="3"/>
  <c r="AP137" i="3"/>
  <c r="BD137" i="3"/>
  <c r="AP157" i="3"/>
  <c r="BD157" i="3"/>
  <c r="BD105" i="3"/>
  <c r="AP105" i="3"/>
  <c r="BD135" i="3"/>
  <c r="AP135" i="3"/>
  <c r="AP113" i="3"/>
  <c r="BD113" i="3"/>
  <c r="AP85" i="3"/>
  <c r="BD85" i="3"/>
  <c r="BD74" i="3"/>
  <c r="AP74" i="3"/>
  <c r="BD68" i="3"/>
  <c r="AP68" i="3"/>
  <c r="BD149" i="3"/>
  <c r="AP149" i="3"/>
  <c r="AP140" i="3"/>
  <c r="BD140" i="3"/>
  <c r="AP167" i="3"/>
  <c r="AP106" i="3"/>
  <c r="BD106" i="3"/>
  <c r="AP100" i="3"/>
  <c r="BD100" i="3"/>
  <c r="BD34" i="3"/>
  <c r="AP30" i="3"/>
  <c r="BD30" i="3"/>
  <c r="BD128" i="3"/>
  <c r="AP128" i="3"/>
  <c r="BD55" i="3"/>
  <c r="AP55" i="3"/>
  <c r="BD87" i="3"/>
  <c r="AP87" i="3"/>
  <c r="BD83" i="3"/>
  <c r="AP83" i="3"/>
  <c r="BD70" i="3"/>
  <c r="AP70" i="3"/>
  <c r="BD152" i="3"/>
  <c r="AP152" i="3"/>
  <c r="AP169" i="3"/>
  <c r="BD169" i="3"/>
  <c r="AP108" i="3"/>
  <c r="BD108" i="3"/>
  <c r="AP98" i="3"/>
  <c r="BD98" i="3"/>
  <c r="BD37" i="3"/>
  <c r="AP37" i="3"/>
  <c r="BD127" i="3"/>
  <c r="AP127" i="3"/>
  <c r="BD47" i="3"/>
  <c r="AP47" i="3"/>
  <c r="BD136" i="3"/>
  <c r="AP136" i="3"/>
  <c r="BD132" i="3"/>
  <c r="AP132" i="3"/>
  <c r="AP170" i="3"/>
  <c r="BD170" i="3"/>
  <c r="AP114" i="3"/>
  <c r="BD114" i="3"/>
  <c r="AP86" i="3"/>
  <c r="BD86" i="3"/>
  <c r="AP82" i="3"/>
  <c r="BD82" i="3"/>
  <c r="AP78" i="3"/>
  <c r="BD78" i="3"/>
  <c r="BD69" i="3"/>
  <c r="AP69" i="3"/>
  <c r="BD154" i="3"/>
  <c r="AP154" i="3"/>
  <c r="AP168" i="3"/>
  <c r="BD168" i="3"/>
  <c r="AP97" i="3"/>
  <c r="BD97" i="3"/>
  <c r="BB213" i="3"/>
  <c r="AX202" i="3"/>
  <c r="BB202" i="3"/>
  <c r="AQ202" i="3"/>
  <c r="AU202" i="3"/>
  <c r="AY202" i="3"/>
  <c r="AL172" i="3"/>
  <c r="Y207" i="3"/>
  <c r="BA213" i="3"/>
  <c r="AS208" i="3"/>
  <c r="AV202" i="3"/>
  <c r="BD106" i="6"/>
  <c r="AP106" i="6"/>
  <c r="BD162" i="6"/>
  <c r="AP162" i="6"/>
  <c r="BD37" i="1"/>
  <c r="BD21" i="5"/>
  <c r="AP21" i="5"/>
  <c r="AP21" i="6"/>
  <c r="BD21" i="6"/>
  <c r="AN145" i="6"/>
  <c r="AP145" i="6" s="1"/>
  <c r="AP25" i="3"/>
  <c r="BD29" i="1"/>
  <c r="AN53" i="5"/>
  <c r="BD48" i="5"/>
  <c r="AP48" i="5"/>
  <c r="AN122" i="6"/>
  <c r="AL123" i="6"/>
  <c r="AN59" i="1"/>
  <c r="BD59" i="1" s="1"/>
  <c r="BD74" i="1" s="1"/>
  <c r="AL74" i="1"/>
  <c r="AN23" i="3"/>
  <c r="AP126" i="3"/>
  <c r="BD126" i="3"/>
  <c r="BD125" i="6"/>
  <c r="BD126" i="6" s="1"/>
  <c r="AP29" i="4"/>
  <c r="AL64" i="5"/>
  <c r="AN164" i="3"/>
  <c r="AE60" i="5"/>
  <c r="S61" i="5"/>
  <c r="AA207" i="3"/>
  <c r="AD202" i="3"/>
  <c r="AI202" i="3"/>
  <c r="AF209" i="3"/>
  <c r="AE243" i="2"/>
  <c r="AK55" i="5"/>
  <c r="AK57" i="5" s="1"/>
  <c r="AN126" i="6"/>
  <c r="BD29" i="4"/>
  <c r="BD107" i="4"/>
  <c r="AK207" i="3"/>
  <c r="AC202" i="3"/>
  <c r="AC207" i="3"/>
  <c r="AK57" i="1"/>
  <c r="AK67" i="1" s="1"/>
  <c r="S202" i="3"/>
  <c r="S204" i="3" s="1"/>
  <c r="AB202" i="3"/>
  <c r="AE202" i="3"/>
  <c r="AJ202" i="3"/>
  <c r="S57" i="1"/>
  <c r="S73" i="1"/>
  <c r="BC208" i="3"/>
  <c r="U202" i="3"/>
  <c r="U204" i="3"/>
  <c r="Z202" i="3"/>
  <c r="Z204" i="3" s="1"/>
  <c r="AF202" i="3"/>
  <c r="AF204" i="3"/>
  <c r="AH202" i="3"/>
  <c r="U206" i="4"/>
  <c r="U208" i="4" s="1"/>
  <c r="Z206" i="4"/>
  <c r="AB206" i="4"/>
  <c r="AD206" i="4"/>
  <c r="AF206" i="4"/>
  <c r="AF208" i="4"/>
  <c r="AH206" i="4"/>
  <c r="AJ206" i="4"/>
  <c r="Y206" i="4"/>
  <c r="AA206" i="4"/>
  <c r="AC206" i="4"/>
  <c r="AE206" i="4"/>
  <c r="AG206" i="4"/>
  <c r="AG208" i="4" s="1"/>
  <c r="AI206" i="4"/>
  <c r="S206" i="4"/>
  <c r="S208" i="4" s="1"/>
  <c r="BC72" i="1"/>
  <c r="BC57" i="1"/>
  <c r="BC77" i="1" s="1"/>
  <c r="AP64" i="1"/>
  <c r="BD64" i="1"/>
  <c r="BC206" i="4"/>
  <c r="C206" i="4"/>
  <c r="C208" i="4" s="1"/>
  <c r="BD179" i="3"/>
  <c r="AP179" i="3"/>
  <c r="AN182" i="3"/>
  <c r="BD174" i="3"/>
  <c r="AP174" i="3"/>
  <c r="BD38" i="4"/>
  <c r="AP38" i="4"/>
  <c r="BD36" i="4"/>
  <c r="AP36" i="4"/>
  <c r="AR67" i="1"/>
  <c r="BD25" i="1"/>
  <c r="AP25" i="1"/>
  <c r="BC65" i="1"/>
  <c r="AV67" i="1"/>
  <c r="BD180" i="3"/>
  <c r="AP180" i="3"/>
  <c r="BD177" i="3"/>
  <c r="AP177" i="3"/>
  <c r="BD41" i="4"/>
  <c r="AP41" i="4"/>
  <c r="BD39" i="4"/>
  <c r="AP39" i="4"/>
  <c r="BD34" i="4"/>
  <c r="AP34" i="4"/>
  <c r="BC175" i="6"/>
  <c r="AP61" i="1"/>
  <c r="BD178" i="3"/>
  <c r="AP178" i="3"/>
  <c r="AP182" i="3" s="1"/>
  <c r="BD175" i="3"/>
  <c r="AP175" i="3"/>
  <c r="BD37" i="4"/>
  <c r="AP37" i="4"/>
  <c r="BD35" i="4"/>
  <c r="AP35" i="4"/>
  <c r="AQ67" i="1"/>
  <c r="AU67" i="1"/>
  <c r="BD176" i="3"/>
  <c r="AP176" i="3"/>
  <c r="BD42" i="4"/>
  <c r="AP42" i="4"/>
  <c r="BD40" i="4"/>
  <c r="AP40" i="4"/>
  <c r="AL43" i="4"/>
  <c r="AN33" i="4"/>
  <c r="AN43" i="4" s="1"/>
  <c r="AW55" i="5"/>
  <c r="AO206" i="4"/>
  <c r="AS206" i="4"/>
  <c r="AW206" i="4"/>
  <c r="AZ211" i="4"/>
  <c r="BB64" i="5"/>
  <c r="BD52" i="5"/>
  <c r="AZ55" i="5"/>
  <c r="AO61" i="5"/>
  <c r="AK182" i="3"/>
  <c r="AK43" i="4"/>
  <c r="AR217" i="4"/>
  <c r="AV217" i="4"/>
  <c r="AT60" i="5"/>
  <c r="AP103" i="6"/>
  <c r="AL182" i="3"/>
  <c r="AL209" i="3"/>
  <c r="AW244" i="2"/>
  <c r="AZ217" i="4"/>
  <c r="AR211" i="4"/>
  <c r="AV211" i="4"/>
  <c r="AS55" i="5"/>
  <c r="AW243" i="2"/>
  <c r="AX244" i="2"/>
  <c r="AX249" i="2"/>
  <c r="BB244" i="2"/>
  <c r="AR245" i="2"/>
  <c r="AW249" i="2"/>
  <c r="AU249" i="2"/>
  <c r="Y249" i="2"/>
  <c r="AJ243" i="2"/>
  <c r="Z243" i="2"/>
  <c r="S77" i="1"/>
  <c r="S67" i="1"/>
  <c r="S69" i="1" s="1"/>
  <c r="AK211" i="4"/>
  <c r="AP53" i="5"/>
  <c r="AK77" i="1"/>
  <c r="AK73" i="1"/>
  <c r="AK69" i="1"/>
  <c r="AP59" i="1"/>
  <c r="BD33" i="4"/>
  <c r="BD43" i="4" s="1"/>
  <c r="AP33" i="4"/>
  <c r="BC67" i="1"/>
  <c r="BC74" i="1"/>
  <c r="AN172" i="3"/>
  <c r="BD164" i="3"/>
  <c r="AP23" i="3"/>
  <c r="BD23" i="3"/>
  <c r="AN61" i="5"/>
  <c r="AP122" i="6"/>
  <c r="AK209" i="3"/>
  <c r="BD182" i="3"/>
  <c r="BD122" i="6"/>
  <c r="AN123" i="6"/>
  <c r="BD65" i="1"/>
  <c r="AP65" i="1"/>
  <c r="BB238" i="2" l="1"/>
  <c r="U238" i="2"/>
  <c r="U240" i="2" s="1"/>
  <c r="AB238" i="2"/>
  <c r="AD238" i="2"/>
  <c r="AS249" i="2"/>
  <c r="AT244" i="2"/>
  <c r="AV249" i="2"/>
  <c r="AX243" i="2"/>
  <c r="BA244" i="2"/>
  <c r="BD225" i="2"/>
  <c r="BD218" i="2"/>
  <c r="BD209" i="2"/>
  <c r="BD194" i="2"/>
  <c r="BD191" i="2"/>
  <c r="BD173" i="2"/>
  <c r="BD140" i="2"/>
  <c r="BD130" i="2"/>
  <c r="BD112" i="2"/>
  <c r="BD107" i="2"/>
  <c r="BD92" i="2"/>
  <c r="BD55" i="2"/>
  <c r="BD44" i="2"/>
  <c r="BD23" i="2"/>
  <c r="AG243" i="2"/>
  <c r="AH243" i="2"/>
  <c r="AJ238" i="2"/>
  <c r="AK152" i="2"/>
  <c r="AF257" i="2"/>
  <c r="BD187" i="2"/>
  <c r="BD50" i="2"/>
  <c r="S238" i="2"/>
  <c r="S240" i="2" s="1"/>
  <c r="S249" i="2"/>
  <c r="Y238" i="2"/>
  <c r="AA249" i="2"/>
  <c r="AB243" i="2"/>
  <c r="AC238" i="2"/>
  <c r="AG256" i="2"/>
  <c r="AU244" i="2"/>
  <c r="BD139" i="2"/>
  <c r="BD118" i="2"/>
  <c r="BD98" i="2"/>
  <c r="AA244" i="2"/>
  <c r="AI244" i="2"/>
  <c r="AP220" i="2"/>
  <c r="BD220" i="2"/>
  <c r="BD189" i="2"/>
  <c r="AP189" i="2"/>
  <c r="BD170" i="2"/>
  <c r="AP170" i="2"/>
  <c r="BD162" i="2"/>
  <c r="AP162" i="2"/>
  <c r="BD154" i="2"/>
  <c r="AP154" i="2"/>
  <c r="BD224" i="2"/>
  <c r="AG238" i="2"/>
  <c r="AG240" i="2" s="1"/>
  <c r="AP210" i="2"/>
  <c r="AP144" i="2"/>
  <c r="AP112" i="2"/>
  <c r="AP32" i="2"/>
  <c r="BD229" i="2"/>
  <c r="BD213" i="2"/>
  <c r="BD188" i="2"/>
  <c r="BC195" i="2"/>
  <c r="BD141" i="2"/>
  <c r="BD136" i="2"/>
  <c r="BD116" i="2"/>
  <c r="BD114" i="2"/>
  <c r="BD89" i="2"/>
  <c r="BD86" i="2"/>
  <c r="BD47" i="2"/>
  <c r="BD42" i="2"/>
  <c r="BC30" i="2"/>
  <c r="BD68" i="2"/>
  <c r="Y256" i="2"/>
  <c r="Y259" i="2" s="1"/>
  <c r="AA256" i="2"/>
  <c r="AA259" i="2" s="1"/>
  <c r="AC257" i="2"/>
  <c r="AC259" i="2" s="1"/>
  <c r="AE257" i="2"/>
  <c r="AG257" i="2"/>
  <c r="AI257" i="2"/>
  <c r="AA243" i="2"/>
  <c r="AC243" i="2"/>
  <c r="C243" i="2"/>
  <c r="AA245" i="2"/>
  <c r="AP226" i="2"/>
  <c r="AP216" i="2"/>
  <c r="AP124" i="2"/>
  <c r="AP92" i="2"/>
  <c r="AN197" i="2"/>
  <c r="AN199" i="2" s="1"/>
  <c r="BD127" i="2"/>
  <c r="BD122" i="2"/>
  <c r="BD60" i="2"/>
  <c r="AJ256" i="2"/>
  <c r="AJ259" i="2" s="1"/>
  <c r="AN195" i="2"/>
  <c r="AP198" i="2"/>
  <c r="AP45" i="2"/>
  <c r="AR244" i="2"/>
  <c r="AS244" i="2"/>
  <c r="AZ244" i="2"/>
  <c r="BD208" i="2"/>
  <c r="BD203" i="2"/>
  <c r="BD176" i="2"/>
  <c r="BD160" i="2"/>
  <c r="BD148" i="2"/>
  <c r="BD108" i="2"/>
  <c r="BD100" i="2"/>
  <c r="BD95" i="2"/>
  <c r="BD88" i="2"/>
  <c r="BD56" i="2"/>
  <c r="BD24" i="2"/>
  <c r="BD22" i="2"/>
  <c r="BD81" i="2"/>
  <c r="AD256" i="2"/>
  <c r="AN65" i="1"/>
  <c r="AP164" i="3"/>
  <c r="AN209" i="3"/>
  <c r="BD45" i="4"/>
  <c r="AL105" i="4"/>
  <c r="AL213" i="4" s="1"/>
  <c r="AN86" i="4"/>
  <c r="AL182" i="6"/>
  <c r="AN151" i="6"/>
  <c r="AL163" i="6"/>
  <c r="AL172" i="6" s="1"/>
  <c r="AP29" i="1"/>
  <c r="BD32" i="3"/>
  <c r="AP32" i="3"/>
  <c r="BD60" i="4"/>
  <c r="AP60" i="4"/>
  <c r="AP53" i="4"/>
  <c r="BD53" i="4"/>
  <c r="BD94" i="4"/>
  <c r="AP94" i="4"/>
  <c r="BD191" i="4"/>
  <c r="AP191" i="4"/>
  <c r="BD179" i="4"/>
  <c r="AP179" i="4"/>
  <c r="BD172" i="4"/>
  <c r="AP172" i="4"/>
  <c r="AP122" i="4"/>
  <c r="BD122" i="4"/>
  <c r="AP115" i="4"/>
  <c r="BD115" i="4"/>
  <c r="AP89" i="6"/>
  <c r="BD89" i="6"/>
  <c r="AP82" i="6"/>
  <c r="BD82" i="6"/>
  <c r="AP73" i="6"/>
  <c r="BD73" i="6"/>
  <c r="AP66" i="6"/>
  <c r="BD66" i="6"/>
  <c r="BD57" i="6"/>
  <c r="AP57" i="6"/>
  <c r="BD50" i="6"/>
  <c r="AP50" i="6"/>
  <c r="AL170" i="6"/>
  <c r="AL104" i="6"/>
  <c r="AN41" i="6"/>
  <c r="AN23" i="4"/>
  <c r="BD190" i="4"/>
  <c r="AP190" i="4"/>
  <c r="AP131" i="6"/>
  <c r="BD131" i="6"/>
  <c r="AP92" i="3"/>
  <c r="BD92" i="3"/>
  <c r="AP80" i="3"/>
  <c r="BD80" i="3"/>
  <c r="AP155" i="3"/>
  <c r="BD155" i="3"/>
  <c r="BD134" i="4"/>
  <c r="AP134" i="4"/>
  <c r="AP29" i="5"/>
  <c r="AN60" i="5"/>
  <c r="BD29" i="5"/>
  <c r="BD36" i="5" s="1"/>
  <c r="AN36" i="5"/>
  <c r="AN156" i="3"/>
  <c r="AP101" i="3"/>
  <c r="BD101" i="3"/>
  <c r="BD145" i="6"/>
  <c r="AP43" i="4"/>
  <c r="AP38" i="5"/>
  <c r="AP42" i="5" s="1"/>
  <c r="BD38" i="5"/>
  <c r="BD42" i="5" s="1"/>
  <c r="BD21" i="3"/>
  <c r="AP21" i="3"/>
  <c r="AN128" i="6"/>
  <c r="AL146" i="6"/>
  <c r="AL171" i="6" s="1"/>
  <c r="AL26" i="1"/>
  <c r="AL72" i="1"/>
  <c r="AN22" i="1"/>
  <c r="BD33" i="1"/>
  <c r="AP33" i="1"/>
  <c r="BD40" i="3"/>
  <c r="AP40" i="3"/>
  <c r="AP67" i="4"/>
  <c r="BD67" i="4"/>
  <c r="AP56" i="4"/>
  <c r="BD56" i="4"/>
  <c r="AP49" i="4"/>
  <c r="BD49" i="4"/>
  <c r="AP87" i="4"/>
  <c r="BD87" i="4"/>
  <c r="BD184" i="4"/>
  <c r="AP184" i="4"/>
  <c r="BD175" i="4"/>
  <c r="AP175" i="4"/>
  <c r="BD168" i="4"/>
  <c r="AP168" i="4"/>
  <c r="AP118" i="4"/>
  <c r="BD118" i="4"/>
  <c r="AP111" i="4"/>
  <c r="BD111" i="4"/>
  <c r="AP85" i="6"/>
  <c r="BD85" i="6"/>
  <c r="AP78" i="6"/>
  <c r="BD78" i="6"/>
  <c r="AP69" i="6"/>
  <c r="BD69" i="6"/>
  <c r="AP62" i="6"/>
  <c r="BD62" i="6"/>
  <c r="BD53" i="6"/>
  <c r="AP53" i="6"/>
  <c r="BD46" i="6"/>
  <c r="AP46" i="6"/>
  <c r="AP107" i="6"/>
  <c r="BD107" i="6"/>
  <c r="BD115" i="6" s="1"/>
  <c r="AN115" i="6"/>
  <c r="BD22" i="4"/>
  <c r="AP22" i="4"/>
  <c r="AP131" i="4"/>
  <c r="BD131" i="4"/>
  <c r="AP51" i="3"/>
  <c r="BD51" i="3"/>
  <c r="BD79" i="3"/>
  <c r="AP79" i="3"/>
  <c r="C213" i="3"/>
  <c r="C210" i="3"/>
  <c r="AP141" i="6"/>
  <c r="BD141" i="6"/>
  <c r="AP74" i="1"/>
  <c r="AP61" i="5"/>
  <c r="BC73" i="1"/>
  <c r="BD53" i="5"/>
  <c r="AK165" i="6"/>
  <c r="AK167" i="6" s="1"/>
  <c r="AK171" i="6"/>
  <c r="AK175" i="6"/>
  <c r="AN26" i="3"/>
  <c r="AL117" i="3"/>
  <c r="AL57" i="1"/>
  <c r="AL73" i="1" s="1"/>
  <c r="AN30" i="1"/>
  <c r="BD33" i="3"/>
  <c r="AP33" i="3"/>
  <c r="AP160" i="3"/>
  <c r="BD160" i="3"/>
  <c r="AP61" i="4"/>
  <c r="BD61" i="4"/>
  <c r="BD52" i="4"/>
  <c r="AP52" i="4"/>
  <c r="AP99" i="4"/>
  <c r="BD99" i="4"/>
  <c r="BD187" i="4"/>
  <c r="AP187" i="4"/>
  <c r="BD180" i="4"/>
  <c r="AP180" i="4"/>
  <c r="AL204" i="4"/>
  <c r="AL212" i="4" s="1"/>
  <c r="AN171" i="4"/>
  <c r="AP123" i="4"/>
  <c r="BD123" i="4"/>
  <c r="AP114" i="4"/>
  <c r="BD114" i="4"/>
  <c r="AP90" i="6"/>
  <c r="BD90" i="6"/>
  <c r="AP81" i="6"/>
  <c r="BD81" i="6"/>
  <c r="AP74" i="6"/>
  <c r="BD74" i="6"/>
  <c r="AP65" i="6"/>
  <c r="BD65" i="6"/>
  <c r="AP58" i="6"/>
  <c r="BD58" i="6"/>
  <c r="BD49" i="6"/>
  <c r="AP49" i="6"/>
  <c r="BD42" i="6"/>
  <c r="AP42" i="6"/>
  <c r="BD28" i="6"/>
  <c r="AP28" i="6"/>
  <c r="BD120" i="3"/>
  <c r="BD123" i="3" s="1"/>
  <c r="AP120" i="3"/>
  <c r="AP127" i="4"/>
  <c r="BD127" i="4"/>
  <c r="AP166" i="3"/>
  <c r="BD166" i="3"/>
  <c r="BD172" i="3" s="1"/>
  <c r="BD209" i="3" s="1"/>
  <c r="AP189" i="3"/>
  <c r="AN200" i="3"/>
  <c r="BD189" i="3"/>
  <c r="BD43" i="1"/>
  <c r="AP43" i="1"/>
  <c r="BD38" i="1"/>
  <c r="AP38" i="1"/>
  <c r="AP72" i="3"/>
  <c r="BD72" i="3"/>
  <c r="BD22" i="3"/>
  <c r="AP22" i="3"/>
  <c r="AN204" i="4"/>
  <c r="BD167" i="4"/>
  <c r="AP167" i="4"/>
  <c r="BD164" i="4"/>
  <c r="AP164" i="4"/>
  <c r="AP27" i="3"/>
  <c r="BD27" i="3"/>
  <c r="AP34" i="1"/>
  <c r="BD34" i="1"/>
  <c r="AP39" i="3"/>
  <c r="BD39" i="3"/>
  <c r="AP66" i="4"/>
  <c r="BD66" i="4"/>
  <c r="AP57" i="4"/>
  <c r="BD57" i="4"/>
  <c r="AN48" i="4"/>
  <c r="AP88" i="4"/>
  <c r="BD88" i="4"/>
  <c r="BD183" i="4"/>
  <c r="AP183" i="4"/>
  <c r="BD176" i="4"/>
  <c r="AP176" i="4"/>
  <c r="AP151" i="4"/>
  <c r="BD151" i="4"/>
  <c r="AP119" i="4"/>
  <c r="BD119" i="4"/>
  <c r="AN110" i="4"/>
  <c r="AL165" i="4"/>
  <c r="AL214" i="4"/>
  <c r="AP86" i="6"/>
  <c r="BD86" i="6"/>
  <c r="AP77" i="6"/>
  <c r="BD77" i="6"/>
  <c r="AP70" i="6"/>
  <c r="BD70" i="6"/>
  <c r="AP61" i="6"/>
  <c r="BD61" i="6"/>
  <c r="BD54" i="6"/>
  <c r="AP54" i="6"/>
  <c r="AP45" i="6"/>
  <c r="BD45" i="6"/>
  <c r="BD36" i="6"/>
  <c r="AP36" i="6"/>
  <c r="BD24" i="4"/>
  <c r="AP24" i="4"/>
  <c r="AP92" i="4"/>
  <c r="BD92" i="4"/>
  <c r="BD44" i="3"/>
  <c r="AP44" i="3"/>
  <c r="AP191" i="3"/>
  <c r="BD191" i="3"/>
  <c r="AP121" i="6"/>
  <c r="AP123" i="6" s="1"/>
  <c r="BD121" i="6"/>
  <c r="BD123" i="6" s="1"/>
  <c r="AP92" i="6"/>
  <c r="BD92" i="6"/>
  <c r="BD40" i="1"/>
  <c r="AP40" i="1"/>
  <c r="BD137" i="6"/>
  <c r="AP137" i="6"/>
  <c r="AP144" i="4"/>
  <c r="BD144" i="4"/>
  <c r="AN184" i="3"/>
  <c r="AL125" i="3"/>
  <c r="AK202" i="3"/>
  <c r="AK204" i="3" s="1"/>
  <c r="AL30" i="4"/>
  <c r="AN30" i="4" s="1"/>
  <c r="AJ60" i="5"/>
  <c r="AB61" i="5"/>
  <c r="AK180" i="6"/>
  <c r="AK181" i="6"/>
  <c r="AB172" i="6"/>
  <c r="AD172" i="6"/>
  <c r="AF172" i="6"/>
  <c r="AH172" i="6"/>
  <c r="AG207" i="3"/>
  <c r="U183" i="6"/>
  <c r="S181" i="6"/>
  <c r="S183" i="6" s="1"/>
  <c r="AB181" i="6"/>
  <c r="AF181" i="6"/>
  <c r="AJ181" i="6"/>
  <c r="AK182" i="6"/>
  <c r="Y181" i="6"/>
  <c r="Y183" i="6" s="1"/>
  <c r="AC181" i="6"/>
  <c r="AG181" i="6"/>
  <c r="AK105" i="4"/>
  <c r="AK213" i="4" s="1"/>
  <c r="C170" i="6"/>
  <c r="AB183" i="6"/>
  <c r="AF183" i="6"/>
  <c r="AJ183" i="6"/>
  <c r="Z181" i="6"/>
  <c r="Z183" i="6" s="1"/>
  <c r="AD181" i="6"/>
  <c r="AD183" i="6" s="1"/>
  <c r="AH181" i="6"/>
  <c r="AH183" i="6" s="1"/>
  <c r="AP123" i="3"/>
  <c r="AL180" i="6"/>
  <c r="AL183" i="6" s="1"/>
  <c r="AL181" i="6"/>
  <c r="AC183" i="6"/>
  <c r="AG183" i="6"/>
  <c r="U181" i="6"/>
  <c r="AA181" i="6"/>
  <c r="AA183" i="6" s="1"/>
  <c r="AE181" i="6"/>
  <c r="AE183" i="6" s="1"/>
  <c r="AI181" i="6"/>
  <c r="AI183" i="6" s="1"/>
  <c r="C249" i="2"/>
  <c r="BC61" i="5"/>
  <c r="BC55" i="5"/>
  <c r="BC64" i="5"/>
  <c r="BC213" i="3"/>
  <c r="AT238" i="2"/>
  <c r="BC207" i="3"/>
  <c r="AQ64" i="5"/>
  <c r="AQ175" i="6"/>
  <c r="AQ171" i="6"/>
  <c r="BC182" i="3"/>
  <c r="BC202" i="3" s="1"/>
  <c r="AR238" i="2"/>
  <c r="AP56" i="1"/>
  <c r="AU217" i="4"/>
  <c r="AO55" i="5"/>
  <c r="AV61" i="5"/>
  <c r="AV55" i="5"/>
  <c r="BB171" i="6"/>
  <c r="AR55" i="5"/>
  <c r="AR64" i="5"/>
  <c r="AY171" i="6"/>
  <c r="AZ165" i="6"/>
  <c r="AX238" i="2"/>
  <c r="AZ249" i="2"/>
  <c r="AX64" i="5"/>
  <c r="AO238" i="2"/>
  <c r="AP158" i="2"/>
  <c r="AP35" i="2"/>
  <c r="AP22" i="2"/>
  <c r="AR249" i="2"/>
  <c r="AS243" i="2"/>
  <c r="AT243" i="2"/>
  <c r="AU243" i="2"/>
  <c r="AZ238" i="2"/>
  <c r="BD234" i="2"/>
  <c r="BD233" i="2"/>
  <c r="BD222" i="2"/>
  <c r="BD206" i="2"/>
  <c r="BD202" i="2"/>
  <c r="BD165" i="2"/>
  <c r="BD161" i="2"/>
  <c r="BD147" i="2"/>
  <c r="BD132" i="2"/>
  <c r="BD110" i="2"/>
  <c r="BD109" i="2"/>
  <c r="BD90" i="2"/>
  <c r="BD84" i="2"/>
  <c r="BD48" i="2"/>
  <c r="BD39" i="2"/>
  <c r="BD31" i="2"/>
  <c r="BD25" i="2"/>
  <c r="AP230" i="2"/>
  <c r="AP214" i="2"/>
  <c r="AP191" i="2"/>
  <c r="AP180" i="2"/>
  <c r="AP121" i="2"/>
  <c r="AP96" i="2"/>
  <c r="BD227" i="2"/>
  <c r="BD178" i="2"/>
  <c r="BD174" i="2"/>
  <c r="BD172" i="2"/>
  <c r="BD157" i="2"/>
  <c r="BD151" i="2"/>
  <c r="BD43" i="2"/>
  <c r="BD41" i="2"/>
  <c r="BC57" i="2"/>
  <c r="BD29" i="2"/>
  <c r="AP62" i="2"/>
  <c r="BD62" i="2"/>
  <c r="BA249" i="2"/>
  <c r="BB249" i="2"/>
  <c r="AP52" i="2"/>
  <c r="BD52" i="2"/>
  <c r="AC256" i="2"/>
  <c r="AE256" i="2"/>
  <c r="AE259" i="2" s="1"/>
  <c r="AH256" i="2"/>
  <c r="AH259" i="2" s="1"/>
  <c r="AG259" i="2"/>
  <c r="BD131" i="2"/>
  <c r="BD123" i="2"/>
  <c r="BD119" i="2"/>
  <c r="BD111" i="2"/>
  <c r="BD99" i="2"/>
  <c r="BD91" i="2"/>
  <c r="BD87" i="2"/>
  <c r="AL21" i="2"/>
  <c r="AN21" i="2" s="1"/>
  <c r="AK30" i="2"/>
  <c r="AL201" i="2"/>
  <c r="AN201" i="2" s="1"/>
  <c r="AK236" i="2"/>
  <c r="AK245" i="2" s="1"/>
  <c r="AV238" i="2"/>
  <c r="BD235" i="2"/>
  <c r="BD232" i="2"/>
  <c r="BD211" i="2"/>
  <c r="BC236" i="2"/>
  <c r="BC245" i="2" s="1"/>
  <c r="BD205" i="2"/>
  <c r="BC199" i="2"/>
  <c r="BC244" i="2" s="1"/>
  <c r="BD185" i="2"/>
  <c r="BD183" i="2"/>
  <c r="BD177" i="2"/>
  <c r="BD166" i="2"/>
  <c r="BD164" i="2"/>
  <c r="BD146" i="2"/>
  <c r="BD128" i="2"/>
  <c r="BD120" i="2"/>
  <c r="BD102" i="2"/>
  <c r="BC35" i="2"/>
  <c r="BD26" i="2"/>
  <c r="BD72" i="2"/>
  <c r="BD67" i="2"/>
  <c r="BC82" i="2"/>
  <c r="AL195" i="2"/>
  <c r="AL244" i="2" s="1"/>
  <c r="AL156" i="2"/>
  <c r="AN156" i="2" s="1"/>
  <c r="AN181" i="2" s="1"/>
  <c r="AK181" i="2"/>
  <c r="AK57" i="2"/>
  <c r="AK195" i="2"/>
  <c r="BD190" i="2"/>
  <c r="BD77" i="2"/>
  <c r="BD73" i="2"/>
  <c r="BD69" i="2"/>
  <c r="BD65" i="2"/>
  <c r="Z256" i="2"/>
  <c r="Z259" i="2" s="1"/>
  <c r="AB256" i="2"/>
  <c r="AB259" i="2" s="1"/>
  <c r="AH257" i="2"/>
  <c r="AJ257" i="2"/>
  <c r="S256" i="2"/>
  <c r="S259" i="2" s="1"/>
  <c r="AH238" i="2"/>
  <c r="AI256" i="2"/>
  <c r="AI259" i="2" s="1"/>
  <c r="AP149" i="2"/>
  <c r="BD149" i="2"/>
  <c r="BD145" i="2"/>
  <c r="AP145" i="2"/>
  <c r="AP143" i="2"/>
  <c r="BD143" i="2"/>
  <c r="BD137" i="2"/>
  <c r="AP137" i="2"/>
  <c r="BD133" i="2"/>
  <c r="AP133" i="2"/>
  <c r="BD129" i="2"/>
  <c r="AP129" i="2"/>
  <c r="BD125" i="2"/>
  <c r="AP125" i="2"/>
  <c r="BD117" i="2"/>
  <c r="AP117" i="2"/>
  <c r="BD113" i="2"/>
  <c r="AP113" i="2"/>
  <c r="BD105" i="2"/>
  <c r="AP105" i="2"/>
  <c r="BD101" i="2"/>
  <c r="AP101" i="2"/>
  <c r="BD97" i="2"/>
  <c r="AP97" i="2"/>
  <c r="BD93" i="2"/>
  <c r="AP93" i="2"/>
  <c r="BD85" i="2"/>
  <c r="AN152" i="2"/>
  <c r="AP85" i="2"/>
  <c r="AY238" i="2"/>
  <c r="AQ238" i="2"/>
  <c r="AL61" i="2"/>
  <c r="AK82" i="2"/>
  <c r="S243" i="2"/>
  <c r="AI249" i="2"/>
  <c r="BA243" i="2"/>
  <c r="AO243" i="2"/>
  <c r="AJ249" i="2"/>
  <c r="AH249" i="2"/>
  <c r="U244" i="2"/>
  <c r="BB243" i="2"/>
  <c r="AN30" i="2"/>
  <c r="AP190" i="2"/>
  <c r="AP177" i="2"/>
  <c r="AP173" i="2"/>
  <c r="AP169" i="2"/>
  <c r="AP165" i="2"/>
  <c r="AP161" i="2"/>
  <c r="AP157" i="2"/>
  <c r="AP136" i="2"/>
  <c r="AP120" i="2"/>
  <c r="AP104" i="2"/>
  <c r="AP88" i="2"/>
  <c r="AP38" i="2"/>
  <c r="AP77" i="2"/>
  <c r="AP72" i="2"/>
  <c r="AP67" i="2"/>
  <c r="AW238" i="2"/>
  <c r="BC152" i="2"/>
  <c r="BD223" i="2"/>
  <c r="BD207" i="2"/>
  <c r="BC181" i="2"/>
  <c r="BD142" i="2"/>
  <c r="BD135" i="2"/>
  <c r="BD115" i="2"/>
  <c r="BD103" i="2"/>
  <c r="BD54" i="2"/>
  <c r="BD49" i="2"/>
  <c r="BD34" i="2"/>
  <c r="BD35" i="2" s="1"/>
  <c r="BD75" i="2"/>
  <c r="BD64" i="2"/>
  <c r="AY249" i="2"/>
  <c r="AQ249" i="2"/>
  <c r="AE249" i="2"/>
  <c r="AZ243" i="2"/>
  <c r="AT249" i="2"/>
  <c r="AO249" i="2"/>
  <c r="AR243" i="2"/>
  <c r="AN236" i="2"/>
  <c r="AN245" i="2" s="1"/>
  <c r="AP228" i="2"/>
  <c r="AP212" i="2"/>
  <c r="AP194" i="2"/>
  <c r="AP185" i="2"/>
  <c r="AP147" i="2"/>
  <c r="AP131" i="2"/>
  <c r="AP123" i="2"/>
  <c r="AP119" i="2"/>
  <c r="AP111" i="2"/>
  <c r="AP99" i="2"/>
  <c r="AP91" i="2"/>
  <c r="AP87" i="2"/>
  <c r="AP65" i="2"/>
  <c r="AU238" i="2"/>
  <c r="BD179" i="2"/>
  <c r="BD171" i="2"/>
  <c r="BD163" i="2"/>
  <c r="BD155" i="2"/>
  <c r="BD138" i="2"/>
  <c r="BD126" i="2"/>
  <c r="BD106" i="2"/>
  <c r="BD94" i="2"/>
  <c r="BD78" i="2"/>
  <c r="BD74" i="2"/>
  <c r="U256" i="2"/>
  <c r="U259" i="2" s="1"/>
  <c r="AY243" i="2"/>
  <c r="AQ243" i="2"/>
  <c r="AI243" i="2"/>
  <c r="AJ244" i="2"/>
  <c r="AA238" i="2"/>
  <c r="AE238" i="2"/>
  <c r="AI238" i="2"/>
  <c r="AN57" i="2"/>
  <c r="AP235" i="2"/>
  <c r="AP227" i="2"/>
  <c r="AP223" i="2"/>
  <c r="AP219" i="2"/>
  <c r="AP211" i="2"/>
  <c r="AP207" i="2"/>
  <c r="AP203" i="2"/>
  <c r="AP192" i="2"/>
  <c r="AP188" i="2"/>
  <c r="AP184" i="2"/>
  <c r="AP146" i="2"/>
  <c r="AP142" i="2"/>
  <c r="AP134" i="2"/>
  <c r="AP114" i="2"/>
  <c r="AP102" i="2"/>
  <c r="AP44" i="2"/>
  <c r="AP25" i="2"/>
  <c r="AP75" i="2"/>
  <c r="AP69" i="2"/>
  <c r="AP64" i="2"/>
  <c r="AS238" i="2"/>
  <c r="BA238" i="2"/>
  <c r="BD231" i="2"/>
  <c r="BD215" i="2"/>
  <c r="BD150" i="2"/>
  <c r="BD80" i="2"/>
  <c r="BD70" i="2"/>
  <c r="BD66" i="2"/>
  <c r="BD59" i="2"/>
  <c r="AD257" i="2"/>
  <c r="BD53" i="2"/>
  <c r="BD37" i="2"/>
  <c r="BD79" i="2"/>
  <c r="BD71" i="2"/>
  <c r="BD63" i="2"/>
  <c r="AF256" i="2"/>
  <c r="AF259" i="2" s="1"/>
  <c r="AL152" i="2"/>
  <c r="AL57" i="2"/>
  <c r="AK199" i="2"/>
  <c r="AL257" i="2"/>
  <c r="AK256" i="2" l="1"/>
  <c r="AL30" i="2"/>
  <c r="AD259" i="2"/>
  <c r="BC238" i="2"/>
  <c r="AL236" i="2"/>
  <c r="AL245" i="2" s="1"/>
  <c r="BD195" i="2"/>
  <c r="BD57" i="2"/>
  <c r="AN244" i="2"/>
  <c r="BD197" i="2"/>
  <c r="BD199" i="2" s="1"/>
  <c r="BD244" i="2" s="1"/>
  <c r="AP197" i="2"/>
  <c r="AP199" i="2" s="1"/>
  <c r="BD201" i="2"/>
  <c r="AP201" i="2"/>
  <c r="AP236" i="2" s="1"/>
  <c r="AP245" i="2" s="1"/>
  <c r="AK183" i="6"/>
  <c r="BD171" i="4"/>
  <c r="AP171" i="4"/>
  <c r="BD30" i="1"/>
  <c r="AP30" i="1"/>
  <c r="AL67" i="1"/>
  <c r="AL69" i="1" s="1"/>
  <c r="AK206" i="4"/>
  <c r="AK208" i="4" s="1"/>
  <c r="BD61" i="5"/>
  <c r="BD55" i="5"/>
  <c r="AP115" i="6"/>
  <c r="AP171" i="6" s="1"/>
  <c r="AP156" i="3"/>
  <c r="BD156" i="3"/>
  <c r="AP36" i="5"/>
  <c r="AP55" i="5" s="1"/>
  <c r="AP64" i="5"/>
  <c r="AP60" i="5"/>
  <c r="BD41" i="6"/>
  <c r="AP41" i="6"/>
  <c r="AN104" i="6"/>
  <c r="AN74" i="1"/>
  <c r="AP195" i="2"/>
  <c r="AP244" i="2" s="1"/>
  <c r="BC243" i="2"/>
  <c r="BC249" i="2"/>
  <c r="AL162" i="3"/>
  <c r="AL208" i="3" s="1"/>
  <c r="AN125" i="3"/>
  <c r="AP110" i="4"/>
  <c r="BD110" i="4"/>
  <c r="AN214" i="4"/>
  <c r="AP48" i="4"/>
  <c r="BD48" i="4"/>
  <c r="BD200" i="3"/>
  <c r="BD104" i="6"/>
  <c r="BD170" i="6"/>
  <c r="AK217" i="4"/>
  <c r="AL77" i="1"/>
  <c r="AP104" i="6"/>
  <c r="AN64" i="5"/>
  <c r="AN55" i="5"/>
  <c r="AL165" i="6"/>
  <c r="AL167" i="6" s="1"/>
  <c r="AL175" i="6"/>
  <c r="AN163" i="6"/>
  <c r="AP151" i="6"/>
  <c r="BD151" i="6"/>
  <c r="AN172" i="6"/>
  <c r="BD84" i="4"/>
  <c r="BD212" i="4" s="1"/>
  <c r="BD152" i="2"/>
  <c r="AL258" i="2"/>
  <c r="AL181" i="2"/>
  <c r="AK258" i="2"/>
  <c r="AP21" i="2"/>
  <c r="AP30" i="2" s="1"/>
  <c r="BD21" i="2"/>
  <c r="BD30" i="2" s="1"/>
  <c r="BC209" i="3"/>
  <c r="AN187" i="3"/>
  <c r="AN210" i="3" s="1"/>
  <c r="AP184" i="3"/>
  <c r="AP187" i="3" s="1"/>
  <c r="AP210" i="3" s="1"/>
  <c r="BD184" i="3"/>
  <c r="BD187" i="3" s="1"/>
  <c r="AP204" i="4"/>
  <c r="AL213" i="3"/>
  <c r="AL202" i="3"/>
  <c r="AL204" i="3" s="1"/>
  <c r="AL207" i="3"/>
  <c r="AN165" i="4"/>
  <c r="AN171" i="6"/>
  <c r="BD60" i="5"/>
  <c r="BD64" i="5"/>
  <c r="AL31" i="4"/>
  <c r="AN57" i="1"/>
  <c r="AN67" i="1" s="1"/>
  <c r="AN84" i="4"/>
  <c r="BD156" i="2"/>
  <c r="BD181" i="2" s="1"/>
  <c r="AP156" i="2"/>
  <c r="AP181" i="2" s="1"/>
  <c r="AP30" i="4"/>
  <c r="BD30" i="4"/>
  <c r="BD204" i="4"/>
  <c r="AP200" i="3"/>
  <c r="BD26" i="3"/>
  <c r="BD207" i="3" s="1"/>
  <c r="AP26" i="3"/>
  <c r="AN207" i="3"/>
  <c r="BD171" i="6"/>
  <c r="BD22" i="1"/>
  <c r="AN26" i="1"/>
  <c r="AN72" i="1" s="1"/>
  <c r="AP22" i="1"/>
  <c r="AN146" i="6"/>
  <c r="BD128" i="6"/>
  <c r="BD146" i="6" s="1"/>
  <c r="AP128" i="6"/>
  <c r="AP146" i="6" s="1"/>
  <c r="BD23" i="4"/>
  <c r="BD31" i="4" s="1"/>
  <c r="AP23" i="4"/>
  <c r="AP31" i="4" s="1"/>
  <c r="AN31" i="4"/>
  <c r="AN217" i="4" s="1"/>
  <c r="AP73" i="1"/>
  <c r="AP57" i="1"/>
  <c r="AN105" i="4"/>
  <c r="AN213" i="4" s="1"/>
  <c r="BD86" i="4"/>
  <c r="AP86" i="4"/>
  <c r="AN212" i="4"/>
  <c r="AP209" i="3"/>
  <c r="AP172" i="3"/>
  <c r="AK238" i="2"/>
  <c r="AK240" i="2" s="1"/>
  <c r="AK243" i="2"/>
  <c r="AK249" i="2"/>
  <c r="BD236" i="2"/>
  <c r="BD245" i="2" s="1"/>
  <c r="AK257" i="2"/>
  <c r="AK244" i="2"/>
  <c r="AN61" i="2"/>
  <c r="AL82" i="2"/>
  <c r="AL256" i="2" s="1"/>
  <c r="AL259" i="2" s="1"/>
  <c r="AP57" i="2"/>
  <c r="AP152" i="2"/>
  <c r="AK259" i="2" l="1"/>
  <c r="BD211" i="4"/>
  <c r="BD210" i="3"/>
  <c r="AP214" i="4"/>
  <c r="AP165" i="4"/>
  <c r="AP207" i="3"/>
  <c r="AP211" i="4"/>
  <c r="BD172" i="6"/>
  <c r="BD163" i="6"/>
  <c r="BD175" i="6" s="1"/>
  <c r="BD105" i="4"/>
  <c r="BD206" i="4" s="1"/>
  <c r="AN77" i="1"/>
  <c r="BD26" i="1"/>
  <c r="BD72" i="1" s="1"/>
  <c r="AN73" i="1"/>
  <c r="AP212" i="4"/>
  <c r="AP84" i="4"/>
  <c r="AP206" i="4" s="1"/>
  <c r="AN162" i="3"/>
  <c r="BD125" i="3"/>
  <c r="BD162" i="3" s="1"/>
  <c r="AP125" i="3"/>
  <c r="AP162" i="3" s="1"/>
  <c r="AN206" i="4"/>
  <c r="AP72" i="1"/>
  <c r="AP26" i="1"/>
  <c r="AP77" i="1" s="1"/>
  <c r="AP105" i="4"/>
  <c r="AP213" i="4" s="1"/>
  <c r="AN211" i="4"/>
  <c r="AL217" i="4"/>
  <c r="AL206" i="4"/>
  <c r="AL208" i="4" s="1"/>
  <c r="AL211" i="4"/>
  <c r="AP163" i="6"/>
  <c r="AP175" i="6" s="1"/>
  <c r="BD165" i="6"/>
  <c r="BD165" i="4"/>
  <c r="BD214" i="4"/>
  <c r="AN165" i="6"/>
  <c r="AN170" i="6"/>
  <c r="AN175" i="6"/>
  <c r="BD73" i="1"/>
  <c r="BD57" i="1"/>
  <c r="BD67" i="1" s="1"/>
  <c r="AP170" i="6"/>
  <c r="AL243" i="2"/>
  <c r="BD61" i="2"/>
  <c r="AN82" i="2"/>
  <c r="AP61" i="2"/>
  <c r="AP82" i="2" s="1"/>
  <c r="AP238" i="2" s="1"/>
  <c r="AL249" i="2"/>
  <c r="AL238" i="2"/>
  <c r="AL240" i="2" s="1"/>
  <c r="AN249" i="2"/>
  <c r="AP249" i="2" l="1"/>
  <c r="AP243" i="2"/>
  <c r="AP67" i="1"/>
  <c r="AP165" i="6"/>
  <c r="AN202" i="3"/>
  <c r="AN208" i="3"/>
  <c r="AN213" i="3"/>
  <c r="BD77" i="1"/>
  <c r="BD213" i="4"/>
  <c r="BD217" i="4"/>
  <c r="AP172" i="6"/>
  <c r="AP217" i="4"/>
  <c r="BD213" i="3"/>
  <c r="AP208" i="3"/>
  <c r="AP202" i="3"/>
  <c r="BD208" i="3"/>
  <c r="BD202" i="3"/>
  <c r="AP213" i="3"/>
  <c r="AN238" i="2"/>
  <c r="AN243" i="2"/>
  <c r="BD82" i="2"/>
  <c r="BD238" i="2" s="1"/>
  <c r="BD249" i="2"/>
  <c r="BD243" i="2" l="1"/>
</calcChain>
</file>

<file path=xl/sharedStrings.xml><?xml version="1.0" encoding="utf-8"?>
<sst xmlns="http://schemas.openxmlformats.org/spreadsheetml/2006/main" count="10979" uniqueCount="2176">
  <si>
    <t xml:space="preserve">Componentes </t>
  </si>
  <si>
    <t>Fuente</t>
  </si>
  <si>
    <t>Concepto de Gasto</t>
  </si>
  <si>
    <t>Producto PMR</t>
  </si>
  <si>
    <t>Valor CDP's</t>
  </si>
  <si>
    <t>Valor CRP's</t>
  </si>
  <si>
    <t>Saldo</t>
  </si>
  <si>
    <t>Nº Viabilidad</t>
  </si>
  <si>
    <t>Nº CDP</t>
  </si>
  <si>
    <t>Nº RP</t>
  </si>
  <si>
    <t>Nº Contrato</t>
  </si>
  <si>
    <t>Enero</t>
  </si>
  <si>
    <t>Febrero</t>
  </si>
  <si>
    <t>Marzo</t>
  </si>
  <si>
    <t>Abril</t>
  </si>
  <si>
    <t>Mayo</t>
  </si>
  <si>
    <t>Junio</t>
  </si>
  <si>
    <t>Julio</t>
  </si>
  <si>
    <t>Agosto</t>
  </si>
  <si>
    <t>Septiembre</t>
  </si>
  <si>
    <t>Octubre</t>
  </si>
  <si>
    <t>Noviembre</t>
  </si>
  <si>
    <t>Diciembre</t>
  </si>
  <si>
    <t>Total Giros</t>
  </si>
  <si>
    <t>Reserva</t>
  </si>
  <si>
    <t>Objeto</t>
  </si>
  <si>
    <t>Beneficiario</t>
  </si>
  <si>
    <t>Valor Viabilidad</t>
  </si>
  <si>
    <t>Inicial</t>
  </si>
  <si>
    <t>Nº CÓD. CONTROL</t>
  </si>
  <si>
    <t>INSTITUTO DISTRITAL DE PATRIMONIO CULTURAL</t>
  </si>
  <si>
    <t>Adición</t>
  </si>
  <si>
    <t>Reducción</t>
  </si>
  <si>
    <t>PLAN OPERATIVO ANUAL DE INVERSIÓN - POAI</t>
  </si>
  <si>
    <t>PROCESO DE DIRECCIONAMIENTO ESTRATÉGICO</t>
  </si>
  <si>
    <t>TOTAL INVERSIÓN 2020</t>
  </si>
  <si>
    <t xml:space="preserve">LOGROS DE CIUDAD: </t>
  </si>
  <si>
    <t>Fecha de Actualización:</t>
  </si>
  <si>
    <t>133011601140000007601</t>
  </si>
  <si>
    <t>Formación en patrimonio cultural en el ciclo integral de educación</t>
  </si>
  <si>
    <t>Formación a formadores</t>
  </si>
  <si>
    <t>2020-2024: Un Nuevo Contrato Social y Ambiental para la Bogotá del Siglo XXI</t>
  </si>
  <si>
    <t>PROPÓSITO:</t>
  </si>
  <si>
    <t>01 - Hacer un nuevo contrato social con igualdad de oportunidades para la inclusión social, productiva y política</t>
  </si>
  <si>
    <t>05 - Cerrar las brechas DIGITALES, de cobertura, calidad y competencias a lo largo del ciclo de la formación integral, desde primera infancia hasta la educación superior y continua para la vida</t>
  </si>
  <si>
    <t>01 - Oportunidades de educación, salud y cultura para mujeres, jóvenes, niños, niñas y adolescentes</t>
  </si>
  <si>
    <t>14 - Formación integral: más y mejor tiempo en los colegios</t>
  </si>
  <si>
    <t>96 - 257.000 Beneficiarios de procesos integrales de formación a lo largo de la vida con énfasis en el arte, la cultura y el patrimonio.</t>
  </si>
  <si>
    <r>
      <t xml:space="preserve">PROYECTO DE INVERSIÓN: </t>
    </r>
    <r>
      <rPr>
        <sz val="10"/>
        <rFont val="Arial"/>
        <family val="2"/>
      </rPr>
      <t/>
    </r>
  </si>
  <si>
    <t>7601-Formación en patrimonio cultural en el ciclo integral de educación para la vida en Bogotá</t>
  </si>
  <si>
    <t>1-100-F001  VA-Recursos distrito</t>
  </si>
  <si>
    <t>Producto MGA - SUIFP</t>
  </si>
  <si>
    <t>Indicador PMR</t>
  </si>
  <si>
    <t>1 - Beneficiar a 6.800 personas en procesos integrales de formación en patrimonio cultural</t>
  </si>
  <si>
    <t>2 - Beneficiar a 200 personas en el proceso de formación a formadores en patrimonio cultural</t>
  </si>
  <si>
    <t>Asignación vigente</t>
  </si>
  <si>
    <t>Valor modificaciones</t>
  </si>
  <si>
    <t>CÓDIGO BPIN</t>
  </si>
  <si>
    <t>MODIFICACIONES PRESUPUESTALES</t>
  </si>
  <si>
    <t>132 - Personas beneficiadas en procesos integrales de formación en patrimonio cultural</t>
  </si>
  <si>
    <t>Indicador MGA - SUIFP</t>
  </si>
  <si>
    <t>CÓDIGO BOGDATA</t>
  </si>
  <si>
    <t>2020110010174</t>
  </si>
  <si>
    <t>Programación MGA-SUIFP / PMR</t>
  </si>
  <si>
    <t>05 - Cerrar las brechas digitales de cobertura, calidad y competencias a lo largo del ciclo de la formación integral, desde primera infancia hasta la educación superior y continua para la vida</t>
  </si>
  <si>
    <r>
      <rPr>
        <b/>
        <sz val="11"/>
        <rFont val="Century Gothic"/>
        <family val="2"/>
      </rPr>
      <t>Plan de Desarrollo</t>
    </r>
    <r>
      <rPr>
        <sz val="11"/>
        <rFont val="Century Gothic"/>
        <family val="2"/>
      </rPr>
      <t xml:space="preserve"> </t>
    </r>
  </si>
  <si>
    <r>
      <rPr>
        <b/>
        <sz val="11"/>
        <rFont val="Century Gothic"/>
        <family val="2"/>
      </rPr>
      <t>PROGRAMA ESTRATÉGICO:</t>
    </r>
    <r>
      <rPr>
        <sz val="11"/>
        <rFont val="Century Gothic"/>
        <family val="2"/>
      </rPr>
      <t xml:space="preserve"> </t>
    </r>
  </si>
  <si>
    <r>
      <rPr>
        <b/>
        <sz val="11"/>
        <rFont val="Century Gothic"/>
        <family val="2"/>
      </rPr>
      <t>PROGRAMA:</t>
    </r>
    <r>
      <rPr>
        <sz val="11"/>
        <rFont val="Century Gothic"/>
        <family val="2"/>
      </rPr>
      <t xml:space="preserve"> </t>
    </r>
  </si>
  <si>
    <t>Documentos normativos realizados</t>
  </si>
  <si>
    <t>Asistencias técnicas realizadas</t>
  </si>
  <si>
    <t>Personas capacitadas</t>
  </si>
  <si>
    <t>09 - Promover la participación, la transformación cultural, deportiva, recreativa, patrimonial y artística que propicien espacios de encuentro, tejido social y reconocimiento del otro</t>
  </si>
  <si>
    <t>21 - Creación y vida cotidiana: Apropiación ciudadana del arte, la cultura y el patrimonio, para la democracia cultural</t>
  </si>
  <si>
    <t>7611-Desarrollo de acciones integrales de valoración y recuperación de Bienes y Sectores de Interés Cultural de Bogotá</t>
  </si>
  <si>
    <t>2020110010062</t>
  </si>
  <si>
    <t>133011601210000007611</t>
  </si>
  <si>
    <t>Intervención en BIC de tipo inmueble</t>
  </si>
  <si>
    <t>16. Acciones de investigación, valoración, recuperación y activación del patrimonio cultural del Distrito Capital de Bogotá</t>
  </si>
  <si>
    <t>Intervención en BIC de tipo mueble (monumentos)</t>
  </si>
  <si>
    <t>129. Bienes de Interés cultural intervenidos</t>
  </si>
  <si>
    <t>Restauraciones realizadas</t>
  </si>
  <si>
    <t>Intervención en fachadas y espacio público</t>
  </si>
  <si>
    <t>Personal de apoyo transversal</t>
  </si>
  <si>
    <t>1-100-I023  VA-Plusvalía</t>
  </si>
  <si>
    <t>Inventario del patrimonio material cultural de Bogotá</t>
  </si>
  <si>
    <t>1-100-I026  VA-Impuesto al consumo de telefonía móvi</t>
  </si>
  <si>
    <t>Documentos de lineamientos técnicos realizados</t>
  </si>
  <si>
    <t>1 - Realizar 700 intervenciones en Bienes de Interés Cultural de Bogotá</t>
  </si>
  <si>
    <t>2 - Realizar un (1) proceso de identificación, valoración y documentación de Bienes de Interés Cultural y espacios públicos patrimoniales</t>
  </si>
  <si>
    <t>157 - Realizar 700 intervenciones en Bienes de Interés Cultural de Bogotá</t>
  </si>
  <si>
    <t>154 - Implementar una (1) estrategia que permita reconocer y difundir manifestaciones de patrimonio cultural material e inmaterial, para generar conocimiento en la ciudadanía.</t>
  </si>
  <si>
    <t>Asesoría técnica a terceros</t>
  </si>
  <si>
    <t>3. Orientar y atender el 100% de las solicitudes de recuperación, protección y conservación del patrimonio cultural del Distrito Capita</t>
  </si>
  <si>
    <t>Actos administrativos generados</t>
  </si>
  <si>
    <t>7639-Consolidación de la capacidad institucional y ciudadana para la territorialización, apropiación, fomento, salvaguardia y divulgación del Patrimonio Cultural en Bogotá</t>
  </si>
  <si>
    <t>2020110010058</t>
  </si>
  <si>
    <t>133011601210000007639</t>
  </si>
  <si>
    <t>Terrritorialización del Museo de Bogotá</t>
  </si>
  <si>
    <t>153 -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</si>
  <si>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1 -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</si>
  <si>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13. Oferta cultural para la valoración y divulgación del patrimonio material e inmaterial de la ciudad</t>
  </si>
  <si>
    <t>Actividades culturales realizadas en Museos del Ministerio de Cultura</t>
  </si>
  <si>
    <t>133. Proyectos e iniciativas colaborativas desarrolladas para la investigación, valoración, difusión y memoria del patrimonio cultural en Bogotá</t>
  </si>
  <si>
    <t>Fomento a procesos patrimoniales</t>
  </si>
  <si>
    <t>158 - Realizar el 100% de las acciones para el fortalecimiento de los estímulos, apoyos concertados y alianzas estratégicas para dinamizar la estrategia sectorial dirigida a fomentar los procesos culturales, artísticos, patrimoniales</t>
  </si>
  <si>
    <t>2 - Otorgar 250 estímulos, apoyos concertados y alianzas estratégicas para dinamizar la estrategia sectorial dirigida a fomentar los procesos patrimoniales de la ciudad</t>
  </si>
  <si>
    <t>124. Número de estímulos otorgados a iniciativas de la ciudadanía en temas de patrimonio cultural</t>
  </si>
  <si>
    <t>Procesos de salvaguardia efectiva del patrimonio inmaterial realizados</t>
  </si>
  <si>
    <t>Declaratorias de patrimonio cultural inmaterial del orden distrital</t>
  </si>
  <si>
    <t>152 - Gestionar tres (3) declaratorias de patrimonio cultural inmaterial del orden distrital</t>
  </si>
  <si>
    <t>3 - Gestionar tres (3) declaratorias de patrimonio cultural inmaterial del orden distrital</t>
  </si>
  <si>
    <t>Inventario del patrimonio cultura inmaterial</t>
  </si>
  <si>
    <t>4 - Realizar un (1) proceso de diagnóstico, identificación y documentación de manifestaciones de patrimonio cultural</t>
  </si>
  <si>
    <t>7649. Consolidación de los patrimonios como referente de ordenamiento territorial en la ciudad de Bogotá</t>
  </si>
  <si>
    <t>2020110010055</t>
  </si>
  <si>
    <t>133011602310000007649</t>
  </si>
  <si>
    <t>31 - Protección y valoración del patrimonio tangible e intangible en Bogotá y la región</t>
  </si>
  <si>
    <t>02 - Cambiar nuestros hábitos de vida para reverdecer a Bogotá y adaptarnos y mitigar la crisis climática</t>
  </si>
  <si>
    <t>15 - Intervenir integralmente áreas estratégicas de Bogotá teniendo en cuenta las dinámicas patrimoniales, ambientales, sociales y culturales</t>
  </si>
  <si>
    <t>Parque arqueológico Hacienda El Carmen (Usme)</t>
  </si>
  <si>
    <t>1 - Generar la activación de un (1) parque arqueológico de la Hacienda El Carmen (Usme) integrando borde urbano y rural de Bogotá</t>
  </si>
  <si>
    <t>Parques arqueológicos patrimoniales preservados</t>
  </si>
  <si>
    <t>2. Formular cuatro (4) instrumentos de planeación territorial en entornos patrimoniales como determinante del ordenamiento territorial de Bogotá.</t>
  </si>
  <si>
    <t>228 - Formular cuatro (4) instrumentos de planeación territorial en entornos patrimoniales como determinante del ordenamiento territorial de Bogotá</t>
  </si>
  <si>
    <t>126. Número de instrumentos de gestión del patrimonio urbano formulados</t>
  </si>
  <si>
    <t>231 - Gestionar una (1) declaratoria de Sumapaz como Patrimonio de la Humanidad por la Unesco</t>
  </si>
  <si>
    <t>Sumapaz como patrimonio de la humanidad</t>
  </si>
  <si>
    <t>Activación de entornos patrimoniales</t>
  </si>
  <si>
    <t>4 - Activación de siete (7)  entornos con presencia representativa de patrimonio cultural material e inmaterial a través de procesos de interacción social, artística y cultural</t>
  </si>
  <si>
    <t>3 - Gestionar una (1) declaratoria de Sumapaz como Patrimonio de la Humanidad por la Unesco</t>
  </si>
  <si>
    <t>227 - Activación de siete (7) entornos con presencia representativa de patrimonio cultural material e inmaterial a través de procesos de interacción social, artística y cultural</t>
  </si>
  <si>
    <t>131. Entornos multiescalares para la preservación y sostenibilidad del patrimonio cultural activados</t>
  </si>
  <si>
    <t>2020110010032</t>
  </si>
  <si>
    <t>3 - Inspirar confianza y legitimidad para vivir sin miedo y ser epicentro de cultura ciudadana, paz y reconciliación</t>
  </si>
  <si>
    <t xml:space="preserve">23 - Fomentar la auto regulación, regulación mutua, la concertación y el dialogo social generando confianza y convivencia entre la ciudadanía y entre esta y las instituciones </t>
  </si>
  <si>
    <t xml:space="preserve">10 - Cambio cultural y diálogo social </t>
  </si>
  <si>
    <t>42 - Conciencia y cultura ciudadana para la seguridad, la convivencia y la construcción de confianza</t>
  </si>
  <si>
    <t>7612. Recuperación de Columbarios ubicados en el Globo B del Cementerio Central de Bogotá</t>
  </si>
  <si>
    <t>133011603420000007612</t>
  </si>
  <si>
    <t>Procesos de diálogo y reconocimiento</t>
  </si>
  <si>
    <t>Recuperación del patrimonio cultural - Columbarios - Globo B del Cementerio Central</t>
  </si>
  <si>
    <t>Primeros auxilios de la colección arqueológica del Centro Memoria, Paz y Reconciliación</t>
  </si>
  <si>
    <t>130. Espacios que integren dimensiones patrimoniales y de memoria</t>
  </si>
  <si>
    <t>5 - Construir Bogotá Región con gobierno abierto, transparente y ciudadanía consciente</t>
  </si>
  <si>
    <t>30 - Incrementar la efectividad de la gestión pública distrital y local.</t>
  </si>
  <si>
    <t xml:space="preserve">15 - Gestión pública efectiva, abierta y transparente </t>
  </si>
  <si>
    <t>56 - Gestión pública efectiva</t>
  </si>
  <si>
    <t xml:space="preserve">7597. Fortalecimiento de la gestión del Instituto Distrital de Patrimonio de Bogotá </t>
  </si>
  <si>
    <t>133011605560000007597</t>
  </si>
  <si>
    <t>2020110010078</t>
  </si>
  <si>
    <t>1 - Crear un (1)  espacio que integre dimensiones patrimoniales y de memoria en la ciudad</t>
  </si>
  <si>
    <t>2 - Realizar 50 talleres participativos con la comunidad y actores sociales</t>
  </si>
  <si>
    <t>312 - Crear un (1)  espacio que integre dimensiones patrimoniales y de memoria en la ciudad</t>
  </si>
  <si>
    <t>Implementar del Modelo Integrado de Planeación y Gestión</t>
  </si>
  <si>
    <t>128. Adecuación y sostenibilidad del SIG-MIPG implementado</t>
  </si>
  <si>
    <t>Servicio de implementación del Sistema de Gestión</t>
  </si>
  <si>
    <t>493 - Desarrollar y mantener al 100% la capacidad institucional a través de la mejora en la infraestructura física, tecnológica y de gestión en beneficio de la ciudadanía.</t>
  </si>
  <si>
    <t>1 - Aumentar en 10 puntos el Índice de Desempeño Institucional, mediante la implemntación del Modelo de Gestión y Desempeño</t>
  </si>
  <si>
    <t>Administración y mantenimiento de las sedes a cargo de la entidad</t>
  </si>
  <si>
    <t>2 - Realizar el 100% de la administración, mantenimiento y adecuación de la infraestuctura institucional</t>
  </si>
  <si>
    <t>Sedes adecuadas</t>
  </si>
  <si>
    <t>3-100-F002  VA-Administrados de libre destinación</t>
  </si>
  <si>
    <t>Infraestructura física, tecnológica, de información y comunicaciones</t>
  </si>
  <si>
    <t>Fortalecimiento de la comunicación pública</t>
  </si>
  <si>
    <t>3. Implementar el 100% de las estrategias de fortalecimiento de la comunicación pública</t>
  </si>
  <si>
    <t>539 - Realizar el 100% de las acciones para el fortalecimiento de la comunicación pública</t>
  </si>
  <si>
    <t>Servicio de promoción de actividades culturales</t>
  </si>
  <si>
    <t>Servicio de apoyo financiero a la investigación en Antropología, Arqueología, Historia y Patrimonio</t>
  </si>
  <si>
    <t>Documentos normativos</t>
  </si>
  <si>
    <t>Servicio de salvaguardia al patrimonio inmaterial</t>
  </si>
  <si>
    <t>Servicios de restauración del patrimonio cultural material inmueble</t>
  </si>
  <si>
    <t>Documentos de lineamientos técnicos</t>
  </si>
  <si>
    <t>Servicio de protección del patrimonio arqueológico, antropológico e histórico</t>
  </si>
  <si>
    <t>Servicio de educación informal al sector artístico y cultural</t>
  </si>
  <si>
    <t>Servicio de asistencia técnica en educación artística y cultural</t>
  </si>
  <si>
    <t>Servicio de preservación de los parques y áreas arqueológicaspatrimoniales</t>
  </si>
  <si>
    <t>Servicio de asistencia técnica en asuntos patrimoniales nacionales e internacionales</t>
  </si>
  <si>
    <t>Programación MGA-SUIFP</t>
  </si>
  <si>
    <t>Programación PMR</t>
  </si>
  <si>
    <t>Instrumentos de planeación territorial</t>
  </si>
  <si>
    <t>134 - Número de formadores formados en patrimonio cultural, con enfoque diferencial y en perspectiva de interseccionalidad</t>
  </si>
  <si>
    <t>18. Personas formadas en patrimonio cultural a través de procesos integrales</t>
  </si>
  <si>
    <t>1082001052 - Servicios para la comunidad, sociales y personales</t>
  </si>
  <si>
    <t>135 - Porcentaje de solicitudes atendidas para la recuperación y preservación de Bienes de Interés Cultural</t>
  </si>
  <si>
    <t>08 - Cuidado de todas las formas de vida</t>
  </si>
  <si>
    <t>229 - Generar la activación de un (1) parque arqueológico de la Hacienda El Carmen (Usme) integrando borde urbano y rural de Bogotá</t>
  </si>
  <si>
    <t>139 - Estrategias para el fortalecimiento de la comunicación pública realizadas</t>
  </si>
  <si>
    <t>138 - Infraestructura institucional administrada, mantenida y adecuada</t>
  </si>
  <si>
    <t>137 - Sistema de gestión y control implementado</t>
  </si>
  <si>
    <t>19. Procesos de mejoramiento de la gestión institucional y de la infraestructura física y tecnológica de la Entidad</t>
  </si>
  <si>
    <t>3-400-I001  RF-Administrados de destinación especifica</t>
  </si>
  <si>
    <t>Implementación PEMP del Centro Histórico</t>
  </si>
  <si>
    <t>2-Prestar servicios profesionales al Instituto Distrital de Patrimonio Cultural para orientar los procesos de formación en patrimonio cultural en el ciclo integral de educación para la vida</t>
  </si>
  <si>
    <t>13-Prestar servicios profesionales al Instituto Distrital de Patrimonio Cultural como enlace territorial de los procesos de Formación en patrimonio cultural en el ciclo integral de educación para la vida en Bogotá</t>
  </si>
  <si>
    <t>1-Prestar servicios profesionales al Instituto Distrital de Patrimonio Cultural para orientar los procesos de formación en patrimonio cultural en el ciclo integral de educación para la vida</t>
  </si>
  <si>
    <t>11-Prestar servicios profesionales al Instituto Distrital de Patrimonio Cultural para apoyar las actividades administrativas del programa en Formación en patrimonio cultural en el ciclo integral de educación para la vida</t>
  </si>
  <si>
    <t>12-Arl para amparar el nivel 5 de contratistas del proyecto 7601</t>
  </si>
  <si>
    <t>20-Prestar servicios profesionales al Instituto Distrital de Patrimonio Cultural para apoyar la transversalización de las líneas del programa de formación-investigación.</t>
  </si>
  <si>
    <t>21-Prestar servicios profesionales al Instituto Distrital de Patrimonio Cultural para apoyar el desarrollo de los contenidos de las líneas del programa de formación-investigación.</t>
  </si>
  <si>
    <t>22-Prestar servicios profesionales al Instituto Distrital de Patrimonio Cultural para desarrollar los contenidos de las líneas del programa de formación-investigación.</t>
  </si>
  <si>
    <t>593-Prestar servicios profesionales al Instituto Distrital de Patrimonio Cultural para orientar los procesos de formación en patrimonio cultural en el ciclo integral de educación para la vida</t>
  </si>
  <si>
    <t>14-Prestar servicios profesionales al Instituto Distrital de Patrimonio Cultural para acompañar el componente pedagógico de los procesos de Formación en Patrimonio Cultural en el ciclo integral de educación para la vida en Bogotá.</t>
  </si>
  <si>
    <t>17-Prestar servicios profesionales al Instituto Distrital de Patrimonio Cultural para acompañar el componente de apropiación social del patrimonio de los procesos de Formación en Patrimonio Cultural en el ciclo integral de educación para la vida en Bogotá</t>
  </si>
  <si>
    <t>382-Prestar servicios profesionales al Instituto Distrital de Patrimonio Cultural en el estudio y evaluación de las solicitudes de intervención y protección de la Subdirección de Protección e Intervención del Patrimonio</t>
  </si>
  <si>
    <t>441-Prestar servicios de apoyo a la gestión en actividades relacionadas con la evaluación de solicitudes de equiparación a estrato 1, amenaza de ruina y aquellas relacionadas con las acciones de control urbano en bienes de interés cultural.</t>
  </si>
  <si>
    <t>533-Prestar servicios profesionales al Instituto Distrital de Patrimonio Cultural para apoyar el inventario de patrimonio cultural de Bogotá,  realizando acciones de valoración, identificación, documentación y registro en campo.</t>
  </si>
  <si>
    <t>594-Adición contrato de interventoría de la obra cuyo objeto es "Ejecutar bajo la modalidad de precios unitarios las obras para la intervención de la tercera etapa del inmueble ubicado en la calle 12 B N 2 - 91, denominado casa Tito"</t>
  </si>
  <si>
    <t>597-Valor dirigido para reconocer la afiliación de riesgos laborales Nivel 5 de los contratistas del componente Intervención en BIC de tipo inmueble</t>
  </si>
  <si>
    <t>450-Prestar servicios profesionales al Instituto Distrital de Patrimonio Cultural para realizar el seguimiento técnico de las intervenciones que se realicen sobre los bienes muebles ubicados en el espacio público de la ciudad.</t>
  </si>
  <si>
    <t>451-Prestar servicios de apoyo a la gestión al Instituto Distrital de Patrimonio Cultural para la ejecución de acciones de intervención en bienes muebles ubicados en el espacio público de la ciudad.</t>
  </si>
  <si>
    <t>452-Prestar servicios de apoyo a la gestión al Instituto Distrital de Patrimonio Cultural para la ejecución de acciones de intervención en bienes muebles ubicados en el espacio público de la ciudad.</t>
  </si>
  <si>
    <t>453-Prestar servicios de apoyo a la gestión al Instituto Distrital de Patrimonio Cultural para la ejecución de acciones de intervención en bienes muebles ubicados en el espacio público de la ciudad.</t>
  </si>
  <si>
    <t>454-Prestar servicios de apoyo a la gestión al Instituto Distrital de Patrimonio Cultural para la ejecución de acciones de intervención en bienes muebles ubicados en el espacio público de la ciudad.</t>
  </si>
  <si>
    <t>455-Prestar servicios de apoyo a la gestión al Instituto Distrital de Patrimonio Cultural para la ejecución de acciones de intervención en bienes muebles ubicados en el espacio público de la ciudad.</t>
  </si>
  <si>
    <t>456-Prestar servicios profesionales al Instituto Distrital de Patrimonio Cultural para el desarrollo del programa "Adopta un monumento".</t>
  </si>
  <si>
    <t>457-Valor dirigido para reconocer la afiliación de riesgos laborales Nivel 5 de los contratistas del componente Intervención en BIC de tipo mueble (monumentos)</t>
  </si>
  <si>
    <t>514-Prestar servicios profesionales  al Instituto Distrital de Patrimonio Cultural para realizar el seguimiento administrativo y levantamiento de información de las acciones de intervención en bienes muebles en la ciudad de Bogotá.</t>
  </si>
  <si>
    <t>550-Prestar servicios profesionales para la estructuración, ejecución y liquidación de programas y proyectos de intervención y protección que requiera el Instituto Distrital de Patrimonio Cultural.</t>
  </si>
  <si>
    <t>553-Valor dirigido para reconocer la afiliación de riesgos laborales Nivel 5 de los contratistas del componente "Personal Apoyo Transversal"</t>
  </si>
  <si>
    <t>408-Valor dirigido para reconocer la afiliación de riesgos laborales Nivel 5 de los contratistas del componente Intervención en fachadas y espacio público</t>
  </si>
  <si>
    <t>417-Prestar servicios de apoyo a la gestión al Instituto Distrital de Patrimonio Cultural para ejecutar en campo las intervenciones que adelante la Subdirección de Protección e Intervención del Patrimonio en el espacio público y fachadas.</t>
  </si>
  <si>
    <t>418-Prestar servicios de apoyo a la gestión al Instituto Distrital de Patrimonio Cultural para ejecutar en campo las intervenciones que adelante la Subdirección de Protección e Intervención del Patrimonio en el espacio público y fachadas.</t>
  </si>
  <si>
    <t>419-Prestar servicios de apoyo a la gestión al Instituto Distrital de Patrimonio Cultural para ejecutar en campo las intervenciones que adelante la Subdirección de Protección e Intervención del Patrimonio en el espacio público y fachadas.</t>
  </si>
  <si>
    <t>420-Prestar servicios de apoyo a la gestión al Instituto Distrital de Patrimonio Cultural para ejecutar en campo las intervenciones que adelante la Subdirección de Protección e Intervención del Patrimonio en el espacio público y fachadas.</t>
  </si>
  <si>
    <t>421-Prestar servicios de apoyo a la gestión al Instituto Distrital de Patrimonio Cultural para ejecutar en campo las intervenciones que adelante la Subdirección de Protección e Intervención del Patrimonio en el espacio público y fachadas.</t>
  </si>
  <si>
    <t>518-Prestar servicios de apoyo a la gestión al Instituto Distrital de Patrimonio Cultural, para ejecutar en campo las intervenciones que adelante la Subdirección de Protección e Intervención del Patrimonio en el espacio público y fachadas.</t>
  </si>
  <si>
    <t>410-Prestar servicios profesionales al Instituto Distrital de Patrimonio Cultural para apoyar las acciones de intervención que adelante la Subdirección de Protección e Intervención del Patrimonio en el espacio público y fachadas.</t>
  </si>
  <si>
    <t>414-Prestar servicios de apoyo a la gestión al Instituto Distrital de Patrimonio Cultural en el desarrollo y control de las intervenciones que adelante la Subdirección de Protección e Intervención del Patrimonio en el espacio público y fachadas.</t>
  </si>
  <si>
    <t>415-Prestar servicios de apoyo a la gestión al Instituto Distrital de Patrimonio Cultural para ejecutar en campo las intervenciones que adelante la Subdirección de Protección e Intervención del Patrimonio en el espacio público y fachadas.</t>
  </si>
  <si>
    <t>416-Prestar servicios de apoyo a la gestión al Instituto Distrital de Patrimonio Cultural para ejecutar en campo las intervenciones que adelante la Subdirección de Protección e Intervención del Patrimonio en el espacio público y fachadas.</t>
  </si>
  <si>
    <t>111-Prestar servicios profesionales al Instituto Distrital de Patrimonio Cultural para apoyar la planificación y ejecución del componente de reflexión del programa de recorridos patrimoniales</t>
  </si>
  <si>
    <t>116-Prestar servicios profesionales al Instituto Distrital de Patrimonio Cultural par apoyar la planificación y ejecución del componente de acción del programa de recorridos patrimoniales.</t>
  </si>
  <si>
    <t>118-Prestar servicios profesionales al Instituto Distrital de Patrimonio Cultural para orientar los proyectos de publicaciones desarrollados en el marco de la estrategia de territorializacion del Museo de Bogotá.</t>
  </si>
  <si>
    <t>120-Prestar servicios profesionales al Instituto Distrital de Patrimonio Cultural para apoyar las actividades de imagen gráfica y diseño de las publicaciones y proyectos editoriales adelantados en el plan de publicaciones institucional.</t>
  </si>
  <si>
    <t>122-Prestar servicios profesionales al Instituto Distrital de Patrimonio Cultural para acompañar el componente histórico de los proyectos editoriales y de las acciones requeridas en la estrategia de territorializacion del Museo de Bogotá.</t>
  </si>
  <si>
    <t>151-Prestar servicios profesionales al Instituto Distrital de Patrimonio Cultural para acompañar jurídicamente a la Subdirección de Divulgación y Apropiación del Patrimonio Cultural.</t>
  </si>
  <si>
    <t>153-Prestar servicios profesionales al Instituto Distrital de Patrimonio Cultural para apoyar transversalmente el desarrollo de los ejes estratégicos de la Subdirección de Divulgación y Apropiación del Patrimonio.</t>
  </si>
  <si>
    <t>159-Prestar servicios profesionales al Instituto Distrital de Patrimonio Cultural para apoyar el desarrollo y seguimiento de los proyectos misionales de la Subdirección de Divulgación y apropiación del patrimonio</t>
  </si>
  <si>
    <t>167-Prestar servicios profesionales al Instituto Distrital de Patrimonio Cultural para orientar las acciones administrativas a cargo de la Subdirección de Divulgación y Apropiación del Patrimonio.</t>
  </si>
  <si>
    <t>171-Prestar servicios profesionales al Instituto Distrital de Patrimonio Cultural para apoyar las actividades financieras de la Subdirección de divulgación y apropiación del patrimonio</t>
  </si>
  <si>
    <t>175-Prestar servicios profesionales al Instituto Distrital de Patrimonio Cultural llevando a cabo las actividades periodísticas requeridas para el fortalecimiento de la comunicación interna y externa de la entidad.</t>
  </si>
  <si>
    <t>177-Prestar servicios profesionales al Instituto Distrital de Patrimonio Cultural en el diseño de piezas gráficas y de comunicación requeridas para el desarrollo de las acciones de comunicaciones de la entidad</t>
  </si>
  <si>
    <t>178-Prestar servicios profesionales al Instituto Distrital de Patrimonio Cultural para acompañar la producción audiovisual y multimedial requerida para el desarrollo de las acciones de comunicación de la entidad</t>
  </si>
  <si>
    <t>180-Prestar servicios profesionales al IDPC como Gestor Digital para planear y gestionar estrategias, contenidos y manejo de plataformas digitales, redes sociales y el sitio web del IDPC.</t>
  </si>
  <si>
    <t>182-Prestar servicios de apoyo a la gestión al Instituto Distrital de Patrimonio Cultural para realizar el registro fotográfico y audiovisual requeridas para el fortalecimiento de la comunicación interna y externa de la entidad.</t>
  </si>
  <si>
    <t>185-Prestar servicios de apoyo a la gestión al Instituto Distrital de Patrimonio Cultural para apoyar las estrategias de comunicación relacionadas con la memoria y valoración del patromonio cultural</t>
  </si>
  <si>
    <t>210-Prestar apoyo a la gestión del Instituto Distrital de Patrimonio Cultural en las mediaciones educativas y atención al público en las sedes del Museo de Bogotá.</t>
  </si>
  <si>
    <t>212-Prestar apoyo a la gestión del Instituto Distrital de Patrimonio Cultural en las mediaciones educativas y atención al público en las sedes del Museo de Bogotá.</t>
  </si>
  <si>
    <t>235-Contrarar la adquisición de cinco (5) licencias FileMaker para Colecciones Colombianas</t>
  </si>
  <si>
    <t>325-Prestar servicios profesionales al Instituto Distrital de Patrimonio Cultural para orientar las estrategias, procesos y acciones de comunicación institucional.</t>
  </si>
  <si>
    <t>251-Prestar servicios profesionales al Instituto Distrital de Patrimonio Cultural para desarrollar procesos que permitan el acceso diverso, plural e igualitario a los programas institucionales, con un enfoque diferencial de discapacidad</t>
  </si>
  <si>
    <t>271-Prestar servicios profesionales para apoyar la  implementación y seguimiento  de las convocatorias del Instituto Distrital de Patrimonio Cultural en el marco del programa distrital de estímulos para la cultura -  vigencia 2021.</t>
  </si>
  <si>
    <t>247-Prestar servicios profesionales al Instituto Distrital de Patrimonio Cultural para implementar procesos de participación ciudadana  que aporten a la apropiación, activación e integralidad del patrimonio cultural.</t>
  </si>
  <si>
    <t>248-Prestar servicios profesionales al Instituto Distrital de Patrimonio Cultural para direccionar el desarrollo técnico de los insumos urbanos en el marco de la formulación de los instrumentos de planeación territorial.</t>
  </si>
  <si>
    <t>253-Prestar servicios profesionales al Instituto Distrital de Patrimonio Cultural para elaborar los insumos del componente de patrimonio cultural inmaterial en la formulación de los instrumentos de planeación territorial.</t>
  </si>
  <si>
    <t>254-Prestar servicios profesionales al Instituto Distrital de Patrimonio Cultural para elaborar los insumos del componente de patrimonio inmueble y espacio público en el marco de la formulación de los instrumentos de planeación territorial.</t>
  </si>
  <si>
    <t>266-Prestar servicios profesionales al Instituto Distrital de Patrimonio Cultural para elaborar los insumos del componente de movilidad y accesibilidad en el marco de la formulación de los instrumentos de planeación territorial.</t>
  </si>
  <si>
    <t>272-Prestar servicios profesionales al Instituto Distrital de Patrimonio Cultural para apoyar el desarrollo técnico de los insumos urbanos en el marco de la formulación de los instrumentos de planeación territorial.</t>
  </si>
  <si>
    <t>275-Prestar servicios profesionales al Instituto Distrital de Patrimonio Cultural para el desarrollo de actividades técnicas de análisis, producción de mapas y reportes de apoyo necesario para los instrumentos de planeación.</t>
  </si>
  <si>
    <t>278-Prestar servicios profesionales al Instituto Distrital de Patrimonio Cultural para elaborar los insumos del componente habitacional en el marco de la formulación de los instrumentos de planeación territorial.</t>
  </si>
  <si>
    <t>281-Prestar servicios profesionales al Instituto Distrital de Patrimonio Cultural para realizar el proceso de participación ciudadana y de divulgación  en el marco de la formulación de los instrumentos de planeación territorial.</t>
  </si>
  <si>
    <t>290-Prestar servicios profesionales al Instituto Distrital de Patrimonio Cultural para apoyar el proceso de participación ciudadana y  divulgación en el marco de la formulación de los instrumentos de planeación territorial.</t>
  </si>
  <si>
    <t>292-Prestar servicios profesionales al Instituto Distrital de Patrimonio Cultural para apoyar el proceso de participación ciudadana y divulgación en el marco de la formulación de los instrumentos de planeación territorial.</t>
  </si>
  <si>
    <t>302-Prestar servicios profesionales al Instituto Distrital de Patrimonio Cultural para apoyar el desarrollo de los aspectos concernientes al manejo de redes húmedas en el marco de la formulación de los instrumentos de gestión territorial.</t>
  </si>
  <si>
    <t>310-Prestar servicios profesionales al Instituto Distrital de Patrimonio Cultural para elaborar los insumos del componente de patrimonio inmueble en el marco de la formulación de los instrumentos de planeación territorial.</t>
  </si>
  <si>
    <t>572-Prestar servicios profesionales al Instituto Distrital de Patrimonio Cultural para elaborar los insumos del componente de patrimonio mueble y espacio público en el marco de la formulación de los instrumentos de planeación territorial.</t>
  </si>
  <si>
    <t>319-Prestar servicios profesionales al Instituto Distrital de Patrimonio Cultural para el diseño y desarrollo de la estrategia de relacionamiento interinstitucional y apoyo administrativo de la declaratoria de Sumapaz y demás territorios del IDPC.</t>
  </si>
  <si>
    <t>320-Prestar servicios profesionales al Instituto Distrital de Patrimonio Cultural para la consolidación del componente cultural del expediente para la declaratoria de Sumapaz como patrimonio, incorporando la estrategia de participación social.</t>
  </si>
  <si>
    <t>326-Prestar servicios al Instituto Distrital de Patrimonio Cultural de apoyo a la gestión ambiental participativa en el marco de los proyectos de declaratoria de Sumapaz y demas territorios definidos por la SGT.</t>
  </si>
  <si>
    <t>340-Prestar servicios profesionales al Instituto Distrital de Patrimonio Cultural para apoyar la armonización intercultural en perspectiva étnica para los proyectos de declaratoria de Sumapaz y demás territorios IDPC.</t>
  </si>
  <si>
    <t>573-Prestar servicios de apoyo a la consolidación del componente cultural y la estrategia de participacion social en la Declaratoria de Sumapaz y demás territorios definidos por la SGT.</t>
  </si>
  <si>
    <t>51-Prestar servicios profesionales al IDPC para adelantar acciones de seguimiento administrativo y apoyo a la supervisión de los contratos de la Subdirección de Gestión Territorial.</t>
  </si>
  <si>
    <t>52-Prestar servicios profesionales al Instituto Distrital de Patrimonio Cultural para orientar y acompañar jurídicamente los aspectos administrativos de la Subdirección de Gestión Territorial del Patrimonio</t>
  </si>
  <si>
    <t>54-Prestar servicios profesionales al Instituto Distrital de Patrimonio Cultural para la consolidación metodológica de bases de datos georeferenciadas y la caracterización de los Sectores de Interés Cultural en la activación de entornos patrimoniales.</t>
  </si>
  <si>
    <t>55-Prestar servicios de apoyo al Instituto Distrital de Patrimonio Cultural para desarrollar actividades de gestión administrativa en la Subdirección de Gestión Territorial.</t>
  </si>
  <si>
    <t>56-Prestar servicios profesionales al Instituto Distrital de Patrimonio Cultural en las actividades de seguimiento administrativo y contractual requeridas por la Subdirección de Gestión Territorial del Patrimonio.</t>
  </si>
  <si>
    <t>57-Prestar servicios profesionales al Instituto Distrital de Patrimonio Cultural para el control y apoyo administrativo de seguimiento a metas del proyecto de inversión en la Subdirección de Gestión Territorial.</t>
  </si>
  <si>
    <t>59-Prestar servicios profesionales al Instituto Distrital de Patrimonio Cultural para orientar la gestión intra e interinstitucional en el marco de la activación de entornos patrimoniales.</t>
  </si>
  <si>
    <t>60-Prestar servicios profesionales al Instituto Distrital de Patrimonio Cultural en las actividades de gestión, acompañamiento y seguimiento de los programas y proyectos, en el marco de la activación de entornos patrimoniales.</t>
  </si>
  <si>
    <t>63-Prestar servicios profesionales al Instituto Distrital de Patrimonio Cultural para desarrollar la investigación histórica de los Sectores de Interés Cultural en el marco de la activación de entornos patrimoniales.</t>
  </si>
  <si>
    <t>68-Prestar servicios profesionales al Instituto Distrital de Patrimonio Cultural para formular estrategias de estructuración desde el componente técnico en los procesos que requiera la Subdirección de Gestión Territorial.</t>
  </si>
  <si>
    <t>23-Prestar servicios profesionales al Instituto Distrital de Patrimonio Cultural para la elaboración de documentos técnicos del componente urbano del PEMP Centro Histórico de Bogotá.</t>
  </si>
  <si>
    <t>24-Prestar servicios profesionales al Instituto Distrital de Patrimonio Cultural para la elaboración de insumos del componente normativo orientados a la divulgación y posicionamiento del PEMP Centro Histórico de Bogotá.</t>
  </si>
  <si>
    <t>25-Prestar servicios profesionales al Instituto Distrital de Patrimonio Cultural para la elaboración de insumos técnicos de valoración del patrimonio inmueble del PEMP Centro Histórico de Bogotá.</t>
  </si>
  <si>
    <t>26-Prestar servicios profesionales al Instituto Distrital de Patrimonio Cultural para orientar la complementación, verificación y consolidación del inventario y valoración del patrimonio cultural inmueble del Centro Histórico de Bogotá.</t>
  </si>
  <si>
    <t>28-Prestar servicios profesionales al Instituto Distrital de Patrimonio Cultural para apoyar las acciones técnicas y operativas del inventario y valoración del patrimonio cultural inmueble del Centro Histórico de Bogotá.</t>
  </si>
  <si>
    <t>29-Prestar servicios profesionales al Instituto Distrital de Patrimonio Cultural para apoyar las acciones técnicas y operativas  inventario y valoración del patrimonio cultural inmueble del Centro Histórico de Bogotá.</t>
  </si>
  <si>
    <t>30-Prestar servicios profesionales al Instituto Distrital de Patrimonio Cultural para apoyar las acciones técnicas y operativas del inventario y valoración del patrimonio cultural inmueble del Centro Histórico de Bogotá.</t>
  </si>
  <si>
    <t>31-Prestar servicios profesionales al Instituto Distrital de Patrimonio Cultural para apoyar las acciones técnicas y operativas del inventario y valoración del patrimonio cultural inmueble del Centro Histórico de Bogotá.</t>
  </si>
  <si>
    <t>32-Prestar servicios profesionales al Instituto Distrital de Patrimonio Cultural para apoyar las acciones técnicas y operativas  inventario y valoración del patrimonio cultural inmueble del Centro Histórico de Bogotá.</t>
  </si>
  <si>
    <t>33-Prestar servicios profesionales al Instituto Distrital de Patrimonio Cultural para apoyar las acciones técnicas y operativas  inventario y valoración del patrimonio cultural inmueble del Centro Histórico de Bogotá.</t>
  </si>
  <si>
    <t>34-Prestar servicios profesionales al Instituto Distrital de Patrimonio Cultural para apoyar las acciones técnicas y operativas  inventario y valoración del patrimonio cultural inmueble del Centro Histórico de Bogotá.</t>
  </si>
  <si>
    <t>35-Prestar servicios profesionales al Instituto Distrital de Patrimonio Cultural para apoyar las acciones técnicas y operativas  inventario y valoración del patrimonio cultural inmueble del Centro Histórico de Bogotá.</t>
  </si>
  <si>
    <t>38-Prestar servicios profesionales al Instituto Distrital de Patrimonio Cultural para apoyar las acciones técnicas y operativas  inventario y valoración del patrimonio cultural inmueble del Centro Histórico de Bogotá.</t>
  </si>
  <si>
    <t>39-Prestar servicios profesionales al Instituto Distrital de Patrimonio Cultural para la elaboración de cartografía y análisis de información que permitan el seguimiento y la evaluación del PEMP Centro Histórico de Bogotá.</t>
  </si>
  <si>
    <t>42-Prestar servicios profesionales al Instituto Distrital de Patrimonio Cultural para orientar el desarrollo y gestión de las acciones jurídicas, administrativas e institucionales en el marco de la implementación del PEMP Centro Historico de Bogotá.</t>
  </si>
  <si>
    <t>45-Prestar servicios profesionales al Instituto Distrital de Patrimonio Cultural para orientar y desarrollar estrategias, acciones de gestión colaborativa, participación ciudadana en la implementación del PEMP Centro Histórico de Bogotá.</t>
  </si>
  <si>
    <t>288-Prestar servicios profesionales al Instituto Distrital de Patrimonio Cultural para apoyar la elaboración de insumos arquitectónicos, urbanísticos y gráficos orientados a la divulgación pública del PEMP Centro Histórico de Bogotá.</t>
  </si>
  <si>
    <t>397-Prestar servicios profesionales como apoyo técnico, administrativo y financiero a la supervisión de proyectos de intervención para la recuperación del patrimonio  cultural - Columbarios - Globo B- que le sean requeridas.</t>
  </si>
  <si>
    <t>400-Valor dirigido para reconocer la afiliación de riesgos laborales Nivel 5 de los contratistas del componente Columbarios</t>
  </si>
  <si>
    <t>80-Prestar servicios de apoyo a la gestión al Instituto Distrital de Patrimonio Cultural en las actividades administrativas que requiera la Dirección General.</t>
  </si>
  <si>
    <t>84-Prestar servicios profesionales al Instituto Distrital de Patrimonio Cultural en las etapas precontractual, contractual y poscontractual y demás asuntos requeridos.</t>
  </si>
  <si>
    <t>86-Prestar servicios profesionales al Instituto Distrital de Patrimonio Cultural en las etapas precontractual, contractual y poscontractual y demás asuntos requeridos.</t>
  </si>
  <si>
    <t>87-Prestar servicios de apoyo a la gestión al Instituto Distrital de Patrimonio Cultural en las actividades relacionadas con la implementación del SECOP II.</t>
  </si>
  <si>
    <t>90-Prestar servicios profesionales al Instituto Distrital de Patrimonio Cultural en los asuntos contractuales que desarrolle la Oficina Asesora Jurídica, especialmente en la etapa post-contractual.</t>
  </si>
  <si>
    <t>91-Prestar servicios profesionales al Instituto Distrital de Patrimonio Cultural para apoyar jurídicamente la contratación en sus diferentes etapas precontractual, contractual y poscontractual, y demás asuntos requeridos.</t>
  </si>
  <si>
    <t>93-Prestar servicios profesionales al Instituto Distrital de Patrimonio Cultural en el apoyo jurídico que requiera la entidad en las etapas precontractual, contractual y post-contractual.</t>
  </si>
  <si>
    <t>94-Prestar servicios profesionales al Instituto Distrital de Patrimonio Cultural para apoyar las actividades relacionadas con los procesos de gestión contractual y gestión jurídica, liderados por la Oficina Asesora Jurídica.</t>
  </si>
  <si>
    <t>96-Prestar servicios de apoyo a la gestión al Instituto Distrital de Patrimonio Cultural en las actividades relacionadas con la organización y administración del archivo documental de la Oficina Asesora Jurídica.</t>
  </si>
  <si>
    <t>97-Prestar servicios profesionales al Instituto Distrital de Patrimonio Cultural para apoyar a la Oficina Asesora Jurídica en la defensa judicial de los intereses patrimoniales de la entidad</t>
  </si>
  <si>
    <t>98-Prestar servicios profesionales al Instituto Distrital de Patrimonio Cultural para apoyar jurídicamente la contratación en sus diferentes etapas precontractual, contractual y poscontractual, y demás asuntos jurídicos y administrativos requeridos.</t>
  </si>
  <si>
    <t>99-Prestar servicios de apoyo a la gestión al Instituto Distrital de Patrimonio Cultural en las actividades administrativas que requiera la Oficina Asesoría Jurídica</t>
  </si>
  <si>
    <t>101-Prestar servicios profesionales al Instituto Distrital de Patrimonio Cultural, para la implementación de la Política de Participación Ciudadana del Modelo Integrado de Planeación y Gestión.</t>
  </si>
  <si>
    <t>102-Prestar servicios profesionales al Instituto Distrital de Patrimonio Cultural, para orientar la implementación de la Política de Participación Ciudadana de la entidad y la incorporación de la participación ciudadana en el programa de Fomento del IDPC.</t>
  </si>
  <si>
    <t>103-Prestar servicios de apoyo a la gestión al Instituto Distrital de Patrimonio Cultural en la implementación de herramientas para la gestión de la información, en el marco del Modelo Integrado de Planeación y Gestión.</t>
  </si>
  <si>
    <t>104-Prestar servicios profesionales al Instituto Distrital de Patrimonio Cultural, para apoyar la implementación, seguimiento y mejora del Subsistema de Gestión Ambiental en el marco del Modelo Integrado de Planeación y Gestión.</t>
  </si>
  <si>
    <t>105-Prestar servicios profesionales al Instituto Distrital de Patrimonio Cultural, para orientar la articulación de actividades de seguimiento y monitoreo de los proyectos misionales de la entidad.</t>
  </si>
  <si>
    <t>106-Prestar servicios profesionales al Instituto Distrital de Patrimonio Cultural, para la implementación y monitoreo del Modelo Integrado de Planeación y Gestión-MIPG.</t>
  </si>
  <si>
    <t>107-Prestar servicios profesionales al Instituto Distrital de Patrimonio Cultural, para el desarrollo de actividades de gestión y monitoreo de la Oficina Asesora de Planeación.</t>
  </si>
  <si>
    <t>110-Prestar servicios profesionales al Instituto Distrital de Patrimonio Cultural para implementar metodologías y estrategias para la participación efectiva de la ciudadanía en los procesos misionales de la entidad.</t>
  </si>
  <si>
    <t>115-Prestar servicios profesionales al Instituto Distrital de Patrimonio Cultural, apoyando en la ejecución del Plan Anual de Auditorías 2021, incluyendo todos los roles asignados a la Asesoría de Control Interno.</t>
  </si>
  <si>
    <t>117-Prestar servicios profesionales al IDPC, para apoyar la ejecución de evaluaciones y seguimientos, así como los demás roles asignados a la Asesoría de Control Interno, cumpliendo las actividades programadas en el Plan Anual de Auditorías 2021.</t>
  </si>
  <si>
    <t>119-Prestar servicios profesionales al Instituto Distrital de Patrimonio Cultural para orientar el mejoramiento de la infraestructura técnológica y las actividades de adquisición, actualización, mantenimiento de los sistemas de información.</t>
  </si>
  <si>
    <t>121-Prestar servicios profesionales al Instituto Distrital de Patrimonio Cultural en las actividades de análisis, construcción, implementación, actualización y soporte de los sistemas de información de la Entidad.</t>
  </si>
  <si>
    <t>123-Prestar servicios profesionales al Instituto Distrital de Patrimonio Cultural para implementar la Política de Gobierno Digital</t>
  </si>
  <si>
    <t>125-Prestar servicios de apoyo a la gestión realizando actividades de soporte técnico para el correcto funcionamiento de la infraestructura técnológica del IDPC.</t>
  </si>
  <si>
    <t>126-Prestar servicios profesionales al Instituto Distrital de Patrimonio Cultural en las actividades de soporte técnico y los trámites para la adquisición de bienes y servicios relacionados con el sistema de información y tecnología.</t>
  </si>
  <si>
    <t>128-Prestar servicios profesionales al Instituto Distrital de Patrimonio Cultural para realizar el soporte, mantenimiento, actualización y desarrollo de la plataforma del sistema de gestión documental ORFEO.</t>
  </si>
  <si>
    <t>130-Prestar servicios profesionales para el desarrollo de actividades relacionadas con la seguridad de la información del Instituto Distrital de Patrimonio Cultural</t>
  </si>
  <si>
    <t>131-Prestar servicios profesionales al Instituto Distrital de Patrimonio cultural para la administración de la red de datos del IDPC y participar en la implementación de servicios tecnológicos de red.</t>
  </si>
  <si>
    <t>132-Prestar servicios profesionales al Instituto Distrital de Patrimonio Cultural para orientar la implementación de las acciones de fortalecimiento de las Políticas del Estado - Ciudadano en el marco del Modelo Integrado de Planeación y Gestión.</t>
  </si>
  <si>
    <t>133-Prestar servicios profesionales al Instituto Distrital de Patrimonio Cultural para la gestión de las PQRSDF que ingresan a la entidad, a través de los diferentes canales de atención</t>
  </si>
  <si>
    <t>134-Prestar servicios profesionales al Instituto Distrital de Patrimonio Cultural en la implementación de la Política de Servicio al Ciudadano en el marco del Modelo Integrado de Planeación y Gestión.</t>
  </si>
  <si>
    <t>135-Prestar servicios de apoyo a la gestión al Instituto Distrital de Patrimonio Cultural para la atención de los trámites y otros procesos administrativos que solicita la ciudadanía, usuarios y grupos de interés.</t>
  </si>
  <si>
    <t>136-Prestar servicios de apoyo a la gestión al Instituto Distrital de Patrimonio Cultural en las actividades operativas y de mantenimiento a la infraestructura física.</t>
  </si>
  <si>
    <t>137-Prestar servicios profesionales al Instituto Distrital de Patrimonio Cultural en el seguimiento contable y administrativo de los bienes y otros asuntos a cargo del proceso de Bienes e Infraestructura.</t>
  </si>
  <si>
    <t>138-Prestar servicios profesionales al Instituto Distrital de Patrimonio Cultural para la programación, seguimiento y ejecución de las actividades de mantenimiento a los bienes e infraestructura física de propiedad y en administración.</t>
  </si>
  <si>
    <t>139-Prestar servicios profesionales al Instituto Distrital de Patrimonio Cultural para la realización de actividades financieras, presupuestales, contables y tributarias requeridas por el IDPC</t>
  </si>
  <si>
    <t>140-Prestar servicios profesionales al Instituto Distrital de Patrimonio Cultural en las actividades relacionadas con la gestión contable, financiera y presupuestal.</t>
  </si>
  <si>
    <t>142-Prestar servicios de apoyo a la gestión al Instituto Distrital de Patrimonio Cultural en las actividades administrativas de la Subdirección de Gestión Corporativa.</t>
  </si>
  <si>
    <t>143-Prestar servicios profesionales al Instituto Distrital de Patrimonio Cultural para realizar actividades requeridas por la Oficina de Control Interno Disciplinario de la Entidad.</t>
  </si>
  <si>
    <t>144-Prestar servicios profesionales al Instituto Distrital de Patrimonio Cultural para apoyar jurídicamente en las actuaciones que se adelanten dentro de los procesos disciplinarios de competencia de la Entidad.</t>
  </si>
  <si>
    <t>146-Prestar servicios profesionales al Instituto Distrital de Patrimonio Cultural en las actividades relacionadas con la gestión del talento humano inherentes a la vinculación, permanencia y retiro de los servidores públicos del IDPC.</t>
  </si>
  <si>
    <t>148-Prestar servicios profesionales al Instituto Distrital de Patrimonio Cultural para apoyar la formulación,  actualización, seguimiento y mejoramiento del Sistema de Gestión de Seguridad y Salud en el Trabajo.</t>
  </si>
  <si>
    <t>149-Prestar servicios profesionales al Instituto Distrital de Patrimonio Cultural en las actividades de seguimiento administrativo y financiero del proyecto de inversión y demás asuntos a cargo de la Subdirección de Gestión Corporativa.</t>
  </si>
  <si>
    <t>150-Prestar servicios profesionales al Instituto Distrital de Patrimonio Cultural para liderar las actividades relacionadas con la gestión contractual y demás asuntos a cargo de la Subdirección de Gestión Corporativa.</t>
  </si>
  <si>
    <t>152-Prestar servicios profesionales al Instituto Distrital de Patrimonio Cultural en la elaboración y seguimiento de planes, procesos y procedimientos de la Subdirección de Gestión Corporativa.</t>
  </si>
  <si>
    <t>156-Prestar servicios de apoyo a la gestión al Instituto Distrital de Patrimonio Cultural para desarrollar actividades de organización, archivo de documentos y demás actividades administrativas requeridas.</t>
  </si>
  <si>
    <t>158-Prestar servicios de apoyo a la gestión al Instituto Distrital de Patrimonio Cultural en la organización de archivos recibidos y producidos conforme los procedimientos establecidos y las disposiciones normativas vigentes.</t>
  </si>
  <si>
    <t>160-Prestar servicios de apoyo a la gestión al Instituto Distrital de Patrimonio Cultural en la organización de archivos relacionados con la Política de Gestión Documental.</t>
  </si>
  <si>
    <t>162-Prestar servicios de apoyo a la gestión al Instituto Distrital de Patrimonio Cultural para el desarrollo de actividades relacionadas con el Programa de Gestión Documental - PGD y el Plan Institucional de Archivos PINAR.</t>
  </si>
  <si>
    <t>163-Prestar servicios de apoyo a la gestión al Instituto Distrital de Patrimonio Cultural en la organización de archivos recibidos y producidos conforme los procedimientos establecidos y las disposiciones normativas vigentes.</t>
  </si>
  <si>
    <t>164-Prestar servicios de apoyo a la gestión al Instituto Distrital de Patrimonio Cultural en la digitalización y organización de archivos relacionados con la Política de Gestión Documental.</t>
  </si>
  <si>
    <t>165-Prestar servicios profesionales al Instituto Distrital de Patrimonio Cultural para apoyar la implementación de la Política de Gestión Documental del Modelo Integrado de Planeación y Gestión</t>
  </si>
  <si>
    <t>166-Prestar servicios de apoyo a la gestión al Instituto Distrital de Patrimonio Cultural en las actividades de préstamo, consulta y organización de archivos.</t>
  </si>
  <si>
    <t>168-Prestar servicios de apoyo a la gestión al Instituto Distrital de Patrimonio Cultural en la recepción, organización documental y de correspondencia.</t>
  </si>
  <si>
    <t>170-Prestar servicios de apoyo a la gestión al Instituto Distrital de Patrimonio Cultural, en las actividades operativas relacionadas con la recepción, organización documental y de correspondencia.</t>
  </si>
  <si>
    <t>236-Prestar servicios profesionales al Instituto Distrital de Patrimonio Cultural, para el desarrollo de contenidos comunicativos diversos que apunten al fortalecimiento de la estrategia digital con enfoque participativo y comunitario.</t>
  </si>
  <si>
    <t>228-Adquisición e instalación de toldo o parasol retráctil para la sede Centro de Documentación del IDPC.</t>
  </si>
  <si>
    <t>223-Servicios Públicos</t>
  </si>
  <si>
    <t>SARA BEATRIZ ACUÑA GOMEZ</t>
  </si>
  <si>
    <t>15-Prestar servicios profesionales al Instituto Distrital de Patrimonio Cultural para apoyar la gestión de los espacios culturales, la logística y la divulgación de los recorridos de ciudad realizados en el marco de la Formación en Patrimonio Cultural en el ciclo integral de educación para la vida en Bogotá.</t>
  </si>
  <si>
    <t>18-Prestar servicios profesionales al Instituto Distrital de Patrimonio Cultural para acompañar la formulación del banco de aliados y adelantar la priorización de actores, alcances y poblaciones a beneficiar con cada aliado, en el marco del programa de Formación en Patrimonio Cultural en el ciclo integral de educación para la vida en Bogotá.</t>
  </si>
  <si>
    <t>19-Prestar servicios profesionales al Instituto Distrital de Patrimonio Cultural para orientar  el desarrollo de los contenidos de las líneas del programa de formación-investigación.</t>
  </si>
  <si>
    <t>PAULA ANDREA AVILA ESPINEL</t>
  </si>
  <si>
    <t>ANGELA MARIA CADENA GOMEZ</t>
  </si>
  <si>
    <t>377-Prestar servicios profesionales al Instituto Distrital de Patrimonio Cultural para apoyar a los supervisores en el desarrollo de las etapas precontractual, contractual y postcontractual de los proyectos y programas de intervención de bienes de interés cultural.</t>
  </si>
  <si>
    <t>378-Prestar servicios profesionales al Instituto Distrital de Patrimonio Cultural para apoyar a los supervisores en el desarrollo de las etapas precontractual, contractual y postcontractual de los proyectos y programas de intervención de bienes de interés cultural.</t>
  </si>
  <si>
    <t>446-Prestar servicios profesionales al Instituto Distrital de Patrimonio Cultural para apoyar en la investigación técnica y teórica referente a los bienes muebles ubicados en el espacio público del Distrito Capital, como parte de las acciones de conservación que requiera la Subdirección de Protección e Intervención del Patrimonio.</t>
  </si>
  <si>
    <t>447-Prestar servicios profesionales al Instituto Distrital de Patrimonio Cultural para apoyar las acciones relacionadas con la seguridad industrial y acompañamiento en las labores de campo adelantadas por la Subdirección de Protección e Intervención del Patrimonio</t>
  </si>
  <si>
    <t>448-Prestar servicios profesionales al Instituto Distrital de Patrimonio Cultural  para orientar la implementación y seguimiento de las intervenciones y acciones de protección que se requieran sobre los bienes muebles ubicados en el espacio público de la ciudad.</t>
  </si>
  <si>
    <t>449-Prestar servicios profesionales al Instituto Distrital de Patrimonio Cultural para realizar el seguimiento técnico de las intervenciones que se realicen sobre los bienes muebles ubicados en el espacio público de la ciudad.</t>
  </si>
  <si>
    <t>513-Prestar servicios profesionales a la Subdirección de Protección e Intervención del Instituto Distrital de Patrimonio Cultural, para la gestión, estructuración y ejecución de programas y proyectos de intervención y protección en bienes muebles que requiera la Subdirección de Protección e Intervención del Patrimonio.</t>
  </si>
  <si>
    <t>165</t>
  </si>
  <si>
    <t>166</t>
  </si>
  <si>
    <t>164</t>
  </si>
  <si>
    <t>409-Prestar servicios profesionales al Instituto Distrital de Patrimonio Cultural para apoyar las acciones de intervención que adelante la Subdirección de Protección e Intervención del Patrimonio en el espacio público y fachadas.</t>
  </si>
  <si>
    <t>427-Prestar servicios de apoyo a la gestión a la Subdirección de protección e intervención del Instituto Distrital de Patrimonio Cultural para ejecutar procesos de protección, intervención y activación social en bienes  y sectores de interés cultural  de Bogotá.</t>
  </si>
  <si>
    <t>428-Prestar servicios de apoyo a la gestión a la Subdirección de protección e intervención del Instituto Distrital de Patrimonio Cultural para ejecutar procesos de protección, intervención y activación social en bienes  y sectores de interés cultural  de Bogotá.</t>
  </si>
  <si>
    <t>458-Prestar servicios de apoyo a la gestión a la Subdirección de protección e intervención del Instituto Distrital de Patrimonio Cultural para ejecutar procesos de protección, intervención y activación social en bienes  y sectores de interés cultural  de Bogotá.</t>
  </si>
  <si>
    <t>459-Prestar servicios de apoyo a la gestión a la Subdirección de protección e intervención del Instituto Distrital de Patrimonio Cultural para ejecutar procesos de protección, intervención y activación social en bienes  y sectores de interés cultural  de Bogotá.</t>
  </si>
  <si>
    <t>460-Prestar servicios de apoyo a la gestión a la Subdirección de protección e intervención del Instituto Distrital de Patrimonio Cultural para ejecutar procesos de protección, intervención y activación social en bienes  y sectores de interés cultural  de Bogotá.</t>
  </si>
  <si>
    <t>461-Prestar servicios de apoyo a la gestión a la Subdirección de protección e intervención del Instituto Distrital de Patrimonio Cultural para ejecutar procesos de protección, intervención y activación social en bienes  y sectores de interés cultural  de Bogotá.</t>
  </si>
  <si>
    <t>462-Prestar servicios de apoyo a la gestión a la Subdirección de protección e intervención del Instituto Distrital de Patrimonio Cultural para ejecutar procesos de protección, intervención y activación social en bienes  y sectores de interés cultural  de Bogotá.</t>
  </si>
  <si>
    <t>463-Prestar servicios de apoyo a la gestión a la Subdirección de protección e intervención del Instituto Distrital de Patrimonio Cultural para ejecutar procesos de protección, intervención y activación social en bienes  y sectores de interés cultural  de Bogotá.</t>
  </si>
  <si>
    <t>464-Prestar servicios de apoyo a la gestión a la Subdirección de protección e intervención del Instituto Distrital de Patrimonio Cultural para ejecutar procesos de protección, intervención y activación social en bienes  y sectores de interés cultural  de Bogotá.</t>
  </si>
  <si>
    <t>519-Prestar servicios profesionales al Instituto Distrital de Patrimonio Cultural para  brindar apoyo a la gestión para la intervención en espacio público así como en la elaboración de documentos técnicos asociados a procesos de diagnóstico y formulación de criterios, lineamientos y metodologías para la  intervención y el manejo de los espacios públicos patrimoniales o localizados en sectores de interés cultural y fachadas.</t>
  </si>
  <si>
    <t>520-Prestar servicios profesionales al Instituto Distrital de Patrimonio Cultural para apoyar la implementación de acciones de activación y apropiación social en las intervenciones a bienes de interés cultural que se adelanten, en articulación con los lineamientos de participación de la entidad.</t>
  </si>
  <si>
    <t>295</t>
  </si>
  <si>
    <t>163</t>
  </si>
  <si>
    <t>291</t>
  </si>
  <si>
    <t>290</t>
  </si>
  <si>
    <t>400</t>
  </si>
  <si>
    <t>411-Prestar servicios profesionales al Instituto Distrital de Patrimonio Cultural para orientar la implementación y seguimiento de las acciones de intervención y protección que adelante la Subdirección de Protección e Intervención del Patrimonio en el espacio público y fachadas.</t>
  </si>
  <si>
    <t>412-Prestar servicios profesionales al Instituto Distrital de Patrimonio Cultural para apoyar las acciones de intervención que adelante la Subdirección de Protección e Intervención del Patrimonio en el espacio público y fachadas.</t>
  </si>
  <si>
    <t>413-Prestar servicios de apoyo a la gestión al Instituto Distrital de Patrimonio Cultural en el recibo y administración de insumos, herramienta y equipos, en el marco de las intervenciones integrales que adelante la Subdirección de Protección e Intervención del Patrimonio en el espacio público y fachadas.</t>
  </si>
  <si>
    <t>422-Prestar servicios profesionales al Instituto Distrital de Patrimonio Cultural para apoyar las acciones relacionadas con la seguridad industrial y acompañamiento en las labores de campo adelantadas por la Subdirección de Protección e Intervención del Patrimonio</t>
  </si>
  <si>
    <t>424-Prestar servicios de apoyo a la gestión a la Subdirección de protección e intervención del Instituto Distrital de Patrimonio Cultural para ejecutar procesos de protección, intervención y activación social en bienes  y sectores de interés cultural  de Bogotá.</t>
  </si>
  <si>
    <t>425-Prestar servicios de apoyo a la gestión a la Subdirección de protección e intervención del Instituto Distrital de Patrimonio Cultural para ejecutar procesos de protección, intervención y activación social en bienes  y sectores de interés cultural  de Bogotá.</t>
  </si>
  <si>
    <t>426-Prestar servicios de apoyo a la gestión a la Subdirección de protección e intervención del Instituto Distrital de Patrimonio Cultural para ejecutar procesos de protección, intervención y activación social en bienes  y sectores de interés cultural  de Bogotá.</t>
  </si>
  <si>
    <t>517-Prestar servicios de apoyo a la gestión a la Subdirección de Protección e Intervención del Instituto Distrital de Patrimonio Cultural para el levantamiento de información, documentación y generación de material documental, gráfico y planimétrico requerida en la ejecución de las intervenciones integrales que se adelantan sobre los bienes de interés cultural mueble e inmueble y en el espacio público en sectores de interés cultural de la ciudad.</t>
  </si>
  <si>
    <t>162</t>
  </si>
  <si>
    <t>278</t>
  </si>
  <si>
    <t>279</t>
  </si>
  <si>
    <t>334</t>
  </si>
  <si>
    <t>379-Prestar servicios profesionales al Instituto Distrital de Patrimonio Cultural para orientar y apoyar las actividades relacionadas con el patrimonio arqueológico en las intervenciones en Bienes de interés cultural, programas, procesos y proyectos que se presenten y/o se realicen.</t>
  </si>
  <si>
    <t>380-Prestar servicios profesionales al Instituto Distrital de Patrimonio Cultural en las actividades relacionadas con el patrimonio arqueológico en las intervenciones en Bienes de interés cultural, programas, procesos y proyectos que se presenten y/o se realicen.</t>
  </si>
  <si>
    <t>538-Prestar servicios profesionales a la Subdirección de protección e intervención del Instituto Distrital de Patrimonio Cultural para la recopilación y generación de información documental, gráfica y planimétrica requerida en la ejecución de las intervenciones integrales que se adelantan sobre los bienes de interés cultural mueble, inmueble y en el espacio público en sectores de interés cultural de la ciudad.</t>
  </si>
  <si>
    <t>540-Prestar servicios de apoyo a la gestión al Instituto Distrital de Patrimonio Cultural para realizar las actividades de notificación, citaciones, atención al usuario y demás actividades administrativas a cargo de la Subdirección de Protección e Intervención del Patrimonio.</t>
  </si>
  <si>
    <t>541-Prestar servicios de apoyo a la gestión para realizar las actividades administrativas y operativas de la Subdirección requeridas por la Subdirección de Protección e Intervención del Patrimonio.</t>
  </si>
  <si>
    <t>542-Prestar servicios profesionales en los asuntos jurídicos requeridos por la Subdirección de Protección e Intervención del Patrimonio.</t>
  </si>
  <si>
    <t>543-Prestar servicios profesionales para la estructuración, ejecución y liquidación de programas y proyectos de intervención y protección que requiera el Instituto Distrital de Patrimonio Cultural.</t>
  </si>
  <si>
    <t>544-Prestar servicios profesionales para la estructuración, ejecución y liquidación de programas y proyectos de intervención y protección que requiera el Instituto Distrital de Patrimonio Cultural.</t>
  </si>
  <si>
    <t>545-Prestar servicios profesionales al Instituto Distrital de Patrimonio Cultural para orientar y acompañar jurídicamente los temas relacionados con el manejo, intervención, protección y sostenibilidad del patrimonio cultural.</t>
  </si>
  <si>
    <t>546-Prestar servicios profesionales para orientar la gestión, planeación y seguimiento de las estrategias, programas y proyectos de la Subdirección de Protección e Intervención del Patrimonio del Instituto Distrital de Patrimonio Cultural.</t>
  </si>
  <si>
    <t>547-Prestar servicios profesionales para el desarrollo y control de las actividades y procedimientos financieros que se requieran en la Subdirección de Protección e Intervención del Patrimonio del Instituto Distrital de Patrimonio Cultural.</t>
  </si>
  <si>
    <t>548-Prestar servicios profesionales para llevar a cabo el seguimiento y control de la ejecución de metas y planes operativos a cargo de la Subdirección de Protección e Intervención del Patrimonio del Instituto Distrital de Patrimonio Cultural.</t>
  </si>
  <si>
    <t>549-Prestar servicios profesionales en el manejo, seguimiento y sistematización de la información generada por la Subdirección de Protección e Intervención del Patrimonio del Instituto Distrital de Patrimonio, en sus diferentes líneas de trabajo.</t>
  </si>
  <si>
    <t>551-Prestar servicios profesionales al Instituto Distrital de Patrimonio Cultural para apoyar la gestión de los programas y proyectos de intervención y protección que requiera la Subdirección de Protección e Intervención del Patrimonio.</t>
  </si>
  <si>
    <t>552-Prestar servicios profesionales para  apoyo en el desarrollo y control de las actividades y procedimientos financieros y de planeación que se requieran en la Subdirección de Protección e Intervención del Patrimonio del Instituto Distrital de Patrimonio Cultural.</t>
  </si>
  <si>
    <t>555-Prestar servicios profesionales para orientar el estudio de las solicitudes que se tramitan ante el Consejo Distrital de Patrimonio Cultural y en el acompañamiento y verificación de instrumentos de gestión y planeación que involucran la valoración de bienes de interés cultural.</t>
  </si>
  <si>
    <t>556-Prestar servicios profesionales al Instituto Distrital de Patrimonio Cultural para realizar el estudio de las solicitudes que se tramitan ante el Consejo Distrital de Patrimonio Cultural y en el acompañamiento y verificación de instrumentos de gestión y planeación que involucran la valoración de bienes de interés cultural.</t>
  </si>
  <si>
    <t>557-Prestar servicios profesionales al Instituto Distrital de Patrimonio Cultural para realizar el estudio de las solicitudes que se tramitan ante el Consejo Distrital de Patrimonio Cultural y en el acompañamiento y verificación de instrumentos de gestión y planeación que involucran la valoración de bienes de interés cultural.</t>
  </si>
  <si>
    <t>558-Prestar servicios profesionales al Instituto Distrital de Patrimonio Cultural para realizar el estudio de las solicitudes que se tramitan ante el Consejo Distrital de Patrimonio Cultural y en el acompañamiento y verificación de instrumentos de gestión y planeación que involucran la valoración de bienes de interés cultural.</t>
  </si>
  <si>
    <t>559-Prestar servicios profesionales al Instituto Distrital de Patrimonio Cultural para realizar el estudio de las solicitudes que se tramitan ante el Consejo Distrital de Patrimonio Cultural y en el acompañamiento y verificación de instrumentos de gestión y planeación que involucran la valoración de bienes de interés cultural.</t>
  </si>
  <si>
    <t>560-Prestar servicios profesionales al Instituto Distrital de Patrimonio Cultural para apoyar la preparación de las solicitudes a presentar al Consejo Distrital de Patrimonio Cultural y en el desarrollo del inventario de bienes de interés cultural.</t>
  </si>
  <si>
    <t>332</t>
  </si>
  <si>
    <t>144</t>
  </si>
  <si>
    <t>405</t>
  </si>
  <si>
    <t>231</t>
  </si>
  <si>
    <t>232</t>
  </si>
  <si>
    <t>233</t>
  </si>
  <si>
    <t>511-Prestar servicios profesionales al Instituto Distrital de Patrimonio Cultural para recopilar la información existente en torno a inventarios de patrimonio cultural urbano e inmueble realizados por el IDPC y otras entidades del orden nacional, distrital y académicas, analizando la información documental, planimétrica, fotográfica, entre otras fuentes de información.</t>
  </si>
  <si>
    <t>512-Prestar servicios profesionales al Instituto Distrital de Patrimonio Cultural para recopilar la información existente en torno a inventarios de patrimonio cultural urbano e inmueble realizados por el IDPC y otras entidades del orden nacional, distrital y académicas, analizando la información documental, planimétrica, fotográfica, entre otras fuentes de información.</t>
  </si>
  <si>
    <t>527-Prestar servicios profesionales al Instituto Distrital de Patrimonio Cultural para recopilar la información existente en torno a inventarios de patrimonio cultural urbano e inmueble realizados por el IDPC y otras entidades del orden nacional, distrital y académicas, analizando la información documental, planimétrica, fotográfica, entre otras fuentes de información.</t>
  </si>
  <si>
    <t>528-Prestar servicios profesionales al Instituto Distrital de Patrimonio Cultural para recopilar la información existente en torno a inventarios de patrimonio cultural urbano e inmueble realizados por el IDPC y otras entidades del orden nacional, distrital y académicas, analizando la información documental, planimétrica, fotográfica, entre otras fuentes de información.</t>
  </si>
  <si>
    <t>529-Prestar servicios profesionales al Instituto Distrital de Patrimonio Cultural para recopilar la información existente en torno a inventarios de patrimonio cultural urbano e inmueble realizados por el IDPC y otras entidades del orden nacional, distrital y académicas, analizando la información documental, planimétrica, fotográfica, entre otras fuentes de información.</t>
  </si>
  <si>
    <t>530-Prestar servicios profesionales al Instituto Distrital de Patrimonio Cultural para recopilar la información existente en torno a inventarios de patrimonio cultural urbano e inmueble realizados por el IDPC y otras entidades del orden nacional, distrital y académicas, analizando la información documental, planimétrica, fotográfica, entre otras fuentes de información.</t>
  </si>
  <si>
    <t>531-Prestar servicios profesionales al Instituto Distrital de Patrimonio Cultural para recopilar la información existente en torno a inventarios de patrimonio cultural urbano e inmueble realizados por el IDPC y otras entidades del orden nacional, distrital y académicas, analizando la información documental, planimétrica, fotográfica, entre otras fuentes de información.</t>
  </si>
  <si>
    <t>532-Prestar servicios profesionales al Instituto Distrital de Patrimonio Cultural para recopilar la información existente en torno a inventarios de patrimonio cultural urbano e inmueble realizados por el IDPC y otras entidades del orden nacional, distrital y académicas, analizando la información documental, planimétrica, fotográfica, entre otras fuentes de información.</t>
  </si>
  <si>
    <t>140</t>
  </si>
  <si>
    <t>101</t>
  </si>
  <si>
    <t>98</t>
  </si>
  <si>
    <t>82</t>
  </si>
  <si>
    <t>99</t>
  </si>
  <si>
    <t>183</t>
  </si>
  <si>
    <t>381-Prestar servicios profesionales al Instituto Distrital de Patrimonio Cultural para el acompañamiento y apoyo en las actividades de asesoría técnica a terceros, revisión, evaluación, verificación y análisis del componente estructural de las solicitudes de intervención de los Bienes de Interés Cultural (BIC) del Distrito Capital.</t>
  </si>
  <si>
    <t>383-Prestar servicios profesionales al Instituto Distrital de Patrimonio Cultural para orientar el proceso de evaluación técnica relacionada con las solicitudes de intervención y protección en los Bienes de Interés Cultural del Distrito Capital.</t>
  </si>
  <si>
    <t>384-Prestar servicios profesionales al Instituto Distrital de Patrimonio Cultural para orientar y apoyar la evaluación técnica relacionada con las solicitudes de intervención y protección en los Bienes de Interés Cultural del Distrito Capital.</t>
  </si>
  <si>
    <t>385-Prestar servicios profesionales al Instituto Distrital de Patrimonio Cultural en el estudio y evaluación de las solicitudes de intervención y protección de la Subdirección de Protección e Intervención del Patrimonio.</t>
  </si>
  <si>
    <t>386-Prestar servicios profesionales al Instituto Distrital de Patrimonio Cultural en el estudio y evaluación de las solicitudes de intervención y protección de la Subdirección de Protección e Intervención del Patrimonio.</t>
  </si>
  <si>
    <t>387-Prestar servicios profesionales al Instituto Distrital de Patrimonio Cultural, para el acompañamiento y apoyo en las actividades de asesoría técnica a terceros, revisión, evaluación, verificación y análisis del componente estructural de las solicitudes de intervención de los Bienes de Interés Cultural (BIC) del Distrito Capital.</t>
  </si>
  <si>
    <t>388-Prestar servicios profesionales al Instituto Distrital de Patrimonio Cultural para el acompañamiento y apoyo en las actividades de asesoría técnica a terceros, revisión, evaluación, verificación y análisis del componente estructural de las solicitudes de intervención de los Bienes de Interés Cultural (BIC) del Distrito Capital.</t>
  </si>
  <si>
    <t>389-Prestar servicios profesionales al Instituto Distrital de Patrimonio Cultural para apoyar en las actividades administrativas relacionadas con gestión de la información, seguimiento y control de las solicitudes de intervención y protección de los Bienes de Interés Cultural del Distrito Capital.</t>
  </si>
  <si>
    <t>390-Prestar servicios profesionales al Instituto Distrital de Patrimonio Cultural para el acompañamiento y apoyo en las actividades de asesoría técnica a terceros, revisión, evaluación, verificación y análisis de las solicitudes de intervención de los Bienes de Interes Cultural (BIC) del Distrito Capital.</t>
  </si>
  <si>
    <t>391-Prestar servicios profesionales al Instituto Distrital de Patrimonio Cultural para el acompañamiento y apoyo en las actividades de asesoría técnica a terceros, revisión, evaluación, verificación y análisis de las solicitudes de intervención de los Bienes de Interes Cultural (BIC) del Distrito Capital.</t>
  </si>
  <si>
    <t>392-Prestar servicios profesionales al Instituto Distrital de Patrimonio Cultural para el acompañamiento y apoyo en las actividades de asesoría técnica a terceros, revisión, evaluación, verificación y análisis de las solicitudes de intervención de los Bienes de Interes Cultural (BIC) del Distrito Capital.</t>
  </si>
  <si>
    <t>393-Prestar servicios profesionales al Instituto Distrital de Patrimonio Cultural para el acompañamiento y apoyo en las actividades de asesoría técnica a terceros, revisión, evaluación, verificación y análisis de las solicitudes de intervención de los Bienes de Interes Cultural (BIC) del Distrito Capital.</t>
  </si>
  <si>
    <t>429-Prestar servicios profesionales al Instituto Distrital de Patrimonio Cultural para el acompañamiento y apoyo en las actividades de asesoría técnica a terceros, revisión, evaluación, verificación y análisis de las solicitudes de intervención de los Bienes de Interes Cultural (BIC) del Distrito Capital.</t>
  </si>
  <si>
    <t>430-Prestar servicios profesionales al Instituto Distrital de Patrimonio Cultural para el acompañamiento y apoyo en las actividades de asesoría técnica a terceros, revisión, evaluación, verificación y análisis de las solicitudes de intervención de los Bienes de Interes Cultural (BIC) del Distrito Capital.</t>
  </si>
  <si>
    <t>431-Prestar servicios profesionales al Instituto Distrital de Patrimonio Cultural para el acompañamiento y apoyo en las actividades de asesoría técnica a terceros, revisión, evaluación, verificación y análisis de las solicitudes de intervención de los Bienes de Interes Cultural (BIC) del Distrito Capital.</t>
  </si>
  <si>
    <t>432-Prestar servicios profesionales al instituto Distrital de Patrimonio Cultural para el acompañamiento y apoyo en las actividades de asesoría técnica a terceros, revisión evaluación, verificación y análisis de las solicitudes de intervención de los bienes de intereés cultural del Distrito.</t>
  </si>
  <si>
    <t>433-Prestar servicios profesionales al Instituto Distrital de Patrimonio Cultural para el acompañamiento y apoyo en las actividades de asesoría técnica a terceros, revisión, evaluación, verificación y análisis de las solicitudes de intervención de los Bienes de Interes Cultural (BIC) del Distrito Capital.</t>
  </si>
  <si>
    <t>434-Prestar servicios profesionales al Instituto Distrital de Patrimonio Cultural para el acompañamiento y apoyo en las actividades de asesoría técnica a terceros, revisión, evaluación, verificación y análisis de las solicitudes de intervención de los Bienes de Interés Cultural (BIC) del Distrito Capital.</t>
  </si>
  <si>
    <t>435-Prestar servicios profesionales al Instituto Distrital de Patrimonio Cultural para el acompañamiento y apoyo en las actividades de asesoría técnica a terceros, revisión, evaluación, verificación y análisis de las solicitudes de intervención de los Bienes de Interés Cultural (BIC) del Distrito Capital.</t>
  </si>
  <si>
    <t>436-Prestar servicios profesionales al Instituto Distrital de Patrimonio Cultural para orientar la evaluación de solicitudes de equiparación a estrato 1, amenaza de ruina y aquellas relacionadas con las acciones de control urbano en bienes de interés cultural.</t>
  </si>
  <si>
    <t>437-Prestar servicios profesionales al Instituto Distrital de Patrimonio Cultural para realizar la evaluación de solicitudes de equiparación a estrato 1, amenaza de ruina y aquellas relacionadas con las acciones de control urbano en bienes de interés cultural.</t>
  </si>
  <si>
    <t>438-Prestar servicios profesionales para realizar la evaluación de solicitudes de equiparación a estrato 1, amenaza de ruina y aquellas relacionadas con las acciones de control urbano en bienes de interés cultural.</t>
  </si>
  <si>
    <t>439-Prestar servicios profesionales al Instituto Distrital de Patrimonio Cultural para realizar la evaluación de solicitudes de equiparación a estrato 1, amenaza de ruina y aquellas relacionadas con las acciones de control urbano en bienes de interés cultural.</t>
  </si>
  <si>
    <t>440-Prestar servicios profesionales al Instituto Distrital de Patrimonio Cultural para realizar la evaluación de solicitudes de equiparación a estrato 1, amenaza de ruina y aquellas relacionadas con las acciones de control urbano en bienes de interés cultural.</t>
  </si>
  <si>
    <t>510-Prestar servicios profesionales al Instituto Distrital de Patrimonio Cultural para apoyar las labores administrativas, sociales  y de gestión asociadas al área del espacio público y publicidad exterior visual, que se adelanten en la Subdirección de Protección e Intervención del Patrimonio.</t>
  </si>
  <si>
    <t>521-Prestar servicios profesionales al Instituto Distrital de Patrimonio Cultural para orientar la evaluación de solicitudes de intervención en espacios públicos patrimoniales y de instalación de publicidad exterior en bienes y sectores de interés cultural, así como en la gestión y elaboración de documentos técnicos asociados a la protección, conservación, intervención y manejo de los espacios públicos patrimoniales y espacios públicos localizados en sectores de interés cultural.</t>
  </si>
  <si>
    <t>522-Prestar servicios profesionales al Instituto Distrital de Patrimonio Cultural para orientar la evaluación de solicitudes de intervención en espacios públicos patrimoniales y de instalación de publicidad exterior en bienes y sectores de interés cultural, así como en la gestión y elaboración de documentos técnicos asociados a la protección, conservación, intervención y manejo de los espacios públicos patrimoniales y espacios públicos localizados en sectores de interés cultural.</t>
  </si>
  <si>
    <t>523-Prestar servicios profesionales al Instituto Distrital de Patrimonio Cultural para orientar la evaluación de solicitudes de intervención en espacios públicos patrimoniales y de instalación de publicidad exterior en bienes y sectores de interés cultural, así como en la gestión y elaboración de documentos técnicos asociados a la protección, conservación, intervención y manejo de los espacios públicos patrimoniales y espacios públicos localizados en sectores de interés cultural.</t>
  </si>
  <si>
    <t>524-Prestar servicios profesionales al Instituto Distrital de Patrimonio Cultural para orientar la evaluación de solicitudes de intervención en espacios públicos patrimoniales y de instalación de publicidad exterior en bienes y sectores de interés cultural, así como en la gestión y elaboración de documentos técnicos asociados a la protección, conservación, intervención y manejo de los espacios públicos patrimoniales y espacios públicos localizados en sectores de interés cultural.</t>
  </si>
  <si>
    <t>537-Prestar servicios de apoyo a la gestión para la atención de trámites y servicios a cargo de la Subdirección de Protección e Intervención del Patrimonio, así como en las demás actividades administrativas relacionadas con los procedimientos de la dependencia.</t>
  </si>
  <si>
    <t>382</t>
  </si>
  <si>
    <t>139</t>
  </si>
  <si>
    <t>333</t>
  </si>
  <si>
    <t>184</t>
  </si>
  <si>
    <t>97</t>
  </si>
  <si>
    <t>263</t>
  </si>
  <si>
    <t>301</t>
  </si>
  <si>
    <t>292</t>
  </si>
  <si>
    <t>293</t>
  </si>
  <si>
    <t>283</t>
  </si>
  <si>
    <t>284</t>
  </si>
  <si>
    <t>285</t>
  </si>
  <si>
    <t>92</t>
  </si>
  <si>
    <t>324-Prestar servicios al Instituto Distrital de Patrimonio Cultural de apoyo a la gestión social e interinstitucional del Parque Arqueológico de Usme.</t>
  </si>
  <si>
    <t>328-Prestar servicios de apoyo a la gestión del Instituto Distrital de Patrimonio Cultural para la consolidación del componente histórico-arqueológico participativo del Parque Arqueológico de Usme.</t>
  </si>
  <si>
    <t>331-Prestar servicios de apoyo a la gestión del Instituto Distrital de Patrimonio Cultural para la consolidación del componente educativo, cultural y de actores locales en el Parque Arqueológico de Usme.</t>
  </si>
  <si>
    <t>334-Prestar servicios de apoyo al IDPC en la gestión social, participación y seguimiento a las intervenciones en el Parque Arqueológico de Usme.</t>
  </si>
  <si>
    <t>462</t>
  </si>
  <si>
    <t>229 - Formular cuatro (4) instrumentos de planeación territorial en entornos patrimoniales como determinante del ordenamiento territorial de Bogotá</t>
  </si>
  <si>
    <t>230 - Formular cuatro (4) instrumentos de planeación territorial en entornos patrimoniales como determinante del ordenamiento territorial de Bogotá</t>
  </si>
  <si>
    <t>231 - Formular cuatro (4) instrumentos de planeación territorial en entornos patrimoniales como determinante del ordenamiento territorial de Bogotá</t>
  </si>
  <si>
    <t>256-Prestar servicios profesionales al Instituto Distrital de Patrimonio Cultural para direccionar el desarrollo técnico de los insumos urbanos en el marco de la formulación de los instrumentos de planeación territorial.</t>
  </si>
  <si>
    <t>270-Prestar servicios profesionales al Instituto Distrital de Patrimonio Cultural para evaluar los instrumentos de planeación territorial relacionados con Bienes de Interés Cultural.</t>
  </si>
  <si>
    <t>298-Prestar servicios profesionales al Instituto Distrital de Patrimonio Cultural para elaborar los insumos del componente ambiental y de patrimonio natural en el marco de la formulación de los instrumentos de planeación territorial con enfoque de ordenamiento en torno al agua.</t>
  </si>
  <si>
    <t>300-Prestar servicios profesionales al Instituto Distrital de Patrimonio Cultural para orientar la definición del componente de paisaje y espacio público que se requieran en el marco de la formulación de los instrumentos de planeación territorial y demás proyectos definidos por la entidad.</t>
  </si>
  <si>
    <t>314-Prestar servicios profesionales al Instituto Distrital de Patrimonio Cultural para armonizar la gestión del ordenamiento territorial en torno al agua en el desarrollo de los proyectos de borde urbano rural en los territorios definidos por el IDPC.</t>
  </si>
  <si>
    <t>629-Adición y prórroga del convenio de Asociación No. CA-711 del 2020, cuyo objeto es: (Cód. 867) “Aunar esfuerzos técnicos, administrativos y financieros para el desarrollo de los componentes ambiental, sociocultural, turismo, participación y comunicación, y divulgación en el marco de la formulación del PEMP del Parque Nacional Olaya Herrera, bien de interés cultural del ámbito nacional, localizado en Bogotá, D.C.”</t>
  </si>
  <si>
    <t>302</t>
  </si>
  <si>
    <t>143</t>
  </si>
  <si>
    <t>187</t>
  </si>
  <si>
    <t>186</t>
  </si>
  <si>
    <t>426</t>
  </si>
  <si>
    <t>315-Prestar servicios profesionales al Instituto Distrital de Patrimonio Cultural para elaborar el componente de patrimonio naural en la consolidación del expediente de la declaratoria de Sumapaz.</t>
  </si>
  <si>
    <t>317-Prestar servicios profesionales al Instituto Distrital de Patrimonio Cultural para realizar el diseño y desarrollo de la estrategia de  participación y concertación social con las comunidades para elaborar el expediente de la declaratoria de Sumapaz como patrimonio de la humanidad.</t>
  </si>
  <si>
    <t>322-Prestar servicios profesionales al Instituto Distrital de Patrimonio Cultural para apoyar el desarrollo de las estrategias de divulgación de la declaratoria de Sumapaz, teniendo en cuenta los enfoques territoriales, diferenciales y de integralidad del patrimonio</t>
  </si>
  <si>
    <t>304</t>
  </si>
  <si>
    <t>40-Prestar servicios profesionales al Instituto Distrital de Patrimonio Cultural para orientar el desarrollo de los procesos transversales de activación patrimonial en el marco de las acciones de salvaguardia, valoración, identificación y reconocimiento del patrimonio cultural de Bogotá.</t>
  </si>
  <si>
    <t>49-Prestar servicios profesionales al Instituto Distrital de Patrimonio Cultural para adelantar actividades relacionadas con el análisis y consolidación del Sistema de Información Geográfica -SIGPC-, en el marco de la activación de entornos patrimoniales.</t>
  </si>
  <si>
    <t>50-Prestar servicios profesionales al Instituto Distrital de Patrimonio Cultural para orientar la gestión interinstitucional de los programas y proyectos, en el marco de la activación de entornos patrimoniales.</t>
  </si>
  <si>
    <t>53-Prestar servicios profesionales al Instituto Distrital de Patrimonio Cultural para consolidar los procesos de caracterización urbana y definición de indicadores para el seguimiento y evaluación de programas y proyectos en el marco de la activación de entornos patrimoniales.</t>
  </si>
  <si>
    <t>58-Prestar servicios profesionales al Instituto Distrital de Patrimonio Cultural para apoyar la implementación y fortalecimiento del Sistema de Información Geográfica –SIGPC-, la normalización de las bases de datos que permitan la administración del patrimonio en el Distrito Capital y la gestión de relaciones interinstitucionales enfocadas en el intercambio de información geográfica.</t>
  </si>
  <si>
    <t>61-Prestar servicios profesionales al Instituto Distrital de Patrimonio Cultural para apoyar la actualización, implementación y puesta en marcha de los procesos y trámites que se requieren en el aplicativo informático SISBIC y la implementación y el fortalecimiento del Sistema de Información Geográfica SIGPC, en el marco de la activación de entornos patrimoniales.</t>
  </si>
  <si>
    <t>62-Prestar servicios profesionales al Instituto Distrital de Patrimonio Cultural para desarrollar la gestión y formulación del componente urbano y de espacio público para los programas y proyectos en el marco de la activación de entornos patrimoniales.</t>
  </si>
  <si>
    <t>64-Prestar servicios profesionales al Instituto Distrital de Patrimonio Cultural,  para orientar las actividades de gestión intra e interinstitucional en el componente social y participativo de los programas y proyectos en el marco de la activación de entornos patrimoniales.</t>
  </si>
  <si>
    <t>65-Prestar servicios profesionales al Instituto Distrital de Patrimonio Cultural  para orientar la formulación y seguimiento de los lineamientos de política, estrategias, programas y proyectos en relación con el patrimonio natural en los entornos patrimoniales.</t>
  </si>
  <si>
    <t>66-Prestar servicios profesionales al Instituto Distrital de Patrimonio Cultural en las actividades de gestión y acompañamiento intra e interinstitucional de los programas y proyectos en los Sectores de Interés Cultural, en el marco de la activación de entornos patrimoniales.</t>
  </si>
  <si>
    <t>69-Prestar servicios profesionales al Instituto Distrital de Patrimonio Cultural para la elaboración e implementación de metodológias cualitativas para la definición de programas y proyectos, en el marco de la activación de entornos patrimoniales.</t>
  </si>
  <si>
    <t>70-Prestar servicios profesionales al Instituto Distrital de Patrimonio Cultural en las actividades de participación y divulgación de procesos intra e interinstitucionales para los programas y proyectos de la SGT en el marco de la activación de entornos patrimoniales.</t>
  </si>
  <si>
    <t>245-Prestar servicios profesionales al Instituto Distrital de Patrimonio Cultural para orientar las acciones, programas y proyectos, desde el análisis cartográfico y geoestadístico territorial, dando lineamientos al equipo SIG de la SGT que permitan la implementación y el fortalecimiento del Sistema de Información Geográfica.</t>
  </si>
  <si>
    <t>295-Prestar servicios profesionales al Instituto Distrital de Patrimonio Cultural para elaborar los insumos del componente socioeconómico e instrumentos de financiación en el marco de la activación de entornos patrimoniales.</t>
  </si>
  <si>
    <t>625-Prestar servicios profesionales al Instituto Distrital de Patrimonio Cultural para la articulación del urbanismo con perspectiva de género en los proyectos de la subdirección de gestión territorial en la activación de entornos patrimoniales.</t>
  </si>
  <si>
    <t>455</t>
  </si>
  <si>
    <t>83</t>
  </si>
  <si>
    <t>87</t>
  </si>
  <si>
    <t>86</t>
  </si>
  <si>
    <t>300</t>
  </si>
  <si>
    <t>305</t>
  </si>
  <si>
    <t>5. Gestionar 1 etapa de la implementación del Plan Especial de Manejo y Protección PEMP del Centro Histórico de Bogotá</t>
  </si>
  <si>
    <t>27-Prestar servicios profesionales al Instituto Distrital de Patrimonio Cultural para apoyar las acciones técnicas y operativas del inventario y valoración del patrimonio cultural inmueble del Centro Histórico de Bogotá.</t>
  </si>
  <si>
    <t>36-Prestar servicios profesionales al Instituto Distrital de Patrimonio Cultural para apoyar las acciones técnicas y operativas  inventario y valoración del patrimonio cultural inmueble del Centro Histórico de Bogotá.</t>
  </si>
  <si>
    <t>37-Prestar servicios profesionales al Instituto Distrital de Patrimonio Cultural para apoyar las acciones técnicas y operativas  inventario y valoración del patrimonio cultural inmueble del Centro Histórico de Bogotá.</t>
  </si>
  <si>
    <t>41-Prestar servicios profesionales al Instituto Distrital de Patrimonio Cultural para direccionar en la gestión de la implementación del PEMP Centro Histórico de Bogotá coordinando acciones integrales inter e intrainstitucionales del componente programático.</t>
  </si>
  <si>
    <t>43-Prestar servicios profesionales al Instituto Distrital de Patrimonio Cultural para apoyar la elaboración de insumos arquitectónicos, urbanísticos y gráficos orientados a la divulgación pública del PEMP Centro Histórico de Bogotá.</t>
  </si>
  <si>
    <t>44-Prestar servicios profesionales al Instituto Distrital de Patrimonio Cultural para la estructuración financiera de programas, proyectos y acciones que orienten la articulación de acciones, proyectos y programas del PEMP Centro Histórico de Bogotá.</t>
  </si>
  <si>
    <t>250-Prestar servicios profesionales al Instituto Distrital de Patrimonio Cultural para apoyar en la elaboración y gestión de insumos arquitectónicos, urbanísticos, gráficos y documentales orientados a la divulgación pública del PEMP Centro Histórico de Bogotá.</t>
  </si>
  <si>
    <t>296</t>
  </si>
  <si>
    <t>84</t>
  </si>
  <si>
    <t>85</t>
  </si>
  <si>
    <t>390</t>
  </si>
  <si>
    <t>113-Prestar servicios profesionales al Instituto Distrital de Patrimonio Cultural para orientar la planificación y ejecución del programa de recorridos patrimoniales en el marco de la estrategia de territorialización del Museo de Bogotá</t>
  </si>
  <si>
    <t>114-Prestar servicios profesionales al Instituto Distrital de Patrimonio Cultural para apoyar la planificación y ejecución del componente de exploración del programa de recorridos patrimoniales.</t>
  </si>
  <si>
    <t>155-Prestar servicios profesionales al Instituto Distrital de Patrimonio Cultural para realizar el control y seguimiento presupuestal y financiero requerido para el desarrollo de los planes, programas y proyectos a cargo de la Subdirección de Divulgación y Apropiación del Patrimonio.</t>
  </si>
  <si>
    <t>157-Prestar servicios profesionales al Instituto Distrital de Patrimonio Cultural requeridos para apoyar el desarrollo de los procesos administrativos de la Subdirección de Divulgación y Apropiación del Patrimonio.</t>
  </si>
  <si>
    <t>169-Prestar servicios profesionales al Instituto Distrital de Patrimonio Cultural para el manejo y consulta de las colecciones que hacen parte del Centro de Documentación de la Entidad.</t>
  </si>
  <si>
    <t>181-Prestar servicios profesionales al Instituto Distrital de Patrimonio Cultural para la producción de contenidos comunicativos, actividades, eventos  que fomenten la apropiación del patrimonio cultural</t>
  </si>
  <si>
    <t>186-Prestar servicios profesionales al Instituto Distrital de Patrimonio Cultural para apoyar el proceso de divulgación de los programas, proyectos, planes y acciones orientados a la comprensión y valoración del patrimonio cultural inmaterial de la ciudad de Bogotá.</t>
  </si>
  <si>
    <t>188-Prestar servicios profesionales al Instituto Distrital de Patrimonio Cultural para orientar las actividades de curaduría y museología del Museo de Bogotá.</t>
  </si>
  <si>
    <t>193-Prestar servicios profesionales al Instituto Distrital de Patrimonio Cultural para apoyar el desarrollo de los proyectos del Museo de Bogotá en términos de investigación y producción.</t>
  </si>
  <si>
    <t>194-Prestar servicios profesionales al Instituto Distrital de Patrimonio Cultural en la realización de propuestas de diseño y orientación de procesos museográficos de los proyectos adelantados por el Museo de Bogotá.</t>
  </si>
  <si>
    <t>196-Prestar servicios profesionales al Instituto Distrital de Patrimonio Cultural en la realización de tareas de diseño gráfico de los proyectos desarrollados por el Museo de Bogotá.</t>
  </si>
  <si>
    <t>197-Prestar servicios de apoyo a la gestión al Instituto Distrital de Patrimonio Cultural en los procesos de montaje y actividades de mantenimiento requeridas por el Museo de Bogotá.</t>
  </si>
  <si>
    <t>198-Prestar servicios profesionales al Instituto Distrital de Patrimonio Cultural para orientar la implementación de estudios de públicos del Museo de Bogotá.</t>
  </si>
  <si>
    <t>199-Prestar servicios profesionales al Instituto Distrital de Patrimonio Cultural para orientar las actividades de gestión de colecciones y llevar a cabo las actividades de registro de la colección y bienes a cargo del Museo de Bogotá</t>
  </si>
  <si>
    <t>200-Prestar servicios profesionales al Instituto Distrital de Patrimonio Cultural para desarrollar actividades de conservación y restauración de la colección del Museo de Bogotá.</t>
  </si>
  <si>
    <t>202-Prestar servicios de apoyo a la gestión del Instituto Distrital de Patrimonio  Cultural para los procesos de digitalización, gestión y consulta del archivo fotográfico de la Colección del Museo de Bogotá</t>
  </si>
  <si>
    <t>203-Prestar servicios profesionales al Instituto Distrital de Patrimonio Cultural para orientar y desarrollar la estrategia educativa y cultural del Museo de Bogotá́.</t>
  </si>
  <si>
    <t>204-Prestar servicios profesionales al Instituto Distrital de Patrimonio Cultural en la ejecución de los procesos de mediación y generación de contenidos pedagógicos de los proyectos del Museo de Bogotá.  </t>
  </si>
  <si>
    <t>208-Prestar servicios profesionales al Instituto Distrital de Patrimonio Cultural en la orientación y ejecución de los procesos de mediación de las exposiciones del Museo de Bogotá.</t>
  </si>
  <si>
    <t>213-Prestar servicios profesionales al Instituto Distrital de Patrimonio Cultural para orientar las actividades de comunicación y generación de contenidos requeridos para el desarrollo de la estrategia de apropiación social del patrimonio cultural en el Museo de Bogotá.</t>
  </si>
  <si>
    <t>214-Prestar servicios de apoyo a la gestión al Instituto Distrital de Patrimonio Cultural para la formulación e implementación de los proyectos y servicios digitales del Museo de Bogotá</t>
  </si>
  <si>
    <t>215-Prestar servicios profesionales al IDPC para realizar el diseño y edición del componente gráfico de proyectos y contenidos digitales del Museo de Bogotá.</t>
  </si>
  <si>
    <t>227-Pestar servicios profesionales al Instituto Distrital de Patrimonio Cultural en los trámites administrativos y operativos generados por la operación del Museo de Bogotá</t>
  </si>
  <si>
    <t>231-Contratar la prestación del servicio integral de aseo, cafetería y fumigación, incluidos los insumos, para las sedes del Instituto Distrital de Patrimonio Cultural.</t>
  </si>
  <si>
    <t>617-Prestar servicios profesionales al Instituto Distrital de Patrimonio Cultural en la ejecución de los procesos de generación de contenidos museográficos en torno a la movilización social para el Museo de la Ciudad Autoconstruida.</t>
  </si>
  <si>
    <t>427</t>
  </si>
  <si>
    <t>451</t>
  </si>
  <si>
    <t>412</t>
  </si>
  <si>
    <t>383</t>
  </si>
  <si>
    <t>303</t>
  </si>
  <si>
    <t>80</t>
  </si>
  <si>
    <t>81</t>
  </si>
  <si>
    <t>79</t>
  </si>
  <si>
    <t>76</t>
  </si>
  <si>
    <t>74</t>
  </si>
  <si>
    <t>335</t>
  </si>
  <si>
    <t>420</t>
  </si>
  <si>
    <t>418</t>
  </si>
  <si>
    <t>409</t>
  </si>
  <si>
    <t>417</t>
  </si>
  <si>
    <t>416</t>
  </si>
  <si>
    <t>415</t>
  </si>
  <si>
    <t>414</t>
  </si>
  <si>
    <t>72</t>
  </si>
  <si>
    <t>71</t>
  </si>
  <si>
    <t>411</t>
  </si>
  <si>
    <t>410</t>
  </si>
  <si>
    <t>428</t>
  </si>
  <si>
    <t>69</t>
  </si>
  <si>
    <t>70</t>
  </si>
  <si>
    <t>299</t>
  </si>
  <si>
    <t>161</t>
  </si>
  <si>
    <t>68</t>
  </si>
  <si>
    <t>91</t>
  </si>
  <si>
    <t>258-Prestar servicios profesionales al Instituto Distrital de Patrimonio Cultural para desarrollar procesos que permitan el acceso diverso, plural e igualitario a los programas institucionales en perspectiva del enfoque diferencial étnico.</t>
  </si>
  <si>
    <t>259-Prestar servicios profesionales al Instituto Distrital de Patrimonio Cultural para desarrollar procesos de enfoque diferencial de género en los diferentes proyectos institucionales que permitan el acceso diverso, plural e igualitario a los diferentes sectores y poblaciones de la ciudad.</t>
  </si>
  <si>
    <t>261-Prestar servicios profesionales al Instituto Distrital de Patrimonio Cultural para la formulación, implementación y seguimiento de las convocatorias de Fomento de la entidad, en el marco del programa distrital de estímulos para la cultura, vigencia 2021.</t>
  </si>
  <si>
    <t>262-Prestar servicios profesionales al Instituto Distrital de Patrimonio Cultural para la formulación, implementación y seguimiento administrativo de las convocatorias de Fomento de la entidad, en el marco del programa distrital de estímulos para la cultura, vigencia 2021.</t>
  </si>
  <si>
    <t>268-Prestar servicios profesionales para apoyar la  implementación y seguimiento  de las convocatorias del Instituto Distrital de Patrimonio Cultural en el marco del programa distrital de estímulos para la cultura, vigencia 2021.</t>
  </si>
  <si>
    <t>273-Prestar servicios profesionales al Instituto Distrital de Patrimonio Cultural para  la formulación, implementación y seguimiento de las convocatorias de Fomento de la entidad, en el marco del programa distrital de estímulos para la cultura vigencia 2021.</t>
  </si>
  <si>
    <t>355-Prestar servicios profesionales al Instituto Distrital de Patrimonio Cultural para desarrollar procesos que permitan el acceso diverso, plural e igualitario a los programas institucionales en perspectiva del enfoque diferencial de niños, niñas y adolescentes.</t>
  </si>
  <si>
    <t>393</t>
  </si>
  <si>
    <t>142</t>
  </si>
  <si>
    <t>438</t>
  </si>
  <si>
    <t>298</t>
  </si>
  <si>
    <t>297</t>
  </si>
  <si>
    <t>185</t>
  </si>
  <si>
    <t>71-Prestar servicios profesionales al IDPC para orientar planes, programas, proyectos y acciones para la salvaguarda, activación, y reconocimiento del patrimonio cultural inmaterial de Bogotá a través de procesos de declaratoria de manifestaciones culturales, entre otros.</t>
  </si>
  <si>
    <t>72-Prestar servicios profesionales al IDPC para apoyar procesos de salvaguardia del patrimonio cultural inmaterial del Distrito Capital, a través de estrategias y acciones de reconocimiento, declaratoria y gestión integral del patrimonio</t>
  </si>
  <si>
    <t>73-Prestar servicios profesionales al IDPC para apoyar el desarrollo de  procesos de salvaguardia y declaratoria del patrimonio cultural inmaterial de la ciudad, con énfasis en diversidad territorial y poblacional</t>
  </si>
  <si>
    <t>75-Prestar servicios profesionales al Instituto Distrital de Patrimonio Cultural para orientar  el proceso de inventario de patrimonio cultural inmaterial de Bogotá, desde la perspectiva de patrimonios integrados.</t>
  </si>
  <si>
    <t>76-Prestar servicios profesionales al Instituto Distrital de Patrimonio Cultural para apoyar el proceso de inventario de patrimonio cultural inmaterial de Bogotá, en perspectiva de integralidad, a partir de la formulación e implementación en campo de metodologías participativas de identificación, documentación y registro del patrimonio cultural inmaterial.</t>
  </si>
  <si>
    <t>77-Prestar servicios profesionales al Instituto Distrital de Patrimonio Cultural para apoyar el inventario de patrimonio cultural inmaterial de Bogotá,  desde la perspectiva de patrimonios integrados,  a partir de acciones de valoración,  identificación, documentación y registro del PCI de la ciudad.</t>
  </si>
  <si>
    <t>79-Prestar servicios profesionales al Instituto Distrital de Patrimonio Cultural para apoyar el inventario de patrimonio cultural inmaterial de Bogotá, desde la perspectiva de patrimonios integrados, a partir de acciones de valoración, identificación, documentación y registro del PCI de la ciudad.</t>
  </si>
  <si>
    <t>81-Prestar servicios profesionales al Instituto Distrital de Patrimonio Cultural para formular e implementar una estrategia de relacionamiento interinstitucional con el sector público y privado en Bogotá que aporte al cumplimiento de la misión institucional.</t>
  </si>
  <si>
    <t>82-Prestar servicios profesionales al Instituto Distrital de Patrimonio Cultural (IDPC) en la formulación e implementación de una estrategia de cooperación y relaciones internacionales (agencias de cooperación, academia e instituciones encargadas de patrimonio cultural).</t>
  </si>
  <si>
    <t>83-Prestar servicios profesionales al Instituto Distrital de Patrimonio Cultural (IDPC) para apoyar la formulación e implementación de una estrategia de relacionamiento de la entidad con el sector académico que aporte al cumplimiento de la misión institucional.</t>
  </si>
  <si>
    <t>85-Prestar servicios profesionales al Instituto Distrital de Patrimonio Cultural para apoyar jurídicamente la contratación en sus diferentes etapas precontractual, contractual y poscontractual, y demás asuntos jurídicos y administrativos requeridos por la Entidad.</t>
  </si>
  <si>
    <t>88-Prestar servicios de apoyo a la gestión al Instituto Distrital de Patrimonio Cultural en las actividades relacionadas con organización de archivo, publicación, seguimiento de la actividad contractual en los portales de contratación, alimentación de bases de datos y demás reportes que deba realizar la Oficina Asesora Jurídica.</t>
  </si>
  <si>
    <t>89-Prestar servicios de apoyo a la gestión al Instituto Distrital de Patrimonio Cultural en las actividades relacionadas con la actualización de bases de datos, préstamos, consultas y organización de los archivos de la Oficina Asesora Jurídica, en el marco de la Política de Gestión Documental del Modelo Integrado de Planeación y Gestión MIPG.</t>
  </si>
  <si>
    <t>92- Prestar servicios profesionales al Instituto Distrital de Patrimonio Cultural para apoyar a la Oficina Asesora Jurídica en asuntos relacionados con las diferentes etapas de la gestión contractual y apoyar jurídicamente los procesos de incumplimiento contractual.</t>
  </si>
  <si>
    <t>95-Prestar servicios profesionales al Instituto Distrital de Patrimonio Cultural para apoyar a la Oficina Asesora Jurídica en la emisión de conceptos jurídicos, proyección y revisión de los documentos de índole jurídico que le sean asignados y etapas de la gestión contractual de los procesos que se adelanten.</t>
  </si>
  <si>
    <t>100-Prestar servicios profesionales al Instituto Distrital de Patrimonio Cultural, en el desarrollo de herramientas y actividades requeridas para la implementación y sostenibilidad de las políticas de gestión y desempeño del Modelo Integrado de Planeación y Gestión, a cargo de la Oficina Asesora de Planeación.</t>
  </si>
  <si>
    <t>108-Prestar servicios profesionales al Instituto Distrital de Patrimonio Cultural, para apoyar la implementación y sistematización de actividades relacionadas con la Política de Participación Ciudadana del Modelo Integrado de Planeación y Gestión.</t>
  </si>
  <si>
    <t>112-Prestar servicios profesionales al Instituto Distrital de Patrimonio Cultural, para la implementación de metodologías colaborativas para la participación ciudadana efectiva e incidente en los procesos misionales del IDPC.</t>
  </si>
  <si>
    <t>141-Prestar servicios profesionales al Instituto Distrital de Patrimonio Cultural para la realización de actividades relacionadas con el procesamiento de datos que permita la obtención de información confiable y oportuna de carácter financiero, contable y tributario.</t>
  </si>
  <si>
    <t>145-Prestar sus servicios profesionales al Instituto Distrital de Patrimonio Cultural en la liquidación de la nómina mensual de salarios y la liquidación de prestaciones sociales de los servidores de planta de la entidad y demás asuntos relacionados con la gestión del talento humano.</t>
  </si>
  <si>
    <t>161-Prestar servicios de apoyo a la gestión al Instituto Distrital de Patrimonio Cultural, para la ejecución de actividades relacionadas con los instrumentos archivísticos requeridos para la implementación de la Política de Gestión Documental del Modelo Integrado de Planeación y Gestión.</t>
  </si>
  <si>
    <t>609-Prestar servicios profesionales al Instituto Distrital de Patrimonio Cultural para orientar y acompañar  los temas contables, tributarios y financieros en las diferentes situaciones que se presenten en desarrollo de las funciones propias desarrolladas por la Subdirección de Gestión Corporativa.</t>
  </si>
  <si>
    <t>610-Adquisicion de prendas institucionales orientados a la atención a la ciudadaia y ejecucion de actividades misionales e institucionales del IDPC.</t>
  </si>
  <si>
    <t>23</t>
  </si>
  <si>
    <t>46</t>
  </si>
  <si>
    <t>22</t>
  </si>
  <si>
    <t>421</t>
  </si>
  <si>
    <t>425</t>
  </si>
  <si>
    <t>211-Contratar la prestación del servicio integral de aseo, cafetería y fumigación, incluidos los insumos, para las sedes del Instituto Distrital de Patrimonio Cultural.</t>
  </si>
  <si>
    <t>179-Suministro de consumibles para equipos de impresión de las dependencias del Instituto Distrital de Patrimonio Cultural</t>
  </si>
  <si>
    <t>187-Contratar la renovación y ampliación del almacenamiento de la solución de respaldo de información para el Instituto Distrital de Patrimonio Cultural.</t>
  </si>
  <si>
    <t>209-Adición y prórroga del contrato No. 723 de 2020 que tiene por objeto: Adquirir infraestructura tecnológica necesaria para mejorar la operación del DATA CENTER en el IDPC.</t>
  </si>
  <si>
    <t>615-Adquisición de electrodomésticos y accesorios para las instalaciones del Instituto Distrital de Patrimonio Cultural.</t>
  </si>
  <si>
    <t>6-Prestar servicios de apoyo a la gestión al Instituto Distrital de Patrimonio Cultural para apoyar en la implementación en aula del programa de Formación en patrimonio cultural en el ciclo integral de educación para la vida en Bogotá</t>
  </si>
  <si>
    <t>9-Prestar servicios de apoyo a la gestión al Instituto Distrital de Patrimonio Cultural para apoyar en la implementación en aula del programa de Formación en patrimonio cultural en el ciclo integral de educación para la vida en Bogotá</t>
  </si>
  <si>
    <t>10-"Prestar servicios de apoyo a la gestión al Instituto Distrital de Patrimonio Cultural para apoyar en la implementación en aula del programa de Formación en patrimonio cultural en el ciclo integral de educación para la vida en Bogotá"</t>
  </si>
  <si>
    <t>519</t>
  </si>
  <si>
    <t>518</t>
  </si>
  <si>
    <t>544</t>
  </si>
  <si>
    <t>90</t>
  </si>
  <si>
    <t>642-Reconocimiento y pago del pasivo exigible a nombre del CONSORCIO NVP según acta de liquidación del contrato de interventoria 416-2017</t>
  </si>
  <si>
    <t>443-Contratar el servicio de transporte terrestre de carga incluyendo conductor y combustible para transportar insumos, materiales, herramientas y equipos que se requieran para las intervenciones necesarias que realice la Subdirección de Protección e Intervención del Patrimonio a los bienes de interés cultural del Distrito Capital.</t>
  </si>
  <si>
    <t>444-Suministro de elementos y materiales de ferretería para el Instituto Distrital de Patrimonio Cultural.</t>
  </si>
  <si>
    <t>445-Contratar el suministro de productos químicos e insumos especiales requeridos para las intervenciones necesarias que realice la Subdirección de Protección e Intervención del Patrimonio en los bienes de interés cultural del Distrito Capital.</t>
  </si>
  <si>
    <t>638-Valor dirgido para reconocer la afiliacion de riesgos laborales Nivel 5 de los ontratistas del componente Intervención en BIO tipo mueble (monumentos)</t>
  </si>
  <si>
    <t>219;258;406;500;505;675;</t>
  </si>
  <si>
    <t>639-Valor dirigido para reconocer la afiliación de riesgos laborales Nivel 5 de los contratistas del componente de Fachadas y Espacio Público</t>
  </si>
  <si>
    <t>634-Pago compensacion por tala de arboles según recibo 5050521</t>
  </si>
  <si>
    <t>228;407;504;</t>
  </si>
  <si>
    <t>375-Contratar la elaboración del informe técnico del estudio de tráfico para gestionar ante la Secretaría Distrital de Movilidad la solicitud de los PMT que se requieran para las intervenciones necesarias que realice la Subdirección de Protección e Intervención del Patrimonio en el espacio público de sectores de interés cultural y en los bienes de interes cultural del Distrito Capital.</t>
  </si>
  <si>
    <t>376-Contratar el suministro de productos químicos e insumos especiales requeridos para las intervenciones necesarias que realice la Subdirección de Protección e Intervención del Patrimonio en los bienes de interés cultural del Distrito Capital.</t>
  </si>
  <si>
    <t>405-Suministro de elementos y materiales de ferretería para el Instituto Distrital de Patrimonio Cultural.</t>
  </si>
  <si>
    <t>465-Prestar servicios de apoyo a la gestión a la Subdirección de protección e intervención del Instituto Distrital de Patrimonio Cultural para ejecutar procesos de protección, intervención y activación social en bienes  y sectores de interés cultural  de Bogotá.</t>
  </si>
  <si>
    <t>466-Prestar servicios de apoyo a la gestión a la Subdirección de protección e intervención del Instituto Distrital de Patrimonio Cultural para ejecutar procesos de protección, intervención y activación social en bienes  y sectores de interés cultural  de Bogotá.</t>
  </si>
  <si>
    <t>467-Prestar servicios de apoyo a la gestión a la Subdirección de protección e intervención del Instituto Distrital de Patrimonio Cultural para ejecutar procesos de protección, intervención y activación social en bienes  y sectores de interés cultural  de Bogotá.</t>
  </si>
  <si>
    <t>468-Prestar servicios de apoyo a la gestión a la Subdirección de protección e intervención del Instituto Distrital de Patrimonio Cultural para ejecutar procesos de protección, intervención y activación social en bienes  y sectores de interés cultural  de Bogotá.</t>
  </si>
  <si>
    <t>469-Prestar servicios de apoyo a la gestión a la Subdirección de protección e intervención del Instituto Distrital de Patrimonio Cultural para ejecutar procesos de protección, intervención y activación social en bienes  y sectores de interés cultural  de Bogotá.</t>
  </si>
  <si>
    <t>470-Prestar servicios de apoyo a la gestión a la Subdirección de protección e intervención del Instituto Distrital de Patrimonio Cultural para ejecutar procesos de protección, intervención y activación social en bienes  y sectores de interés cultural  de Bogotá.</t>
  </si>
  <si>
    <t>471-Prestar servicios de apoyo a la gestión a la Subdirección de protección e intervención del Instituto Distrital de Patrimonio Cultural para ejecutar procesos de protección, intervención y activación social en bienes  y sectores de interés cultural  de Bogotá.</t>
  </si>
  <si>
    <t>472-Prestar servicios de apoyo a la gestión a la Subdirección de protección e intervención del Instituto Distrital de Patrimonio Cultural para ejecutar procesos de protección, intervención y activación social en bienes  y sectores de interés cultural  de Bogotá.</t>
  </si>
  <si>
    <t>473-Prestar servicios de apoyo a la gestión para ejecutar procesos de protección, intervención y activación social en bienes de interés cultural de Bogotá.</t>
  </si>
  <si>
    <t>474-Prestar servicios de apoyo a la gestión a la Subdirección de protección e intervención del Instituto Distrital de Patrimonio Cultural para ejecutar procesos de protección, intervención y activación social en bienes  y sectores de interés cultural  de Bogotá.</t>
  </si>
  <si>
    <t>475-Prestar servicios de apoyo a la gestión a la Subdirección de protección e intervención del Instituto Distrital de Patrimonio Cultural para ejecutar procesos de protección, intervención y activación social en bienes  y sectores de interés cultural  de Bogotá.</t>
  </si>
  <si>
    <t>476-Prestar servicios de apoyo a la gestión a la Subdirección de protección e intervención del Instituto Distrital de Patrimonio Cultural para ejecutar procesos de protección, intervención y activación social en bienes  y sectores de interés cultural  de Bogotá.</t>
  </si>
  <si>
    <t>477-Prestar servicios de apoyo a la gestión a la Subdirección de protección e intervención del Instituto Distrital de Patrimonio Cultural para ejecutar procesos de protección, intervención y activación social en bienes  y sectores de interés cultural  de Bogotá.</t>
  </si>
  <si>
    <t>478-Prestar servicios de apoyo a la gestión a la Subdirección de protección e intervención del Instituto Distrital de Patrimonio Cultural para ejecutar procesos de protección, intervención y activación social en bienes  y sectores de interés cultural  de Bogotá.</t>
  </si>
  <si>
    <t>479-Prestar servicios de apoyo a la gestión a la Subdirección de protección e intervención del Instituto Distrital de Patrimonio Cultural para ejecutar procesos de protección, intervención y activación social en bienes  y sectores de interés cultural  de Bogotá.</t>
  </si>
  <si>
    <t>480-Prestar servicios de apoyo a la gestión a la Subdirección de protección e intervención del Instituto Distrital de Patrimonio Cultural para ejecutar procesos de protección, intervención y activación social en bienes  y sectores de interés cultural  de Bogotá.</t>
  </si>
  <si>
    <t>481-Prestar servicios de apoyo a la gestión a la Subdirección de protección e intervención del Instituto Distrital de Patrimonio Cultural para ejecutar procesos de protección, intervención y activación social en bienes  y sectores de interés cultural  de Bogotá.</t>
  </si>
  <si>
    <t>482-Prestar servicios de apoyo a la gestión a la Subdirección de protección e intervención del Instituto Distrital de Patrimonio Cultural para ejecutar procesos de protección, intervención y activación social en bienes  y sectores de interés cultural  de Bogotá.</t>
  </si>
  <si>
    <t>608-Contratar el servicio de transporte terrestre de carga incluyendo conductor y combustible para transportar insumos, materiales, herramientas y equipos que se requieran para las intervenciones necesarias que realice la Subdirección de Protección e Intervención del Patrimonio a los bienes de interés cultural del Distrito Capital.</t>
  </si>
  <si>
    <t>499</t>
  </si>
  <si>
    <t>635-Valor dirgido para reconocer la afiliacion de riesgos laborales Nivel 5 de los ontratistas del componente Apoyo Transversal.</t>
  </si>
  <si>
    <t>227;405;</t>
  </si>
  <si>
    <t>3-Prestar servicios de apoyo a la gestión al Instituto Distrital de Patrimonio Cultural para apoyar en la implementación en aula del programa de Formación en patrimonio cultural en el ciclo integral de educación para la vida en Bogotá</t>
  </si>
  <si>
    <t>4-Prestar servicios de apoyo a la gestión al Instituto Distrital de Patrimonio Cultural para apoyar en la implementación en aula del programa de Formación en patrimonio cultural en el ciclo integral de educación para la vida en Bogotá</t>
  </si>
  <si>
    <t>5-Prestar servicios de apoyo a la gestión  al Instituto Distrital de Patrimonio Cultural para apoyar en la implementación en aula del programa de Formación en patrimonio cultural en el ciclo integral de educación para la vida en Bogotá</t>
  </si>
  <si>
    <t>7-Prestar servicios de apoyo a la gestión al Instituto Distrital de Patrimonio Cultural para apoyar en la implementación en aula del programa de Formación en patrimonio cultural en el ciclo integral de educación para la vida en Bogotá</t>
  </si>
  <si>
    <t>8-Prestar servicios de apoyo a la gestión al Instituto Distrital de Patrimonio Cultural para apoyar en la implementación en aula del programa de Formación en patrimonio cultural en el ciclo integral de educación para la vida en Bogotá</t>
  </si>
  <si>
    <t>523</t>
  </si>
  <si>
    <t>521</t>
  </si>
  <si>
    <t>522</t>
  </si>
  <si>
    <t>520</t>
  </si>
  <si>
    <t>401-Prestar servicios de apoyo a la gestión al Instituto Distrital de Patrimonio Cultural para apoyar la revisión, acopio y sistematización de fuentes documentales de carácter primario y el desarrollo de las líneas de investigación histórica en curso.</t>
  </si>
  <si>
    <t>633- Prestación de servicios como operador logístico para el acompañamiento y desarrollo de eventos, actividades educativas y culturales que realice el IDPC en cumplimiento de sus funciones.</t>
  </si>
  <si>
    <t>216-Contratar la prestación del servicio de vigilancia y seguridad privada, en la modalidad de vigilancia fija armada, con medios técnicos y tecnológicos para custodiar los bienes muebles e inmuebles de propiedad y/o a cargo del IDPC.</t>
  </si>
  <si>
    <t>230-Contratar la adquisición de mobiliario para las oficinas del Instituto Distrital de Patrimonio Cultural.</t>
  </si>
  <si>
    <t>417;428;476;477;</t>
  </si>
  <si>
    <t>221-Adquisición de elementos de bioseguridad y protección para prevenir la propagación del Coronavirus (Covid 19) en el IDPC.</t>
  </si>
  <si>
    <t>SEGURIDAD DIGITAL LTDA</t>
  </si>
  <si>
    <t>195-Contratar el alquiler e instalación de computadores de escritorio con su respectiva configuración y puesta en funcionamiento en las instalaciones del Instituto Distrital de Patrimonio Cultural</t>
  </si>
  <si>
    <t>201-Contratar la adquisición, suscripción y renovación  de licencias de software para los equipos de cómputo del Instituto Distrital de Patrimonio Cultural.</t>
  </si>
  <si>
    <t>207-Adquisición de equipos tecnológicos, audiovisuales y periféricos para el fortalecimiento de la gestión institucional y de la comunicación pública del IDPC.</t>
  </si>
  <si>
    <t>612-Contratar la renovación de los servicios de Google Apps y Google Vault (copias de respaldo) que incluye el correo electrónico, herramientas de colaboración y comunicación para el dominio Instituto Distrital de Patrimonio Cultural.gov.co del Instituto</t>
  </si>
  <si>
    <t>655-_x000D_
Adquisición de electrodomésticos para la sede Casa Pardo del Instituto Distrital de Patrimonio Cultural.</t>
  </si>
  <si>
    <t>238-Adquisición de equipos tecnológicos, audiovisuales y periféricos para el fortalecimiento de la gestión institucional y de la comunicación pública del IDPC.</t>
  </si>
  <si>
    <t>649-Prestar servicios al Instituto Distrital de Patrimonio Cultural para adelantar diferentes talleres de sensibilización en la escucha y el sonido en Usme para el fortalecimiento de la comunicación pública dentro de la ciudad.</t>
  </si>
  <si>
    <t>650-Prestar servicios profesionales al Instituto Distrital de Patrimonio Cultural para el desarrollo de acciones estratégicas de comunicación pública encaminadas a la investigación, promoción y divulgación del patrimonio cultural desde los territorios.</t>
  </si>
  <si>
    <t>419</t>
  </si>
  <si>
    <t>539</t>
  </si>
  <si>
    <t>538</t>
  </si>
  <si>
    <t>537</t>
  </si>
  <si>
    <t>551</t>
  </si>
  <si>
    <t>552</t>
  </si>
  <si>
    <t>550</t>
  </si>
  <si>
    <t>549</t>
  </si>
  <si>
    <t>548</t>
  </si>
  <si>
    <t>543</t>
  </si>
  <si>
    <t>553</t>
  </si>
  <si>
    <t>547</t>
  </si>
  <si>
    <t>546</t>
  </si>
  <si>
    <t>525</t>
  </si>
  <si>
    <t>545</t>
  </si>
  <si>
    <t>575</t>
  </si>
  <si>
    <t>127-Prestar servicios profesionales al Instituto Distrital de Patrimonio Cultural para desarrollar una investigación sobre el patrimonio espiritual y religioso de Bogotá.</t>
  </si>
  <si>
    <t>172-Prestar servicios profesionales al Instituto Distrital de Patrimonio Cultural para apoyar las actividades de supervisión, seguimiento a convenios , contratos y actividades de control de la sudirección de divulgación y apropiación del patrimonio.</t>
  </si>
  <si>
    <t>174-Prestar servicios profesionales al Instituto Distrital de Patrimonio Cultural para apoyar a la subdirección de divulgación y apropiación en la implementación de acciones de desarrollo sostenible en el marco de la valoración del patrimonio cultural</t>
  </si>
  <si>
    <t>189-Prestar servicios profesionales al Instituto Distrital de Patrimonio Cultural para apoyar el desarrollo de los proyectos del Museo de Bogotá en términos de investigación y producción.</t>
  </si>
  <si>
    <t>191-Prestar servicios profesionales al Instituto Distrital de Patrimonio Cultural en el desarrollo de procesos curatoriales requeridos en el marco de la estrategia de territorialización del Museo de Bogotá</t>
  </si>
  <si>
    <t>206-Prestar servicios profesionales al Instituto Distrital de Patrimonio Cultural en la ejecución de los procesos de mediación y generación de contenidos pedagógicos de los proyectos del Museo de Bogotá.</t>
  </si>
  <si>
    <t>218-Prestar servicios profesionales al Instituto Distrital de Patrimonio Cultural en las actividades de relacionamiento social e institucional del Museo de la Ciudad Autoconstruida.</t>
  </si>
  <si>
    <t>219-Prestar servicios de apoyo a la gestión al Instituto Distrital de Patrimonio Cultural en la ejecución de los procesos de mediación, generación de contenidos pedagógicos y relacionamiento social con las organizaciones y colectivos del territorio en el Museo de la Ciudad Autoconstruida</t>
  </si>
  <si>
    <t>220-Prestar servicios de apoyo a la gestión al Instituto Distrital de Patrimonio Cultural en la ejecución de los procesos de mediación, generación de contenidos pedagógicos y relacionamiento social con las organizaciones y colectivos del territorio en el Museo de la Ciudad Autoconstruida</t>
  </si>
  <si>
    <t>222-Prestar servicios de apoyo a la gestión al Instituto Distrital de Patrimonio Cultural en la ejecución de los procesos de mediación, generación de contenidos pedagógicos y relacionamiento social con las organizaciones y colectivos del territorio en el Museo de la Ciudad Autoconstruida</t>
  </si>
  <si>
    <t>224-Prestar servicios de apoyo a la gestión al Instituto Distrital de Patrimonio Cultural en la ejecución de los procesos de mediación, generación de contenidos pedagógicos y relacionamiento social con las organizaciones y colectivos del territorio en el Museo de la Ciudad Autoconstruida.</t>
  </si>
  <si>
    <t>226-Prestar servicios de apoyo a la gestión al Instituto Distrital de Patrimonio Cultural en la ejecución de los procesos de mediación, generación de contenidos pedagógicos y relacionamiento social con las organizaciones y colectivos del territorio en el Museo de la Ciudad Autoconstruida</t>
  </si>
  <si>
    <t>232-Contratar la prestación del servicio de vigilancia y seguridad privada, en la modalidad de vigilancia fija armada, con medios técnicos y tecnológicos para custodiar los bienes muebles e inmuebles de propiedad y/o a cargo del IDPC</t>
  </si>
  <si>
    <t>233-Suministro de elementos y materiales de ferretería para el Instituto Distrital de Patrimonio Cultural.</t>
  </si>
  <si>
    <t>234-Prestar servicios profesionales al IDPC para apoyar los proyectos digitales de comunicación, dar soporte técnico y actualizar las plataformas de los sitios web institucionales</t>
  </si>
  <si>
    <t>237-Prestación de servicios de producción, suministro e instalación de museografía para las exposiciones programadas por el Museo de Bogotá.</t>
  </si>
  <si>
    <t>239-Becas proyectos museográficos para vivir juntos</t>
  </si>
  <si>
    <t>241-Jurados de Becas de los proyectos museográficos para vivir juntos.</t>
  </si>
  <si>
    <t>242-Prestación de servicios como operador logístico para el acompañamiento y desarrollo de eventos, actividades educativas y culturales que realice el IDPC en cumplimiento de sus funciones.</t>
  </si>
  <si>
    <t>264-Prestar servicios de apoyo a la gestión al Instituto Distrital de Patrimonio Cultural en la ejecución de los procesos de mediación, generación de contenidos pedagógicos y relacionamiento social con las organizaciones y colectivos del territorio en el Museo de la Ciudad Autoconstruida</t>
  </si>
  <si>
    <t>265-Prestar servicios de apoyo a la gestión al Instituto Distrital de Patrimonio Cultural en los procesos de montaje y actividades de mantenimiento requeridas por el Museo de la Ciudad Autoconstruida</t>
  </si>
  <si>
    <t>590-ARL para amparar el nivel 5 del proyecto 7639</t>
  </si>
  <si>
    <t>637-ARL para amparar los pasantes del proyecto 7639</t>
  </si>
  <si>
    <t>641-Prestar servicios profesionales al IDPC par apoyar el desarrollo de actividades de gestión de colecciones en el Museo de Bogotá, en las tareas relacionadas  con registro, catalogación y conservación de las colecciones.</t>
  </si>
  <si>
    <t>645-Prestar servicios de apoyo a la gestión al Instituto Distrital de Patrimonio Cultural en la ejecución de los procesos de generación de contenidos museográficos en torno a la defensa del territorio para el Museo de la Ciudad Autoconstruida.</t>
  </si>
  <si>
    <t>667-Prestar servicios profesionales al Instituto Distrital de Patrimonio Cultural para orientar e implementar el proyecto educativo y cultural del Museo de Bogotá.</t>
  </si>
  <si>
    <t>671-Adicionar el contrato de prestación de servicios profesionales N° 254 del 2021, cuyo objeto es "(Cód. 227) Pestar servicios profesionales al Instituto Distrital de Patrimonio Cultural en los trámites administrativos y operativos generados por la operación del Museo de Bogotá"</t>
  </si>
  <si>
    <t>694;695;696;</t>
  </si>
  <si>
    <t>472</t>
  </si>
  <si>
    <t>279-Celebrar contrato de interés público con la Corporación Arquitectura Expandida, para la realización de actividades orientadas al reconocimiento, visibilización y apropiación del patrimonio cultural material e inmaterial en la ciudad de Bogotá, a través de la realización del proyecto “11 ENCUENTRO DE ARQUITECTURA EXPANDIDA”, de conformidad con el proyecto presentado y concertado en desarrollo del proceso de convocatoria pública del Programa Distrital de Apoyos Concertados 2021.</t>
  </si>
  <si>
    <t>586-Beca museo ciudad autoconstruida</t>
  </si>
  <si>
    <t>587-PREMIO DIBUJATÓN: ILUSTRA EL PATRIMONIO DE BOGOTÁ</t>
  </si>
  <si>
    <t>588-PREMIO DE FOTOGRAFÍA CIUDAD DE BOGOTÁ</t>
  </si>
  <si>
    <t>589-Jurados Fomento IDPC 2021</t>
  </si>
  <si>
    <t>540</t>
  </si>
  <si>
    <t>554</t>
  </si>
  <si>
    <t>386;</t>
  </si>
  <si>
    <t>363;</t>
  </si>
  <si>
    <t>294;</t>
  </si>
  <si>
    <t>645;</t>
  </si>
  <si>
    <t>707;</t>
  </si>
  <si>
    <t>74-Prestar servicios profesionales al IDPC para apoyar acciones y estrategias relacionadas con la activación y salvaguardia del patrimonio cultural de Bogotá en el marco de procesos de reconocimiento y declaratorias de manifestaciones y prácticas culturales de la ciudad</t>
  </si>
  <si>
    <t>190- Prestación de servicios como operador logístico para el acompañamiento y desarrollo de eventos, actividades educativas y culturales que realice el IDPC en cumplimiento de sus funciones.</t>
  </si>
  <si>
    <t>563-Contratar la actualización del Plan de Manejo arqueológico y los estudios y diseños requeridos en etapa de prefactibilidad del Parque Arqueológico de la Hacienda El Carmen en la localidad de Usme.</t>
  </si>
  <si>
    <t>564- Prestación de servicios como operador logístico para el acompañamiento y desarrollo de eventos, actividades educativas y culturales que realice el IDPC en cumplimiento de sus funciones.</t>
  </si>
  <si>
    <t>657-Prestar servicios profesionales al Instituto Distrital de Patrimonio Cultural para orientar el desarrollo de los proyectos asociados al Área Arqueológica Protegida de Usme y en los demás territorios definidos por el IDPC, de acuerdo con los enfoques territorial, diferencial y de integralidad del patrimonio.</t>
  </si>
  <si>
    <t>485;486;487;562;680;</t>
  </si>
  <si>
    <t>308-Prestar servicios profesionales al Instituto Distrital de Patrimonio Cultural para estructurar los instrumentos de planeación territorial relacionados con Bienes de Interés Cultural y realizar la evaluación técnica de aquellos instrumentos que le sean solicitados.</t>
  </si>
  <si>
    <t>623-Valor dirigido para reconocer la afiliación de riesgos laborales Nivel 1 de los contratistas (pasantes de arquitectura) del componente instrumentos de planeación territorial</t>
  </si>
  <si>
    <t>653-Adicionar y Prorrogar el Contrato de Prestación de Servicios Profesionales IDPC-PSP-155-2021, cuyo objeto es: "Prestar Servicios Profesionales al Instituto Distrital del Patrimonio Cultural para apoyar el desarrollo técnico de los insumos urbanos en el marco de la formulación de los instrumentos de planeación territorial."</t>
  </si>
  <si>
    <t>656- Prestación de servicios como operador logístico para el acompañamiento y desarrollo de eventos, actividades educativas y culturales que realice el IDPC en cumplimiento de sus funciones.</t>
  </si>
  <si>
    <t>312-Prestar servicios profesionales al Instituto Distrital de Patrimonio Cultural para orientar el proceso de identificación y registro de las manifestaciones del patrimonio cultural inmaterial de Sumapaz en el marco de una eventual postulación a la lista representativa de patrimonio cultural de la humanidad</t>
  </si>
  <si>
    <t>576-Prestar servicios de apoyo a la  gestión social y la estrategia de participacion social en la declaratoria de Sumapaz.</t>
  </si>
  <si>
    <t>577-Prestar servicios de apoyo a la  gestión social y la estrategia de participacion social en la  declaratoria de Sumapaz.</t>
  </si>
  <si>
    <t>578- Prestación de servicios como operador logístico para el acompañamiento y desarrollo de eventos, actividades educativas y culturales que realice el IDPC en cumplimiento de sus funciones.</t>
  </si>
  <si>
    <t>565-Prestación de servicios como operador logístico para el acompañamiento y desarrollo de eventos, actividades educativas y culturales que realice el IDPC en cumplimiento de sus funciones.</t>
  </si>
  <si>
    <t>567-Aunar esfuerzos técnicos, administrativos y financieros entre el INSTITUTO DISTRITAL DE LAS ARTES – IDARTES – y el INSTITUTO DISTRITAL DE PATRIMONIO CULTURAL – IDPC – , para activar los patrimonios de los núcleos fundacionales de Bosa, Suba y Usme como referente de significados sociales y determinante de las dinámicas del ordenamiento territorial a través de la promoción, fortalecimiento y visibilización de prácticas artísticas y_x000D_
culturales.</t>
  </si>
  <si>
    <t>570-Aunar esfuerzos técnicos, administrativos y financieros entre el Jardín Botánico José Celestino Mutis y el Instituto Distrital de Patrimonio Cultural, para ejecutar actividades de arbolado, jardinería y agricultura urbana en Bienes y Sectores de Interés Cultural.</t>
  </si>
  <si>
    <t>626-Prestar servicios profesionales al Instituto Distrital de Patrimonio Cultural, para apoyar la estructuraciòn de los diseños arquitectónicos y la gestión interinstitucional a proyectos del componente de espacio público urbano en la activación de entornos patrimoniales.</t>
  </si>
  <si>
    <t>662-Adicionar el contrato de prestacion de servicios profesionales No. 131 del 2021, cuyo objeto es: " (Còd 64) Prestar Servicios Profesionales al Instituto Distrital del Patrimonio Cultural, para orientar las actividades de gestion Intra e Interistitucional en el componente social y participativo de los programas y proyectos en el marco de la activacion de entornos patrimoniales."</t>
  </si>
  <si>
    <t>664-Prestar servicios profesionales al Instituto Distrital de Patrimonio Cultural para orientar la gestiòn intra e interinstitucional, formular estrategias y desarrollar actividades en el marco de la activación de entornos patrimoniales.</t>
  </si>
  <si>
    <t>665-Prestar servicios profesionales al Instituto Distrital de Patrimonio Cultural para desarrollar las actividades de identificación participativa de manifestaciones y prácticas culturales en el marco de la activación de los entornos patrimoniales priorizados</t>
  </si>
  <si>
    <t>48-Prestar servicios profesionales al Instituto Distrital de Patrimonio Cultural para recopilar, revisar y apoyar en la edición de piezas de divulgación como libros, cartillas y manuales en el marco de la implementación del PEMP Centro Histórico de Bogotá, en articulaciòn con otras Subdirecciones</t>
  </si>
  <si>
    <t>647-Prestación de servicios como operador logístico para el acompañamiento y desarrollo de eventos, actividades educativas y culturales que realice el IDPC en cumplimiento de sus funciones.</t>
  </si>
  <si>
    <t>658-Adición y prórroga del contrato de prestación de servicios profesionales Cto 229 del 2021, cuyo objeto es: "Prestar servicios profesionales al Instituto Distrital de Patrimonio Cultural para elaborar el componente de patrimonio natural en la consolidación del expediente de la declaratoria de Sumapaz.</t>
  </si>
  <si>
    <t>641;</t>
  </si>
  <si>
    <t>304;</t>
  </si>
  <si>
    <t>365;</t>
  </si>
  <si>
    <t>213;</t>
  </si>
  <si>
    <t>281;</t>
  </si>
  <si>
    <t>348;</t>
  </si>
  <si>
    <t>268;</t>
  </si>
  <si>
    <t>279;</t>
  </si>
  <si>
    <t>184;</t>
  </si>
  <si>
    <t>483;</t>
  </si>
  <si>
    <t>705;</t>
  </si>
  <si>
    <t>712;</t>
  </si>
  <si>
    <t>400;</t>
  </si>
  <si>
    <t>229;</t>
  </si>
  <si>
    <t>270;</t>
  </si>
  <si>
    <t>177;</t>
  </si>
  <si>
    <t>205;</t>
  </si>
  <si>
    <t>269;</t>
  </si>
  <si>
    <t>201;</t>
  </si>
  <si>
    <t>209;</t>
  </si>
  <si>
    <t>151;</t>
  </si>
  <si>
    <t>354;</t>
  </si>
  <si>
    <t>418;</t>
  </si>
  <si>
    <t>420;</t>
  </si>
  <si>
    <t>DAVID LEONARDO GOMEZ MANRIQUE;</t>
  </si>
  <si>
    <t>CAMILO  ESCALLON HERKRATH;</t>
  </si>
  <si>
    <t>MARIA ALEJANDRA GALLEGO SEPULVEDA;</t>
  </si>
  <si>
    <t>YEINNER ANDRES LOPEZ NARVAEZ;</t>
  </si>
  <si>
    <t>LUIS CAMILO MAMIAN BENAVIDES;</t>
  </si>
  <si>
    <t>HADASHA ALEXANDRA CARDENAS GARZON;</t>
  </si>
  <si>
    <t>ANGEL HUMBERTO MEDELLIN GUTIERREZ;</t>
  </si>
  <si>
    <t>ROSA INES RODRIGUEZ CACERES;</t>
  </si>
  <si>
    <t>JUAN DAVID BENAVIDES SEPULVEDA;</t>
  </si>
  <si>
    <t>MARIA LIBIA VILLALBA RAMIREZ;</t>
  </si>
  <si>
    <t>RAUL ANTONIO SIERRA PINEDA;</t>
  </si>
  <si>
    <t>SOCIEDAD HOTELERA TEQUENDAMA S A;</t>
  </si>
  <si>
    <t>470;</t>
  </si>
  <si>
    <t>462;</t>
  </si>
  <si>
    <t>464;</t>
  </si>
  <si>
    <t>475;</t>
  </si>
  <si>
    <t>559;</t>
  </si>
  <si>
    <t>711;</t>
  </si>
  <si>
    <t>719;</t>
  </si>
  <si>
    <t>HAROL ALEXANDER VILLAY QUIÑONES;</t>
  </si>
  <si>
    <t>349;</t>
  </si>
  <si>
    <t>KAREN YESENIA CLAVIJO VASQUEZ;</t>
  </si>
  <si>
    <t>334;</t>
  </si>
  <si>
    <t>KATHERIN ANDREA CAMACHO HIGUERA;</t>
  </si>
  <si>
    <t>339;</t>
  </si>
  <si>
    <t>SANDRA CAROLINA DIAZ GAMEZ;</t>
  </si>
  <si>
    <t>350;</t>
  </si>
  <si>
    <t>FUNDACION TRENZA;</t>
  </si>
  <si>
    <t>370;</t>
  </si>
  <si>
    <t>ERNESTO  MONTENEGRO PEREZ;</t>
  </si>
  <si>
    <t>421;</t>
  </si>
  <si>
    <t>282;</t>
  </si>
  <si>
    <t>214;</t>
  </si>
  <si>
    <t>181;</t>
  </si>
  <si>
    <t>368;</t>
  </si>
  <si>
    <t>189;</t>
  </si>
  <si>
    <t>473;</t>
  </si>
  <si>
    <t>187;</t>
  </si>
  <si>
    <t>280;</t>
  </si>
  <si>
    <t>191;</t>
  </si>
  <si>
    <t>186;</t>
  </si>
  <si>
    <t>188;</t>
  </si>
  <si>
    <t>273;</t>
  </si>
  <si>
    <t>426;</t>
  </si>
  <si>
    <t>171;</t>
  </si>
  <si>
    <t>524;</t>
  </si>
  <si>
    <t>458;</t>
  </si>
  <si>
    <t>178;</t>
  </si>
  <si>
    <t>343;</t>
  </si>
  <si>
    <t>627;</t>
  </si>
  <si>
    <t>714;</t>
  </si>
  <si>
    <t>775;</t>
  </si>
  <si>
    <t>677-Prestar servicios profesionales  al Instituto Distrital de Patrimonio Cultural para apoyar el analisis técnico de las redes húmedas en el marco de las distintas etapas de los instrumentos de gestión territorial.</t>
  </si>
  <si>
    <t>715-Prestar servicios profesionales al Instituto Distrital de Patrimonio Cultural para orientar la elaboración de los documentos técnicos de soporte en la formulación de los instrumentos de planeación territorial.</t>
  </si>
  <si>
    <t>ANDRES FELIPE VILLAMIL VILLAMIL;</t>
  </si>
  <si>
    <t>211;</t>
  </si>
  <si>
    <t>ALEXANDRA  MESA MENDIETA;</t>
  </si>
  <si>
    <t>176;</t>
  </si>
  <si>
    <t>CLAUDIA ESPERANZA DIAZ BOJACA;</t>
  </si>
  <si>
    <t>142;</t>
  </si>
  <si>
    <t>OTTO FRANCISCO QUINTERO ARIAS;</t>
  </si>
  <si>
    <t>302;</t>
  </si>
  <si>
    <t>MAGDA FABIOLA ROJAS RAMIREZ;</t>
  </si>
  <si>
    <t>154;</t>
  </si>
  <si>
    <t>ANA MARCELA CASTRO GONZALEZ;</t>
  </si>
  <si>
    <t>345;</t>
  </si>
  <si>
    <t>ERIKA MARIA BLANCO VARGAS;</t>
  </si>
  <si>
    <t>155;</t>
  </si>
  <si>
    <t>RICARDO ALBERTO ARIAS FORERO;</t>
  </si>
  <si>
    <t>206;</t>
  </si>
  <si>
    <t>JAIRO ESTEBAN ZULUAGA SALAZAR;</t>
  </si>
  <si>
    <t>148;</t>
  </si>
  <si>
    <t>NAYSLA YURLEY TORRES HERNANDEZ;</t>
  </si>
  <si>
    <t>146;</t>
  </si>
  <si>
    <t>DARIO ALFONSO ZAMBRANO BARRERA;</t>
  </si>
  <si>
    <t>149;</t>
  </si>
  <si>
    <t>LENY ADELERIZ BARBOSA QUIMBAYO;</t>
  </si>
  <si>
    <t>200;</t>
  </si>
  <si>
    <t>MARIA JOSE CALDERON PONCE DE LEON;</t>
  </si>
  <si>
    <t>199;</t>
  </si>
  <si>
    <t>DIANA WIESNER- ARQUITECTURA Y PAISAJE SA S;</t>
  </si>
  <si>
    <t>309;</t>
  </si>
  <si>
    <t>MILLER ALEJANDRO CASTRO PEREZ;</t>
  </si>
  <si>
    <t>143;</t>
  </si>
  <si>
    <t>NATALIA  MOGOLLON GARCIA;</t>
  </si>
  <si>
    <t>361;</t>
  </si>
  <si>
    <t>ANDRES IVAN ALBARRACIN SALAMANCA;</t>
  </si>
  <si>
    <t>203;</t>
  </si>
  <si>
    <t>MARIA CATALINA GARCIA BARON;</t>
  </si>
  <si>
    <t>333;</t>
  </si>
  <si>
    <t>ADRIANA  VERA ESTRADA;</t>
  </si>
  <si>
    <t>150;</t>
  </si>
  <si>
    <t>INSTITUTO DISTRITAL DE PATRIMONIO CULTUR AL;INSTITUTO DISTRITAL DE PATRIMONIO CULTUR AL;INSTITUTO DISTRITAL DE PATRIMONIO CULTUR AL;INSTITUTO DISTRITAL DE PATRIMONIO CULTUR AL;INSTITUTO DISTRITAL DE PATRIMONIO CULTUR AL;</t>
  </si>
  <si>
    <t>49772117;49471476;49471724;79273;95613;</t>
  </si>
  <si>
    <t>FUNDACION ALMA;</t>
  </si>
  <si>
    <t>433;</t>
  </si>
  <si>
    <t>569-Celebrar un Convenio de Asociación entre el Instituto Distrital de Patrimonio Cultural y una entidad sin ánimo de lucro para el desarrollo conjunto de actividades relacionadas con los cometidos y funciones del Instituto, específicamente para formular e implementar acciones y estrategias de activación que promuevan el sentido de lo propio,  la convivencia, accesibilidad y  sostenibilidad del territorio del Centro Histórico de Bogotá</t>
  </si>
  <si>
    <t>599-Saldo del Componente de Activación de entornos patrimoniales</t>
  </si>
  <si>
    <t>663-Aunar esfuerzos técnicos, humanos y administrativos, para desarrollar estrategias y acciones orientadas a la formación patrimonial y sonora, y a la activación y divulgación de los patrimonios integrados alrededor de la construcción de un paisaje sonoro en el borde urbano rural de Usme.</t>
  </si>
  <si>
    <t>666-Prestar servicios profesionales al Instituto Distrital de Patrimonio Cultural para orientar y acompañar el desarrollo de los procesos de activación relacionados con la identificación, valoración y salvaguardia del patrimonio cultural inmaterial en los entornos patrimoniales.</t>
  </si>
  <si>
    <t>680-Prestar servicios profesionales al Instituto Distrital de Patrimonio Cultural para acompañar las actividades del componente de patrimonio natural en el marco de los procesos de activación de entornos patrimoniales</t>
  </si>
  <si>
    <t>719-Adición y prórroga del Contrato IDPC-PSP-152 del 2021, cuyo objeto es: "53-Prestar servicios profesionales al Instituto Distrital de Patrimonio Cultural para consolidar los procesos de caracterización urbana y definición de indicadores para el seguimiento y evaluación de programas y proyectos en el marco de la activación de entornos patrimoniales."</t>
  </si>
  <si>
    <t>720-Adición y prórroga del Contrato IDPC-PSP-144 del 2021, cuyo objeto es: 54-Prestar servicios profesionales al Instituto Distrital de Patrimonio Cultural para la consolidación metodológica de bases de datos georeferenciadas y la caracterización de los Sectores de Interés Cultural en la activación de entornos patrimoniales.</t>
  </si>
  <si>
    <t>215;</t>
  </si>
  <si>
    <t>457;</t>
  </si>
  <si>
    <t>391;</t>
  </si>
  <si>
    <t>109;</t>
  </si>
  <si>
    <t>113;</t>
  </si>
  <si>
    <t>182;</t>
  </si>
  <si>
    <t>183;</t>
  </si>
  <si>
    <t>194;</t>
  </si>
  <si>
    <t>271;</t>
  </si>
  <si>
    <t>180;</t>
  </si>
  <si>
    <t>114;</t>
  </si>
  <si>
    <t>195;</t>
  </si>
  <si>
    <t>179;</t>
  </si>
  <si>
    <t>367;</t>
  </si>
  <si>
    <t>175;</t>
  </si>
  <si>
    <t>170;</t>
  </si>
  <si>
    <t>403;</t>
  </si>
  <si>
    <t>276;</t>
  </si>
  <si>
    <t>277;</t>
  </si>
  <si>
    <t>456;</t>
  </si>
  <si>
    <t>192;</t>
  </si>
  <si>
    <t>169;</t>
  </si>
  <si>
    <t>455;</t>
  </si>
  <si>
    <t>713;</t>
  </si>
  <si>
    <t>774;</t>
  </si>
  <si>
    <t>738;</t>
  </si>
  <si>
    <t>467;</t>
  </si>
  <si>
    <t>537;</t>
  </si>
  <si>
    <t>703;</t>
  </si>
  <si>
    <t>628;</t>
  </si>
  <si>
    <t>704;</t>
  </si>
  <si>
    <t>771;</t>
  </si>
  <si>
    <t>773;</t>
  </si>
  <si>
    <t>174;</t>
  </si>
  <si>
    <t>DIANA PAOLA RAMIREZ VIRGUEZ;</t>
  </si>
  <si>
    <t>331;</t>
  </si>
  <si>
    <t>PEDRO ELISEO SANCHEZ BARACALDO;</t>
  </si>
  <si>
    <t>310;</t>
  </si>
  <si>
    <t>ADRIANA  BERNAO GUTIERREZ;</t>
  </si>
  <si>
    <t>83;</t>
  </si>
  <si>
    <t>QUINTILIANO  PINEDA CESPEDES;</t>
  </si>
  <si>
    <t>87;</t>
  </si>
  <si>
    <t>JOSE MARIO MAYORGA HENAO;</t>
  </si>
  <si>
    <t>152;</t>
  </si>
  <si>
    <t>DIVA MARCELA GARCIA GARCIA;</t>
  </si>
  <si>
    <t>144;</t>
  </si>
  <si>
    <t>KRISTHIAM ANDRES CARRIZOSA TRUJILLO;</t>
  </si>
  <si>
    <t>157;</t>
  </si>
  <si>
    <t>OLGA LUCIA VERGARA ARENAS;</t>
  </si>
  <si>
    <t>197;</t>
  </si>
  <si>
    <t>HENRY  HERRERA;</t>
  </si>
  <si>
    <t>139;</t>
  </si>
  <si>
    <t>NUBIA MARCELA RINCON BUENHOMBRE;</t>
  </si>
  <si>
    <t>86;</t>
  </si>
  <si>
    <t>MONICA MARIA MERCADO DIAZ;</t>
  </si>
  <si>
    <t>159;</t>
  </si>
  <si>
    <t>DIANA SOPHIA RAYO TORRES;</t>
  </si>
  <si>
    <t>138;</t>
  </si>
  <si>
    <t>CRISTIAN CAMILO CASTAÑEDA RODRIGUEZ;</t>
  </si>
  <si>
    <t>140;</t>
  </si>
  <si>
    <t>JAVIER ANDRES CARDENAS GOMEZ;</t>
  </si>
  <si>
    <t>300;</t>
  </si>
  <si>
    <t>ADRIANA  URIBE ALVAREZ;</t>
  </si>
  <si>
    <t>141;</t>
  </si>
  <si>
    <t>LAURA FLAVIE ZIMMERMANN;</t>
  </si>
  <si>
    <t>131;</t>
  </si>
  <si>
    <t>MARTIN ALEJANDRO BERMUDEZ URDANETA;</t>
  </si>
  <si>
    <t>305;</t>
  </si>
  <si>
    <t>MARIA CAMILA LOZANO MORALES;</t>
  </si>
  <si>
    <t>204;</t>
  </si>
  <si>
    <t>DIANA PAOLA BEDOYA GARCIA;</t>
  </si>
  <si>
    <t>218;</t>
  </si>
  <si>
    <t>GIOVANNA IGNACIA TORRES TORRES;</t>
  </si>
  <si>
    <t>330;</t>
  </si>
  <si>
    <t>SANDRA CAROLINA NORIEGA AGUILAR;</t>
  </si>
  <si>
    <t>147;</t>
  </si>
  <si>
    <t>LUIS GUILLERMO SALAZAR CAICEDO;</t>
  </si>
  <si>
    <t>130;</t>
  </si>
  <si>
    <t>MAURICIO  CORTES GARZON;</t>
  </si>
  <si>
    <t>332;</t>
  </si>
  <si>
    <t>INSTITUTO DISTRITAL DE LAS ARTES;</t>
  </si>
  <si>
    <t>427;</t>
  </si>
  <si>
    <t>JARDIN BOTANICO JOSE CELESTINO;</t>
  </si>
  <si>
    <t>425;</t>
  </si>
  <si>
    <t>ERIKA ANDREA GALLEGO VEGA;</t>
  </si>
  <si>
    <t>338;</t>
  </si>
  <si>
    <t>RICARDO ANDRES SANCHEZ PRIETO;</t>
  </si>
  <si>
    <t>366;</t>
  </si>
  <si>
    <t>399;</t>
  </si>
  <si>
    <t>JOANA ALEXANDRA PEÑA BAUTISTA;</t>
  </si>
  <si>
    <t>419;</t>
  </si>
  <si>
    <t>ANDRES  FORERO RUEDA;</t>
  </si>
  <si>
    <t>430;</t>
  </si>
  <si>
    <t>SOL MIYERY GAITAN MARTINEZ;</t>
  </si>
  <si>
    <t>434;</t>
  </si>
  <si>
    <t>168;</t>
  </si>
  <si>
    <t>190;</t>
  </si>
  <si>
    <t>193;</t>
  </si>
  <si>
    <t>132;</t>
  </si>
  <si>
    <t>118;</t>
  </si>
  <si>
    <t>202;</t>
  </si>
  <si>
    <t>287;</t>
  </si>
  <si>
    <t>285;</t>
  </si>
  <si>
    <t>286;</t>
  </si>
  <si>
    <t>284;</t>
  </si>
  <si>
    <t>306;</t>
  </si>
  <si>
    <t>278;</t>
  </si>
  <si>
    <t>116;</t>
  </si>
  <si>
    <t>115;</t>
  </si>
  <si>
    <t>390;</t>
  </si>
  <si>
    <t>413;</t>
  </si>
  <si>
    <t>736;</t>
  </si>
  <si>
    <t>117;</t>
  </si>
  <si>
    <t>267;</t>
  </si>
  <si>
    <t>710;</t>
  </si>
  <si>
    <t>772;</t>
  </si>
  <si>
    <t>770;</t>
  </si>
  <si>
    <t>47-Realizar el proceso de impresión, encuadernación y acabados de las publicaciones, cartillas y manuales requeridos para el desarrollo de los proyectos misionales adelantados por el Instituto Distrital de Patrimonio Cultural.</t>
  </si>
  <si>
    <t>676-Apoyar la implementación del PEMP del Centro Histórico en lo relacionado al componente normativo y demás acciones que aporten a la gestión del Ente Gestor.</t>
  </si>
  <si>
    <t>678-Prestar servicios profesionales al Instituto Distrital de Patrimonio Cultural para acompañar las actividades de divulgación y participación ciudadana, en el desarrollo de la primera etapa de la implementación del PEMP del Centro Histórico de Bogotá.</t>
  </si>
  <si>
    <t>679-Apoyar la implementación del PEMP del Centro Histórico en lo relacionado con los procesos de participación y divulgación del PEMP del Centro Histórico de Bogotá y demás acciones que aporten a la gestión del Ente Gestor.</t>
  </si>
  <si>
    <t>714-Prestar servicios profesionales al Instituto Distrital de Patrimonio Cultural para la elaboración de insumos técnicos del componente de gestión en el marco de la primera etapa de la implementación del PEMP del Centro Histórico de Bogotá</t>
  </si>
  <si>
    <t>ALICIA VICTORIA BELLO DURAN;</t>
  </si>
  <si>
    <t>104;</t>
  </si>
  <si>
    <t>CRISTINA  MAMPASO CERRILLOS;</t>
  </si>
  <si>
    <t>136;</t>
  </si>
  <si>
    <t>MONICA  COY DE MARQUEZ;</t>
  </si>
  <si>
    <t>158;</t>
  </si>
  <si>
    <t>ANA GABRIELA PINILLA GONZALEZ;</t>
  </si>
  <si>
    <t>105;</t>
  </si>
  <si>
    <t>HERNAN DAVID RIVERA GALEANO;</t>
  </si>
  <si>
    <t>296;</t>
  </si>
  <si>
    <t>JAVIER FERNANDO MATEUS TOVAR;</t>
  </si>
  <si>
    <t>94;</t>
  </si>
  <si>
    <t>EFRAIN JOSE CANEDO CASTRO;</t>
  </si>
  <si>
    <t>103;</t>
  </si>
  <si>
    <t>LAURA ANGELICA MORENO LEMUS;</t>
  </si>
  <si>
    <t>93;</t>
  </si>
  <si>
    <t>KEVIN CARLOS MORALES BELTRAN;</t>
  </si>
  <si>
    <t>156;</t>
  </si>
  <si>
    <t>YENIFER ANDREA LAGOS BUENO;</t>
  </si>
  <si>
    <t>JHON EDWIN MORALES HERRERA;</t>
  </si>
  <si>
    <t>212;</t>
  </si>
  <si>
    <t>LINA MARIA ROSALES SUAREZ;</t>
  </si>
  <si>
    <t>DANIEL ANDRES HUERTAS PAEZ;</t>
  </si>
  <si>
    <t>219;</t>
  </si>
  <si>
    <t>MARIA CAMILA RAMOS ZAPATA;</t>
  </si>
  <si>
    <t>220;</t>
  </si>
  <si>
    <t>JAUMER IVAN BLANCO LOPEZ;</t>
  </si>
  <si>
    <t>221;</t>
  </si>
  <si>
    <t>LAURA PAOLA CASTILLO SALAMANCA;</t>
  </si>
  <si>
    <t>210;</t>
  </si>
  <si>
    <t>DEBORATH LUCIA GASCON OLARTE;</t>
  </si>
  <si>
    <t>137;</t>
  </si>
  <si>
    <t>CLAUDIA PATRICIA SILVA YEPES;</t>
  </si>
  <si>
    <t>84;</t>
  </si>
  <si>
    <t>JORGE ENRIQUE RAMIREZ HERNANDEZ;</t>
  </si>
  <si>
    <t>85;</t>
  </si>
  <si>
    <t>JORGE ELIECER RODRIGUEZ CASALLAS;</t>
  </si>
  <si>
    <t>307;</t>
  </si>
  <si>
    <t>FINANZAS E INGENIERIA COLOMBIANA DE PROY ECTOS SAS;</t>
  </si>
  <si>
    <t>308;</t>
  </si>
  <si>
    <t>JOSE ANTONIO RAMIREZ OROZCO;</t>
  </si>
  <si>
    <t>MARIA ESPERANZA PEÑUELA ESTEBAN;</t>
  </si>
  <si>
    <t>424;</t>
  </si>
  <si>
    <t>IVAN CAMILO RODRIGUEZ WILCHES;</t>
  </si>
  <si>
    <t>95;</t>
  </si>
  <si>
    <t>NICOLAS  PACHON BUSTOS;</t>
  </si>
  <si>
    <t>198;</t>
  </si>
  <si>
    <t>LINA BIBIANA GUEVARA VARGAS;</t>
  </si>
  <si>
    <t>429;</t>
  </si>
  <si>
    <t>ANGELA PAOLA BRIÑEZ JIMENEZ;</t>
  </si>
  <si>
    <t>428;</t>
  </si>
  <si>
    <t>423-Prestar servicios profesionales al Instituto Distrital de Patrimonio Cultural para realizar la sistematización gráfica del proceso de diálogo y participación ciudadana entorno al proyecto de intervenciones integrales en bienes de interés cultural.</t>
  </si>
  <si>
    <t>508-Prestar servicios de apoyo a la gestión a la Subdirección de protección e intervención del Instituto Distrital de Patrimonio Cultural para ejecutar procesos de protección, intervención y activación social en bienes  y sectores de interés cultural  de Bogotá.</t>
  </si>
  <si>
    <t>516-Prestar servicios de apoyo a la gestión a la Subdirección de protección e intervención del Instituto Distrital de Patrimonio Cultural para ejecutar procesos de protección, intervención y activación social en bienes  y sectores de interés cultural  de Bogotá.</t>
  </si>
  <si>
    <t>321;</t>
  </si>
  <si>
    <t>125;</t>
  </si>
  <si>
    <t>120;</t>
  </si>
  <si>
    <t>121;</t>
  </si>
  <si>
    <t>122;</t>
  </si>
  <si>
    <t>786;</t>
  </si>
  <si>
    <t>381;</t>
  </si>
  <si>
    <t>380;</t>
  </si>
  <si>
    <t>353;</t>
  </si>
  <si>
    <t>224;</t>
  </si>
  <si>
    <t>536;</t>
  </si>
  <si>
    <t>INSTITUTO DISTRITAL DE PATRIMONIO CULTUR AL;INSTITUTO DISTRITAL DE PATRIMONIO CULTUR AL;INSTITUTO DISTRITAL DE PATRIMONIO CULTUR AL;</t>
  </si>
  <si>
    <t>28063;51743;67003;</t>
  </si>
  <si>
    <t>MILDRED TATIANA MORENO CASTRO;</t>
  </si>
  <si>
    <t>ADRIANA PATRICIA MORENO HURTADO;</t>
  </si>
  <si>
    <t>239;</t>
  </si>
  <si>
    <t>FERNANDO  SANCHEZ SABOGAL;</t>
  </si>
  <si>
    <t>162;</t>
  </si>
  <si>
    <t>GIOVANNY FRANCISCO LOPEZ PEREZ;</t>
  </si>
  <si>
    <t>JOSE LUIS ORTIZ CARDENAS;</t>
  </si>
  <si>
    <t>123;</t>
  </si>
  <si>
    <t>JUAN DAVID SANCHEZ ZAPATA;</t>
  </si>
  <si>
    <t>ZEGELLA  TOLOZA AYALA;</t>
  </si>
  <si>
    <t>MILTON OSWALDO RUIZ MICAN;</t>
  </si>
  <si>
    <t>119;</t>
  </si>
  <si>
    <t>CARLOS GUILLERMO VALENCIA MALDONADO;</t>
  </si>
  <si>
    <t>SANDRA PATRICIA RENGIFO LOPEZ;</t>
  </si>
  <si>
    <t>437;</t>
  </si>
  <si>
    <t>GINA ALEJANDRA NEUTA GARCIA;</t>
  </si>
  <si>
    <t>SANDRA MILENA VALENCIA BLANDON;</t>
  </si>
  <si>
    <t>HERNAN ENRIQUE RAMOS VELANDIA;</t>
  </si>
  <si>
    <t>MERY  PALACIOS MENA;</t>
  </si>
  <si>
    <t>274;</t>
  </si>
  <si>
    <t>RICHARD ADRIAN RIVERA BELTRAN;</t>
  </si>
  <si>
    <t>258;</t>
  </si>
  <si>
    <t>FRANCY ANDREA PEÑARANDA PEREZ;</t>
  </si>
  <si>
    <t>BOGOTA DISTRITO CAPITAL;</t>
  </si>
  <si>
    <t>777;</t>
  </si>
  <si>
    <t>732;</t>
  </si>
  <si>
    <t>374;</t>
  </si>
  <si>
    <t>196;</t>
  </si>
  <si>
    <t>379;</t>
  </si>
  <si>
    <t>378;</t>
  </si>
  <si>
    <t>352;</t>
  </si>
  <si>
    <t>377;</t>
  </si>
  <si>
    <t>351;</t>
  </si>
  <si>
    <t>398;</t>
  </si>
  <si>
    <t>587;</t>
  </si>
  <si>
    <t>586;</t>
  </si>
  <si>
    <t>622;</t>
  </si>
  <si>
    <t>621;</t>
  </si>
  <si>
    <t>620;</t>
  </si>
  <si>
    <t>619;</t>
  </si>
  <si>
    <t>603;</t>
  </si>
  <si>
    <t>588;</t>
  </si>
  <si>
    <t>604;</t>
  </si>
  <si>
    <t>589;</t>
  </si>
  <si>
    <t>590;</t>
  </si>
  <si>
    <t>584;</t>
  </si>
  <si>
    <t>591;</t>
  </si>
  <si>
    <t>585;</t>
  </si>
  <si>
    <t>623;</t>
  </si>
  <si>
    <t>618;</t>
  </si>
  <si>
    <t>615;</t>
  </si>
  <si>
    <t>614;</t>
  </si>
  <si>
    <t>355;</t>
  </si>
  <si>
    <t>223;</t>
  </si>
  <si>
    <t>539;539;</t>
  </si>
  <si>
    <t>483-Prestar servicios de apoyo a la gestión a la Subdirección de protección e intervención del Instituto Distrital de Patrimonio Cultural para ejecutar procesos de protección, intervención y activación social en bienes  y sectores de interés cultural  de Bogotá.</t>
  </si>
  <si>
    <t>484-Prestar servicios de apoyo a la gestión a la Subdirección de protección e intervención del Instituto Distrital de Patrimonio Cultural para ejecutar procesos de protección, intervención y activación social en bienes  y sectores de interés cultural  de Bogotá.</t>
  </si>
  <si>
    <t>485-Prestar servicios de apoyo a la gestión a la Subdirección de protección e intervención del Instituto Distrital de Patrimonio Cultural para ejecutar procesos de protección, intervención y activación social en bienes  y sectores de interés cultural  de Bogotá.</t>
  </si>
  <si>
    <t>486-Prestar servicios de apoyo a la gestión a la Subdirección de protección e intervención del Instituto Distrital de Patrimonio Cultural para ejecutar procesos de protección, intervención y activación social en bienes  y sectores de interés cultural  de Bogotá.</t>
  </si>
  <si>
    <t>487-Prestar servicios de apoyo a la gestión a la Subdirección de protección e intervención del Instituto Distrital de Patrimonio Cultural para ejecutar procesos de protección, intervención y activación social en bienes  y sectores de interés cultural  de Bogotá.</t>
  </si>
  <si>
    <t>488-Prestar servicios de apoyo a la gestión a la Subdirección de protección e intervención del Instituto Distrital de Patrimonio Cultural para ejecutar procesos de protección, intervención y activación social en bienes  y sectores de interés cultural  de Bogotá.</t>
  </si>
  <si>
    <t>489-Prestar servicios de apoyo a la gestión a la Subdirección de protección e intervención del Instituto Distrital de Patrimonio Cultural para ejecutar procesos de protección, intervención y activación social en bienes  y sectores de interés cultural  de Bogotá.</t>
  </si>
  <si>
    <t>490-Prestar servicios de apoyo a la gestión a la Subdirección de protección e intervención del Instituto Distrital de Patrimonio Cultural para ejecutar procesos de protección, intervención y activación social en bienes  y sectores de interés cultural  de Bogotá.</t>
  </si>
  <si>
    <t>491-Prestar servicios de apoyo a la gestión a la Subdirección de protección e intervención del Instituto Distrital de Patrimonio Cultural para ejecutar procesos de protección, intervención y activación social en bienes  y sectores de interés cultural  de Bogotá.</t>
  </si>
  <si>
    <t>492-Prestar servicios de apoyo a la gestión a la Subdirección de protección e intervención del Instituto Distrital de Patrimonio Cultural para ejecutar procesos de protección, intervención y activación social en bienes  y sectores de interés cultural  de Bogotá.</t>
  </si>
  <si>
    <t>493-Prestar servicios de apoyo a la gestión a la Subdirección de protección e intervención del Instituto Distrital de Patrimonio Cultural para ejecutar procesos de protección, intervención y activación social en bienes  y sectores de interés cultural  de Bogotá.</t>
  </si>
  <si>
    <t>494-Prestar servicios de apoyo a la gestión a la Subdirección de protección e intervención del Instituto Distrital de Patrimonio Cultural para ejecutar procesos de protección, intervención y activación social en bienes  y sectores de interés cultural  de Bogotá.</t>
  </si>
  <si>
    <t>495-Prestar servicios de apoyo a la gestión a la Subdirección de protección e intervención del Instituto Distrital de Patrimonio Cultural para ejecutar procesos de protección, intervención y activación social en bienes  y sectores de interés cultural  de Bogotá.</t>
  </si>
  <si>
    <t>496-Prestar servicios de apoyo a la gestión a la Subdirección de protección e intervención del Instituto Distrital de Patrimonio Cultural para ejecutar procesos de protección, intervención y activación social en bienes  y sectores de interés cultural  de Bogotá.</t>
  </si>
  <si>
    <t>497-Prestar servicios de apoyo a la gestión a la Subdirección de protección e intervención del Instituto Distrital de Patrimonio Cultural para ejecutar procesos de protección, intervención y activación social en bienes  y sectores de interés cultural  de Bogotá.</t>
  </si>
  <si>
    <t>498-Prestar servicios de apoyo a la gestión a la Subdirección de protección e intervención del Instituto Distrital de Patrimonio Cultural para ejecutar procesos de protección, intervención y activación social en bienes  y sectores de interés cultural  de Bogotá.</t>
  </si>
  <si>
    <t>499-Prestar servicios de apoyo a la gestión a la Subdirección de protección e intervención del Instituto Distrital de Patrimonio Cultural para ejecutar procesos de protección, intervención y activación social en bienes  y sectores de interés cultural  de Bogotá.</t>
  </si>
  <si>
    <t>500-Prestar servicios de apoyo a la gestión a la Subdirección de protección e intervención del Instituto Distrital de Patrimonio Cultural para ejecutar procesos de protección, intervención y activación social en bienes  y sectores de interés cultural  de Bogotá.</t>
  </si>
  <si>
    <t>501-Prestar servicios de apoyo a la gestión a la Subdirección de protección e intervención del Instituto Distrital de Patrimonio Cultural para ejecutar procesos de protección, intervención y activación social en bienes  y sectores de interés cultural  de Bogotá.</t>
  </si>
  <si>
    <t>502-Prestar servicios de apoyo a la gestión a la Subdirección de protección e intervención del Instituto Distrital de Patrimonio Cultural para ejecutar procesos de protección, intervención y activación social en bienes  y sectores de interés cultural  de Bogotá.</t>
  </si>
  <si>
    <t>503-Prestar servicios de apoyo a la gestión a la Subdirección de protección e intervención del Instituto Distrital de Patrimonio Cultural para ejecutar procesos de protección, intervención y activación social en bienes  y sectores de interés cultural  de Bogotá.</t>
  </si>
  <si>
    <t>504-Prestar servicios de apoyo a la gestión a la Subdirección de protección e intervención del Instituto Distrital de Patrimonio Cultural para ejecutar procesos de protección, intervención y activación social en bienes  y sectores de interés cultural  de Bogotá.</t>
  </si>
  <si>
    <t>505-Prestar servicios de apoyo a la gestión a la Subdirección de protección e intervención del Instituto Distrital de Patrimonio Cultural para ejecutar procesos de protección, intervención y activación social en bienes  y sectores de interés cultural  de Bogotá.</t>
  </si>
  <si>
    <t>506-Prestar servicios de apoyo a la gestión a la Subdirección de protección e intervención del Instituto Distrital de Patrimonio Cultural para ejecutar procesos de protección, intervención y activación social en bienes  y sectores de interés cultural  de Bogotá.</t>
  </si>
  <si>
    <t>507-Prestar servicios de apoyo a la gestión a la Subdirección de protección e intervención del Instituto Distrital de Patrimonio Cultural para ejecutar procesos de protección, intervención y activación social en bienes  y sectores de interés cultural  de Bogotá.</t>
  </si>
  <si>
    <t>509-Prestar servicios de apoyo a la gestión a la Subdirección de protección e intervención del Instituto Distrital de Patrimonio Cultural para ejecutar procesos de protección, intervención y activación social en bienes  y sectores de interés cultural  de Bogotá.</t>
  </si>
  <si>
    <t>CASA QUIMICOS SAS;</t>
  </si>
  <si>
    <t>432;</t>
  </si>
  <si>
    <t>TECNI REPUESTOS INDUSTRIALES LTDA;</t>
  </si>
  <si>
    <t>422;</t>
  </si>
  <si>
    <t>DIEGO  MARTIN ACERO;</t>
  </si>
  <si>
    <t>295;</t>
  </si>
  <si>
    <t>MARTHA LILIANA TRIGOS PICON;</t>
  </si>
  <si>
    <t>126;</t>
  </si>
  <si>
    <t>JOSE NICOLAS MARTINEZ ARENAS;</t>
  </si>
  <si>
    <t>111;</t>
  </si>
  <si>
    <t>ROMY ERVIN GAONA;</t>
  </si>
  <si>
    <t>163;</t>
  </si>
  <si>
    <t>ANGYE CATERYNN PEÑA VARON;</t>
  </si>
  <si>
    <t>MICHAEL ANDRES URREGO ORJUELA;</t>
  </si>
  <si>
    <t>YOLIMA  CHIGUASUQUE HERRERA;</t>
  </si>
  <si>
    <t>LUIS ALBERTO MELO DIAZ;</t>
  </si>
  <si>
    <t>LUIS EDUARDO BUENHOMBRE SUAREZ;</t>
  </si>
  <si>
    <t>NICOLAS AUGUSTO ESCOBAR SALAZAR;</t>
  </si>
  <si>
    <t>275;</t>
  </si>
  <si>
    <t>BIBIANA  CHIGUASUQUE NEUTA;</t>
  </si>
  <si>
    <t>289;</t>
  </si>
  <si>
    <t>LIZETH PAOLA RAMOS OYOLA;</t>
  </si>
  <si>
    <t>291;</t>
  </si>
  <si>
    <t>BRYAN STIVEN CARDENAS RINCON;</t>
  </si>
  <si>
    <t>290;</t>
  </si>
  <si>
    <t>MARIA CRISTINA CARDENAS OLAYA;</t>
  </si>
  <si>
    <t>DIANA MARCELA AMAYA URREA;</t>
  </si>
  <si>
    <t>YENNIFER ANDREA FERNANDEZ CORREA;</t>
  </si>
  <si>
    <t>392;</t>
  </si>
  <si>
    <t>ROQUE ALBERTO RODRIGUEZ RUBIO;</t>
  </si>
  <si>
    <t>CATHERINE BRIGITTE CRUZ LOPEZ;</t>
  </si>
  <si>
    <t>ALEJANDRO  ORTEGA CASTIBLANCO;</t>
  </si>
  <si>
    <t>393;</t>
  </si>
  <si>
    <t>OMAR ORLANDO MORA CORTES;</t>
  </si>
  <si>
    <t>385;</t>
  </si>
  <si>
    <t>LUCK ENRIQUE PORTO TORRES;</t>
  </si>
  <si>
    <t>384;</t>
  </si>
  <si>
    <t>SANTIAGO MAURICIO RAMIREZ GIL;</t>
  </si>
  <si>
    <t>382;</t>
  </si>
  <si>
    <t>ALICE NATALIA CASTAÑEDA BELTRAN;</t>
  </si>
  <si>
    <t>383;</t>
  </si>
  <si>
    <t>YEIMI CAROLINA CRUZ ROJAS;</t>
  </si>
  <si>
    <t>SINDY MILENA RINCON CRISTANCHO;</t>
  </si>
  <si>
    <t>376;</t>
  </si>
  <si>
    <t>OMAIRA  PIÑEROS ROJAS;</t>
  </si>
  <si>
    <t>EDWIN FABIAN RUIZ CASAS;</t>
  </si>
  <si>
    <t>LUZ ADRIANA LOPEZ GALVIS;</t>
  </si>
  <si>
    <t>FERNANDO JOSE AVILA LOPEZ;</t>
  </si>
  <si>
    <t>387;</t>
  </si>
  <si>
    <t>LIZETH VALENTINA REYES CONTRERAS;</t>
  </si>
  <si>
    <t>389;</t>
  </si>
  <si>
    <t>DANIEL ALEXANDER BARRERA VIDALES;</t>
  </si>
  <si>
    <t>388;</t>
  </si>
  <si>
    <t>JOHAN ALBERTO GARZON CASTAÑEDA;</t>
  </si>
  <si>
    <t>272;</t>
  </si>
  <si>
    <t>DIANA MARCELA PARADA MENDIVELSO;</t>
  </si>
  <si>
    <t>RAPIDO GIGANTE S.A.;RAPIDO GIGANTE S.A.S.;</t>
  </si>
  <si>
    <t>368;368;</t>
  </si>
  <si>
    <t>77;</t>
  </si>
  <si>
    <t>564;</t>
  </si>
  <si>
    <t>753;</t>
  </si>
  <si>
    <t>682;</t>
  </si>
  <si>
    <t>LAURA ANGELICA CERON HERNANDEZ;</t>
  </si>
  <si>
    <t>64;</t>
  </si>
  <si>
    <t>ICOMM SOLUTIONS SAS;</t>
  </si>
  <si>
    <t>371;</t>
  </si>
  <si>
    <t>LEON DAVID COBO ESTRADA;</t>
  </si>
  <si>
    <t>NATALIA  RUEDA PINILLA;</t>
  </si>
  <si>
    <t>414;</t>
  </si>
  <si>
    <t>-</t>
  </si>
  <si>
    <t>394-Realizar los estudios técnicos y diseños para la consolidación y reforzamiento estructural de los Columbarios ubicados en el predio del costado occidental del Cementerio Central de Bogotá</t>
  </si>
  <si>
    <t>395-Realizar la interventoría del contrato cuyo objeto es "Realizar los Estudios técnicos y diseños para la consolidación y reforzamiento estructural de los Columbarios ubicados en el predio del costado occidental del Cementerio Central de Bogotá"</t>
  </si>
  <si>
    <t>399-Realizar acciones del Plan de manejo arqueológico en el marco del convenio con el  ICANH</t>
  </si>
  <si>
    <t>403-Saldo del componente Recuperacion de los Columbarios</t>
  </si>
  <si>
    <t>689-Prestar servicios de apoyo a la gestión al Instituto Distrital de Patrimonio Cultural, en las acciones relacionadas con la exploración y valoración a realizarse en los Columbarios</t>
  </si>
  <si>
    <t>690-Prestar servicios de apoyo a la gestión al Instituto Distrital de Patrimonio Cultural, en las acciones relacionadas con la exploración y valoración a realizarse en los Columbarios</t>
  </si>
  <si>
    <t>691-Prestar servicios de apoyo a la gestión al Instituto Distrital de Patrimonio Cultural, en las acciones relacionadas con la exploración y valoración a realizarse en los Columbarios</t>
  </si>
  <si>
    <t>JAIR ALEJANDRO ALVARADO SOTO;</t>
  </si>
  <si>
    <t>92;</t>
  </si>
  <si>
    <t>INSTITUTO DISTRITAL DE PATRIMONIO CULTUR AL;INSTITUTO DISTRITAL DE PATRIMONIO CULTUR AL;INSTITUTO DISTRITAL DE PATRIMONIO CULTUR AL;INSTITUTO DISTRITAL DE PATRIMONIO CULTUR AL;INSTITUTO DISTRITAL DE PATRIMONIO CULTUR AL;INSTITUTO DISTRITAL DE PATRIMONIO CULTUR AL;</t>
  </si>
  <si>
    <t>541;</t>
  </si>
  <si>
    <t>709;</t>
  </si>
  <si>
    <t>402-Prestar servicios profesionales al Instituto Distrital de Patrimonio Cultural para apoyar el diseño y desarrollo de los talleres que hacen parte del proceso de activación patrimonial de los Columbarios y el antiguo Cementerio de Pobres.</t>
  </si>
  <si>
    <t>YESID HUMBERTO HURTADO SANDOVAL;</t>
  </si>
  <si>
    <t>96;</t>
  </si>
  <si>
    <t>CONSORCIO NVP;</t>
  </si>
  <si>
    <t>513;</t>
  </si>
  <si>
    <t>416;</t>
  </si>
  <si>
    <t>373-PASIVOS EXIGIBLES</t>
  </si>
  <si>
    <t>687-Aunar esfuerzos técnicos, logísticos y administrativos con el fin de implementar planes, proyectos y desarrollar acciones encaminadas a la protección, conservación, manejo, investigación y divulgación del patrimonio cultural de Bogotá en áreas de interés conjuntas para el Instituto Distrital de Patrimonio Cultural (IDPC) y la Secretaría Distrital de Integración Social (SDIS) de conformidad con los objetos misionales de ambas entidades.</t>
  </si>
  <si>
    <t>ANTONIO FREINS OCHOA FLOREZ;</t>
  </si>
  <si>
    <t>173;</t>
  </si>
  <si>
    <t>HELENA MARIA FERNANDEZ SARMIENTO;</t>
  </si>
  <si>
    <t>ANGELA MARIA RUIZ ARAQUE;</t>
  </si>
  <si>
    <t>244;</t>
  </si>
  <si>
    <t>LAURA CRISTINA CUMBALAZA NOREÑA;</t>
  </si>
  <si>
    <t>145;</t>
  </si>
  <si>
    <t>DANIELA  DUQUE GIL;</t>
  </si>
  <si>
    <t>LEONEL  SERRATO VASQUEZ;</t>
  </si>
  <si>
    <t>164;</t>
  </si>
  <si>
    <t>NUBIA ALEXANDRA CORTES REINA;</t>
  </si>
  <si>
    <t>127;</t>
  </si>
  <si>
    <t>OSCAR JAVIER MARTINEZ REYES;</t>
  </si>
  <si>
    <t>128;</t>
  </si>
  <si>
    <t>WILSON ORLANDO DAZA MONTAÑO;</t>
  </si>
  <si>
    <t>129;</t>
  </si>
  <si>
    <t>WILMAR DUVAN TOVAR LEYVA;</t>
  </si>
  <si>
    <t>27513;31983;51753;66993;67003;95663;</t>
  </si>
  <si>
    <t>DIEGO ANTONIO RODRIGUEZ CARRILLO;</t>
  </si>
  <si>
    <t>225;</t>
  </si>
  <si>
    <t>JHON ALEJANDRO CARVAJAL MAHECHA;</t>
  </si>
  <si>
    <t>INSTITUTO DISTRITAL DE PATRIMONIO CULTUR AL;INSTITUTO DISTRITAL DE PATRIMONIO CULTUR AL;</t>
  </si>
  <si>
    <t>538;538;</t>
  </si>
  <si>
    <t>733;</t>
  </si>
  <si>
    <t>776;</t>
  </si>
  <si>
    <t>335;</t>
  </si>
  <si>
    <t>313;</t>
  </si>
  <si>
    <t>165;</t>
  </si>
  <si>
    <t>166;</t>
  </si>
  <si>
    <t>167;</t>
  </si>
  <si>
    <t>172;</t>
  </si>
  <si>
    <t>SANDRA PATRICIA MENDOZA VARGAS;</t>
  </si>
  <si>
    <t>246;</t>
  </si>
  <si>
    <t>KATHERINE AURORA MEJIA LEAL;</t>
  </si>
  <si>
    <t>MATEO JOSE HERNANDEZ MURCIA;</t>
  </si>
  <si>
    <t>WINER ENRIQUE MARTINEZ CUADRADO;</t>
  </si>
  <si>
    <t>231;</t>
  </si>
  <si>
    <t>OSCAR FABIAN UYABAN DUEÑAS;</t>
  </si>
  <si>
    <t>232;</t>
  </si>
  <si>
    <t>ANA MARIA MONTOYA CORREA;</t>
  </si>
  <si>
    <t>253;</t>
  </si>
  <si>
    <t>ARIEL RODRIGO FERNANDEZ BACA;</t>
  </si>
  <si>
    <t>252;</t>
  </si>
  <si>
    <t>LEA VANESSA ESQUIVEL PEÑA;</t>
  </si>
  <si>
    <t>233;</t>
  </si>
  <si>
    <t>XIMENA PIEDAD AGUILLON MAYORGA;</t>
  </si>
  <si>
    <t>249;</t>
  </si>
  <si>
    <t>ILONA GRACIELA MURCIA IJJASZ;</t>
  </si>
  <si>
    <t>234;</t>
  </si>
  <si>
    <t>MYRIAM ADELAIDA POVEDA PARRA;</t>
  </si>
  <si>
    <t>235;</t>
  </si>
  <si>
    <t>MARITZA  FORERO HERNANDEZ;</t>
  </si>
  <si>
    <t>251;</t>
  </si>
  <si>
    <t>DAVID MIGUEL GONZALEZ BERNAL;</t>
  </si>
  <si>
    <t>315;</t>
  </si>
  <si>
    <t>LUIS FELIPE GONZALEZ VELEZ;</t>
  </si>
  <si>
    <t>89;</t>
  </si>
  <si>
    <t>ANGIE LIZETH MURILLO PINEDA;</t>
  </si>
  <si>
    <t>250;</t>
  </si>
  <si>
    <t>JOHN ALEXANDER NUÑEZ GOMEZ;</t>
  </si>
  <si>
    <t>28073;51763;</t>
  </si>
  <si>
    <t>DAVID ERNESTO ARIAS SILVA;</t>
  </si>
  <si>
    <t>241;</t>
  </si>
  <si>
    <t>SHERIL NATALIA SALAZAR BAYONA;</t>
  </si>
  <si>
    <t>240;</t>
  </si>
  <si>
    <t>ALEJANDRO  MENDOZA JARAMILLO;</t>
  </si>
  <si>
    <t>ALEXANDER  VALLEJO;</t>
  </si>
  <si>
    <t>288;</t>
  </si>
  <si>
    <t>DIANA CAROLINA SHOOL MONTOYA;</t>
  </si>
  <si>
    <t>242;</t>
  </si>
  <si>
    <t>LAURA SARA MARIA MORENO RODRIGUEZ;</t>
  </si>
  <si>
    <t>260;</t>
  </si>
  <si>
    <t>133;</t>
  </si>
  <si>
    <t>160;</t>
  </si>
  <si>
    <t>134;</t>
  </si>
  <si>
    <t>135;135;</t>
  </si>
  <si>
    <t>JUAN PABLO SANCHEZ CHAVES;</t>
  </si>
  <si>
    <t>101;</t>
  </si>
  <si>
    <t>LAURA RENEE DEL PINO BUSTOS;</t>
  </si>
  <si>
    <t>98;</t>
  </si>
  <si>
    <t>VLADIMIR ENRIQUE TOVAR MUÑOZ;</t>
  </si>
  <si>
    <t>MARIA ISABEL VANEGAS SILVA;</t>
  </si>
  <si>
    <t>82;</t>
  </si>
  <si>
    <t>YULY FABIOLA ROMERO LONDO¿¿O;YULY FABIOLA ROMERO LONDOÑO;</t>
  </si>
  <si>
    <t>99;99;</t>
  </si>
  <si>
    <t>NATALIA  ACHIARDI ORTIZ;</t>
  </si>
  <si>
    <t>100;</t>
  </si>
  <si>
    <t>FRANCISCO JAVIER PINZON RIAÑO;</t>
  </si>
  <si>
    <t>ANGIE MILENA ESPINEL MENESES;</t>
  </si>
  <si>
    <t>112;</t>
  </si>
  <si>
    <t>CARLOS EDUARDO SANCHEZ OTERO;</t>
  </si>
  <si>
    <t>406-Adquirir la renovación de licencias de software especializadas para los equipos de cómputo del Instituto Distrital de Patrimonio Cultural.</t>
  </si>
  <si>
    <t>MANUEL ORLANDO MARTIN JIMENEZ;</t>
  </si>
  <si>
    <t>KAREN ROCIO FORERO GARAVITO;</t>
  </si>
  <si>
    <t>97;</t>
  </si>
  <si>
    <t>MARIO SERGIO ALEJANDRO VALENCIA MENDEZ;</t>
  </si>
  <si>
    <t>262;</t>
  </si>
  <si>
    <t>PAULA ANDREA AYALA BARON;</t>
  </si>
  <si>
    <t>247;</t>
  </si>
  <si>
    <t>DIANA MARCELA ACUÑA TORRES;</t>
  </si>
  <si>
    <t>263;</t>
  </si>
  <si>
    <t>ANDREA MARCELA CASTIBLANCO LOPEZ;</t>
  </si>
  <si>
    <t>ANDRES JULIAN JIMENEZ DURAN;</t>
  </si>
  <si>
    <t>OSCAR JAVIER BECERRA MORA;</t>
  </si>
  <si>
    <t>YANESSA MARIANE LILCHYN PEÑA;</t>
  </si>
  <si>
    <t>245;</t>
  </si>
  <si>
    <t>RODOLFO ANTONIO PARRA RODRIGUEZ;</t>
  </si>
  <si>
    <t>261;</t>
  </si>
  <si>
    <t>DIEGO AUGUSTO FERNANDEZ PRICE;</t>
  </si>
  <si>
    <t>265;</t>
  </si>
  <si>
    <t>DIEGO IVAN MENESES FIGUEROA;</t>
  </si>
  <si>
    <t>266;</t>
  </si>
  <si>
    <t>GERMAN DARIO ROMERO SUAREZ;</t>
  </si>
  <si>
    <t>301;</t>
  </si>
  <si>
    <t>JULIETH GEORYANNA RODRIGUEZ JAIMES;</t>
  </si>
  <si>
    <t>344;</t>
  </si>
  <si>
    <t>KAREM LIZETTE CESPEDES HERNANDEZ;</t>
  </si>
  <si>
    <t>LIZETH PAOLA LOPEZ BARRERA;</t>
  </si>
  <si>
    <t>292;</t>
  </si>
  <si>
    <t>NATALIA  ORTEGA RENGIFO;</t>
  </si>
  <si>
    <t>293;</t>
  </si>
  <si>
    <t>YIRA TATIANA NAVARRO SALAZAR;</t>
  </si>
  <si>
    <t>CAROLINA  ORTIZ PEDRAZA;</t>
  </si>
  <si>
    <t>124;</t>
  </si>
  <si>
    <t>ANGELA CAMILA YAMILE RIVERA GALEANO;</t>
  </si>
  <si>
    <t>102;</t>
  </si>
  <si>
    <t>LIDA CONSTANZA MEDRANO RINCON;</t>
  </si>
  <si>
    <t>248;</t>
  </si>
  <si>
    <t>DAVID RICARDO CORTES SANCHEZ;</t>
  </si>
  <si>
    <t>226;</t>
  </si>
  <si>
    <t>KAREN VIVIANA GUTIERREZ VARGAS;</t>
  </si>
  <si>
    <t>228;</t>
  </si>
  <si>
    <t>MELVA SAHIDY PASTRANA MORALES;</t>
  </si>
  <si>
    <t>264;</t>
  </si>
  <si>
    <t>PAOLA ANDREA RANGEL MARTINEZ;</t>
  </si>
  <si>
    <t>YENNY ANDREA FORERO PEÑA;</t>
  </si>
  <si>
    <t>INGRID JOHANA PARADA MENDIVELSO;</t>
  </si>
  <si>
    <t>243;</t>
  </si>
  <si>
    <t>DANIEL FELIPE GUTIERREZ VARGAS;</t>
  </si>
  <si>
    <t>227;</t>
  </si>
  <si>
    <t>CLAUDIA JIMENA PEREZ MARTINEZ;</t>
  </si>
  <si>
    <t>283;</t>
  </si>
  <si>
    <t>LISSETH STEPHANIA MENDOZA GIRALDO;</t>
  </si>
  <si>
    <t>ANGELICA  CIFUENTES GRIMALDO;</t>
  </si>
  <si>
    <t>ALVARO IVAN SALAZAR DAZA;</t>
  </si>
  <si>
    <t>358;</t>
  </si>
  <si>
    <t>336;</t>
  </si>
  <si>
    <t>207;</t>
  </si>
  <si>
    <t>337;</t>
  </si>
  <si>
    <t>357;</t>
  </si>
  <si>
    <t>375;</t>
  </si>
  <si>
    <t>397;</t>
  </si>
  <si>
    <t>472;</t>
  </si>
  <si>
    <t>373;</t>
  </si>
  <si>
    <t>372;</t>
  </si>
  <si>
    <t>341;</t>
  </si>
  <si>
    <t>312;</t>
  </si>
  <si>
    <t>356;</t>
  </si>
  <si>
    <t>222;</t>
  </si>
  <si>
    <t>314;</t>
  </si>
  <si>
    <t>322;</t>
  </si>
  <si>
    <t>327;</t>
  </si>
  <si>
    <t>328;</t>
  </si>
  <si>
    <t>208;</t>
  </si>
  <si>
    <t>173-Saldo componente Implementación del Modelo Integrado de Planeación y Gestión</t>
  </si>
  <si>
    <t>648-Aunar esfuerzos entre la Secretaría General de la Alcaldía Mayor de Bogotá y el Instituto Distrital de Patrimonio Cultural para garantizar a la ciudadanía el acceso a la información, prestación de los servicios y realización de trámites a cargo del Instituto Distrital de Patrimonio Cultural, a través de los Puntos de Atención de la REDCADE.</t>
  </si>
  <si>
    <t>716-Adición y prórroga del contrato 182 de 2021 que tiene por objeto: 105-Prestar servicios profesionales al instituto distrital de patrimonio cultural, para orientar la articulación de actividades de seguimiento y monitoreo de los proyectos misionales de la entidad</t>
  </si>
  <si>
    <t>717-Adición y prórroga del contrato 347 de 2021 que tiene por objeto: Cod. 609 Prestar servicios profesionales al Instituto Distrital de Patrimonio Cultural para orientar y acompañar los temas contables, tributarios y financieros en las diferentes situaciones que se presenten en desarrollo de las funciones propias desarrolladas por la Subdirección de Gestión Corporativa.</t>
  </si>
  <si>
    <t>718-Prestar servicios profesionales al Instituto Distrital de Patrimonio Cultural para apoyar jurídicamente en la sustanciación y trámite de los procesos disciplinarios que se adelanten</t>
  </si>
  <si>
    <t>ANDREA VIVIANA BRITO;</t>
  </si>
  <si>
    <t>15;</t>
  </si>
  <si>
    <t>CATALINA  ARREAZA MORENO;</t>
  </si>
  <si>
    <t>37;</t>
  </si>
  <si>
    <t>PAULA ANDREA TORRES ZULUAGA;</t>
  </si>
  <si>
    <t>55;</t>
  </si>
  <si>
    <t>CHATERINE  HENKEL;</t>
  </si>
  <si>
    <t>65;</t>
  </si>
  <si>
    <t>PATRICIA MILEVA CARRILLO BLANCO;</t>
  </si>
  <si>
    <t>16;</t>
  </si>
  <si>
    <t>MARIA FERNANDA MARTINEZ SARMIENTO;</t>
  </si>
  <si>
    <t>23;</t>
  </si>
  <si>
    <t>SOL MILENA GUERRA ZAPATA;</t>
  </si>
  <si>
    <t>9;</t>
  </si>
  <si>
    <t>VICTOR MANUEL ALFONSO MEDINA;</t>
  </si>
  <si>
    <t>36;</t>
  </si>
  <si>
    <t>DIANA MARCELA GOMEZ BERNAL;</t>
  </si>
  <si>
    <t>17;</t>
  </si>
  <si>
    <t>EDWIN ALEXANDER LEON GONZALEZ;</t>
  </si>
  <si>
    <t>18;</t>
  </si>
  <si>
    <t>PAOLA ANDREA CONTRERAS VELASQUEZ;</t>
  </si>
  <si>
    <t>22;</t>
  </si>
  <si>
    <t>MARIA FERNANDA CAMARGO DIAZ;</t>
  </si>
  <si>
    <t>10;</t>
  </si>
  <si>
    <t>GUILLERMO ANDRES LONDOÑO RUIZ;</t>
  </si>
  <si>
    <t>11;</t>
  </si>
  <si>
    <t>HELBERT MAURICIO GUZMAN MATIAS;</t>
  </si>
  <si>
    <t>12;</t>
  </si>
  <si>
    <t>ESTEFANIA  DIAZ MUÑOZ;</t>
  </si>
  <si>
    <t>JOHANNA ALEJANDRA FERNANDEZ CORREDOR;</t>
  </si>
  <si>
    <t>24;</t>
  </si>
  <si>
    <t>LINA MARIA MORENO MALAGON;</t>
  </si>
  <si>
    <t>13;</t>
  </si>
  <si>
    <t>NATALIA  PEREZ FERNANDEZ;</t>
  </si>
  <si>
    <t>28;</t>
  </si>
  <si>
    <t>MARTHA LILIANA PATIÑO BOSIGA;</t>
  </si>
  <si>
    <t>14;</t>
  </si>
  <si>
    <t>NATALIA  CARDONA MEDAGLIA;</t>
  </si>
  <si>
    <t>27;</t>
  </si>
  <si>
    <t>FERNANDO AUGUSTO VERGARA GARCIA;</t>
  </si>
  <si>
    <t>43;</t>
  </si>
  <si>
    <t>LORENA  GUERRERO ARIAS;</t>
  </si>
  <si>
    <t>44;</t>
  </si>
  <si>
    <t>CAMILA  MEDINA ARBELAEZ;</t>
  </si>
  <si>
    <t>51;</t>
  </si>
  <si>
    <t>CARLOS MARIO SANTOS PINILLA;</t>
  </si>
  <si>
    <t>50;</t>
  </si>
  <si>
    <t>CARLOS MIGUEL ROMAN GARCES;</t>
  </si>
  <si>
    <t>52;</t>
  </si>
  <si>
    <t>DIEGO ANDRES MORA GARCIA;</t>
  </si>
  <si>
    <t>CARLOS HERNANDO SANDOVAL MORA;</t>
  </si>
  <si>
    <t>26;</t>
  </si>
  <si>
    <t>JENNY JOHANNA CARREÑO ARENALES;</t>
  </si>
  <si>
    <t>53;</t>
  </si>
  <si>
    <t>SANDRA LUCIA SUAREZ LOZANO;</t>
  </si>
  <si>
    <t>NATALIA  VELEZ RINCON;</t>
  </si>
  <si>
    <t>54;</t>
  </si>
  <si>
    <t>ESTHER CRISTINA SILVA RODRIGUEZ;</t>
  </si>
  <si>
    <t>LILLIANA MARIA CALLE CARVAJAL;</t>
  </si>
  <si>
    <t>29;</t>
  </si>
  <si>
    <t>FABIO ALBERTO SALAZAR MACHADO;</t>
  </si>
  <si>
    <t>19;</t>
  </si>
  <si>
    <t>MARY ELIZABETH ROJAS MUÑOZ;</t>
  </si>
  <si>
    <t>33;</t>
  </si>
  <si>
    <t>LUIS YEFERSON REYES BONILLA;</t>
  </si>
  <si>
    <t>38;</t>
  </si>
  <si>
    <t>JUAN CARLOS CUBILLOS PINZON;</t>
  </si>
  <si>
    <t>76;</t>
  </si>
  <si>
    <t>JAIBER ALFONSO SARMIENTO RUIZ;</t>
  </si>
  <si>
    <t>1;</t>
  </si>
  <si>
    <t>HAROLD JUSEP AGUDELO CASALLAS;</t>
  </si>
  <si>
    <t>56;</t>
  </si>
  <si>
    <t>IDELBER  SANCHEZ;</t>
  </si>
  <si>
    <t>66;</t>
  </si>
  <si>
    <t>ELLIEN YULIETH RODRIGUEZ RINCON;</t>
  </si>
  <si>
    <t>60;</t>
  </si>
  <si>
    <t>OSCAR ANDRES RIVEROS MOYANO;</t>
  </si>
  <si>
    <t>61;</t>
  </si>
  <si>
    <t>ANGELA MARIA CASTRO CEPEDA;</t>
  </si>
  <si>
    <t>2;</t>
  </si>
  <si>
    <t>DANILO  SANCHEZ SUARIQUE;</t>
  </si>
  <si>
    <t>3;</t>
  </si>
  <si>
    <t>EDNA CAMILA DEL CONSUELO ACERO TINOCO;</t>
  </si>
  <si>
    <t>42;</t>
  </si>
  <si>
    <t>GINNA MICHELL SUAREZ ALARCON;</t>
  </si>
  <si>
    <t>4;</t>
  </si>
  <si>
    <t>JUAN ANDRES POVEDA RIAÑO;</t>
  </si>
  <si>
    <t>62;</t>
  </si>
  <si>
    <t>JUAN CARLOS ALVARADO PEÑA;</t>
  </si>
  <si>
    <t>63;</t>
  </si>
  <si>
    <t>SANDRA PATRICIA PALACIOS ARCE;</t>
  </si>
  <si>
    <t>58;</t>
  </si>
  <si>
    <t>RICARDO  MARTINEZ BRACHO;</t>
  </si>
  <si>
    <t>HELBER AURELIO SILVA LEGUIZAMON;</t>
  </si>
  <si>
    <t>25;</t>
  </si>
  <si>
    <t>NUBIA STELLA LIZARAZO SIERRA;</t>
  </si>
  <si>
    <t>34;</t>
  </si>
  <si>
    <t>MARIELA  CAJAMARCA DIAZ;</t>
  </si>
  <si>
    <t>30;</t>
  </si>
  <si>
    <t>SHARON DANIELA AVILA ANDRADE;</t>
  </si>
  <si>
    <t>IRMA  CASTAÑEDA RAMIREZ;</t>
  </si>
  <si>
    <t>5;</t>
  </si>
  <si>
    <t>ORLANDO  ARIAS CAICEDO;</t>
  </si>
  <si>
    <t>35;</t>
  </si>
  <si>
    <t>NATALIA  TORRES GARZON;</t>
  </si>
  <si>
    <t>46;</t>
  </si>
  <si>
    <t>ELSY ROCIO VIVAS BABATIVA;</t>
  </si>
  <si>
    <t>47;</t>
  </si>
  <si>
    <t>CRISTINA  MAHECHA PARRA;</t>
  </si>
  <si>
    <t>6;</t>
  </si>
  <si>
    <t>SANDRA YANETH ROMO BENAVIDES;</t>
  </si>
  <si>
    <t>7;</t>
  </si>
  <si>
    <t>VICTORIA ANDREA MUÑOZ ORDOÑEZ;</t>
  </si>
  <si>
    <t>8;</t>
  </si>
  <si>
    <t>JOSE ORLANDO OVALLE MENDIOLA;</t>
  </si>
  <si>
    <t>45;</t>
  </si>
  <si>
    <t>JOSE BERNARDO GALLO CUBILLOS;</t>
  </si>
  <si>
    <t>41;</t>
  </si>
  <si>
    <t>CAMILO ANDRES MORENO MALAGON;</t>
  </si>
  <si>
    <t>57;</t>
  </si>
  <si>
    <t>DIANA CONSTANZA DIAZ BAHAMON;</t>
  </si>
  <si>
    <t>48;</t>
  </si>
  <si>
    <t>EDGAR ANDRES MONCADA RUBIO;</t>
  </si>
  <si>
    <t>20;</t>
  </si>
  <si>
    <t>LEIDY LILIANA ROJAS CALDERON;</t>
  </si>
  <si>
    <t>32;</t>
  </si>
  <si>
    <t>LUZ MARINA ZAPATA FLOREZ;</t>
  </si>
  <si>
    <t>21;</t>
  </si>
  <si>
    <t>NANCY  ZAMORA;</t>
  </si>
  <si>
    <t>39;</t>
  </si>
  <si>
    <t>OMAR ALEXANDER PATIÑO PINEDA;</t>
  </si>
  <si>
    <t>67;</t>
  </si>
  <si>
    <t>OSCAR MARIO YUSTI TRUJILLO;</t>
  </si>
  <si>
    <t>40;</t>
  </si>
  <si>
    <t>RONALD  MORERA ESTEVEZ;</t>
  </si>
  <si>
    <t>49;</t>
  </si>
  <si>
    <t>347;</t>
  </si>
  <si>
    <t>NEURONA INGENIERIA MAS DISEÑO SAS;</t>
  </si>
  <si>
    <t>71;</t>
  </si>
  <si>
    <t>69;</t>
  </si>
  <si>
    <t>216;</t>
  </si>
  <si>
    <t>68;</t>
  </si>
  <si>
    <t>411;</t>
  </si>
  <si>
    <t>78;</t>
  </si>
  <si>
    <t>460;</t>
  </si>
  <si>
    <t>79;</t>
  </si>
  <si>
    <t>80;</t>
  </si>
  <si>
    <t>72;</t>
  </si>
  <si>
    <t>74;</t>
  </si>
  <si>
    <t>73;</t>
  </si>
  <si>
    <t>70;</t>
  </si>
  <si>
    <t>185;</t>
  </si>
  <si>
    <t>75;</t>
  </si>
  <si>
    <t>81;</t>
  </si>
  <si>
    <t>474;</t>
  </si>
  <si>
    <t>607-saldo componente Administración y mantenimiento de las sedes a cargo de la entidad</t>
  </si>
  <si>
    <t>LADOINSA LABORES DOTACIONES INDUSTRIALES SAS;</t>
  </si>
  <si>
    <t>324;</t>
  </si>
  <si>
    <t>SEGURIDAD DIGITAL LTDA;</t>
  </si>
  <si>
    <t>369;</t>
  </si>
  <si>
    <t>11442439;12193505;27722297;12192621;12210600;27644847;12051369424;12051369424;12053342806;8117028;34228682;27722297;12192621;27644847;12210600;12051369424;34228682;27722297;12192621;11442439;27644847;12210600;12053342806;12051369424;34228682;27722297;1219</t>
  </si>
  <si>
    <t>CONTROL SERVICES ENGINEERING S A S;</t>
  </si>
  <si>
    <t>MOSTHYE VICENTE MEDINA RODRIGUEZ;</t>
  </si>
  <si>
    <t>693-Adquisición de elementos de bioseguridad y protección para prevenir la propagación del Coronavirus (Covid 19) en el IDPC.</t>
  </si>
  <si>
    <t>PANORAMMA DISEÑO DE SOLUCIONES SAS;AVANZA INTERNACIONAL GROUP SAS;POLYMET SAS;LOGISTICA Y GESTION DE NEGOCIOS SAS - EN LIQUIDACION;</t>
  </si>
  <si>
    <t>316;317;353;352;</t>
  </si>
  <si>
    <t>436;</t>
  </si>
  <si>
    <t>550;</t>
  </si>
  <si>
    <t>488;</t>
  </si>
  <si>
    <t>465;</t>
  </si>
  <si>
    <t>558;</t>
  </si>
  <si>
    <t>565;</t>
  </si>
  <si>
    <t>522;522;</t>
  </si>
  <si>
    <t>466;</t>
  </si>
  <si>
    <t>724;</t>
  </si>
  <si>
    <t>184-Adquirir el soporte anual de los módulos y licencias del software de mesa de ayuda (Aranda).</t>
  </si>
  <si>
    <t>192-Adquisición de certificados digitales en formato token criptográfico y Certificado Servidor Seguro (SSL), para llevar a cabo el proceso de gestión de pagos a través de los diferentes canales y  sistemas de la Secretaría Distrital de Hacienda y otros requeridos por el Instituto Distrital de Patrimonio Cultural.</t>
  </si>
  <si>
    <t>205-Adquisición, instalación y puesta en funcionamiento del software necesario para el procesamiento y liquidación de la nómina electrónica de los funcionarios del Instituto Distrital de Patrimonio Cultural.</t>
  </si>
  <si>
    <t>606-saldo componente Infraestructura física,  tecnológica, de información y comunicaciones</t>
  </si>
  <si>
    <t>KANDERI GROUP S A S;</t>
  </si>
  <si>
    <t>342;</t>
  </si>
  <si>
    <t>AUDIDATA COLOMBIA SAS;</t>
  </si>
  <si>
    <t>230;</t>
  </si>
  <si>
    <t>B2B TIC SAS;</t>
  </si>
  <si>
    <t>EFORCERS S.A.;EFORCERS S.A.S;</t>
  </si>
  <si>
    <t>364;364;</t>
  </si>
  <si>
    <t>COLOMBIANA DE COMERCIO SA;</t>
  </si>
  <si>
    <t>346;</t>
  </si>
  <si>
    <t>SAGA CONSULTING AND INVESTMENT SAS;</t>
  </si>
  <si>
    <t>417;</t>
  </si>
  <si>
    <t>102</t>
  </si>
  <si>
    <t>623</t>
  </si>
  <si>
    <t>99;</t>
  </si>
  <si>
    <t>706-Prestar servicios profesionales al Instituto Distrital de Patrimonio Cultural como enlace territorial de los procesos de Formación en patrimonio cultural en el ciclo integral de educación para la vida en Bogotá.</t>
  </si>
  <si>
    <t>640-Aunar esfuerzos técnicos, humanos y administrativos, para desarrollar estrategias y acciones orientadas a la formación patrimonial y sonora, y a la activación y divulgación de los patrimonios integrados alrededor de la construcción de un paisaje sonoro en el borde urbano rural de Usme.</t>
  </si>
  <si>
    <t>703-ARL para amparar los pasantes del proyecto 7601</t>
  </si>
  <si>
    <t>704-Adicionar y prorrogar el contrato de prestación de servicios profesionales N° 108 del 2021, cuyo objeto es "(Cód. 18) Prestar servicios profesionales al Instituto Distrital de Patrimonio Cultural para acompañar la formulación del banco de aliados y adelantar la priorización de actores, alcances y poblaciones a beneficiar con cada aliado, en el marco del programa de Formacion"</t>
  </si>
  <si>
    <t>705-Prestar servicios profesionales al Instituto Distrital de Patrimonio Cultural para realizar las actividades administrativas del programa en Formación en patrimonio cultural en el ciclo integral de educación para la vida en Bogotá.</t>
  </si>
  <si>
    <t>707-Prestar servicios profesionales al instituto distrital de patrimonio cultural para respaldar la gestión de los espacios culturales, la logística y la divulgación de los recorridos de ciudad realizados en el marco de la formación en patrimonio cultural en el ciclo integral de educación para la vida en Bogotá.</t>
  </si>
  <si>
    <t>708-Prestar servicios profesionales al Instituto Distrital de Patrimonio Cultural para acompañar el componente de apropiación social del patrimonio de los procesos de formación en patrimonio cultural en el ciclo integral de educación para la vida en Bogotá.</t>
  </si>
  <si>
    <t>599</t>
  </si>
  <si>
    <t>624</t>
  </si>
  <si>
    <t>622</t>
  </si>
  <si>
    <t>621</t>
  </si>
  <si>
    <t>825;</t>
  </si>
  <si>
    <t>631;</t>
  </si>
  <si>
    <t>828;</t>
  </si>
  <si>
    <t>630;</t>
  </si>
  <si>
    <t>632;</t>
  </si>
  <si>
    <t>106;</t>
  </si>
  <si>
    <t>755;</t>
  </si>
  <si>
    <t>823;</t>
  </si>
  <si>
    <t>FABIO ALBERTO LOPEZ SUAREZ;</t>
  </si>
  <si>
    <t>JOHAN SEBASTIAN BUENO COLMENARES;</t>
  </si>
  <si>
    <t>CAMILO  CASAS ABRIL;</t>
  </si>
  <si>
    <t>ANDRES EDUARDO GARNICA TORRADO;</t>
  </si>
  <si>
    <t>LAURA ALEJANDRA MENDOZA GARCIA;</t>
  </si>
  <si>
    <t>DIANA MARIA PEDRAZA RINCON;</t>
  </si>
  <si>
    <t>ILSE LORENA SALCEDO GONZALEZ;</t>
  </si>
  <si>
    <t>PAOLA ANDREA QUINTERO RODRIGUEZ;</t>
  </si>
  <si>
    <t>ANA MARGARITA SIERRA PINEDO;</t>
  </si>
  <si>
    <t>JAVIER FELIPE ORTIZ CASSIANI;</t>
  </si>
  <si>
    <t>ELOISA  LAMILLA GUERRERO;</t>
  </si>
  <si>
    <t>JOHN EDISSON FARFAN RODRIGUEZ;</t>
  </si>
  <si>
    <t>451;</t>
  </si>
  <si>
    <t>453;</t>
  </si>
  <si>
    <t>396;</t>
  </si>
  <si>
    <t>28183;51623;</t>
  </si>
  <si>
    <t>110;</t>
  </si>
  <si>
    <t>108;</t>
  </si>
  <si>
    <t>107;</t>
  </si>
  <si>
    <t>135;</t>
  </si>
  <si>
    <t>448;</t>
  </si>
  <si>
    <t>27503;51773;66983;82853;95673;108293;122123;</t>
  </si>
  <si>
    <t>82873;108303;122133;</t>
  </si>
  <si>
    <t>658</t>
  </si>
  <si>
    <t>657</t>
  </si>
  <si>
    <t>850;</t>
  </si>
  <si>
    <t>849;</t>
  </si>
  <si>
    <t>848;</t>
  </si>
  <si>
    <t>865;</t>
  </si>
  <si>
    <t>847;</t>
  </si>
  <si>
    <t>864;</t>
  </si>
  <si>
    <t>863;</t>
  </si>
  <si>
    <t>846;</t>
  </si>
  <si>
    <t>845;</t>
  </si>
  <si>
    <t>862;</t>
  </si>
  <si>
    <t>861;</t>
  </si>
  <si>
    <t>860;</t>
  </si>
  <si>
    <t>844;</t>
  </si>
  <si>
    <t>859;</t>
  </si>
  <si>
    <t>898;</t>
  </si>
  <si>
    <t>858;</t>
  </si>
  <si>
    <t>857;</t>
  </si>
  <si>
    <t>843;</t>
  </si>
  <si>
    <t>LUIS FERNANDO MELO SEGURA;</t>
  </si>
  <si>
    <t>LUIS MIGUEL CABALLERO GARCIA;</t>
  </si>
  <si>
    <t>ANA MILENA GOMEZ RAMIREZ;</t>
  </si>
  <si>
    <t>FLOR MARINA GOMEZ RAMIREZ;</t>
  </si>
  <si>
    <t>DANIEL NICOLAS OSORIO MELO;</t>
  </si>
  <si>
    <t>LAURA ANGELICA BERMUDEZ GARCIA;</t>
  </si>
  <si>
    <t>JOHN JAIRO RIOS;</t>
  </si>
  <si>
    <t>JHORDAN ALEXIS BELTRAN ZAMORA;</t>
  </si>
  <si>
    <t>JONATHAN ALEXANDER PADILLA CHOLO;</t>
  </si>
  <si>
    <t>CATHERINE  ROJAS TORRES;</t>
  </si>
  <si>
    <t>CHRISTIAN HERNANDO TELLEZ LOPEZ;</t>
  </si>
  <si>
    <t>AYDA ESTEFANIA NEVA PEÑA;</t>
  </si>
  <si>
    <t>DALAL STEPHANIE PINILLA VALENZUELA;</t>
  </si>
  <si>
    <t>GERALDIN ESPERANZA ROJAS TORRES;</t>
  </si>
  <si>
    <t>JOSE FRANCISCO SAGANOME HUERTAS;</t>
  </si>
  <si>
    <t>ANGELO FELIPE GUTIERREZ CORREA;</t>
  </si>
  <si>
    <t>SANDRA MILENA LEON ROJAS;</t>
  </si>
  <si>
    <t>471;</t>
  </si>
  <si>
    <t>469;</t>
  </si>
  <si>
    <t>468;</t>
  </si>
  <si>
    <t>459;</t>
  </si>
  <si>
    <t>461;</t>
  </si>
  <si>
    <t>463;</t>
  </si>
  <si>
    <t>482;</t>
  </si>
  <si>
    <t>320;</t>
  </si>
  <si>
    <t>364;</t>
  </si>
  <si>
    <t>329;</t>
  </si>
  <si>
    <t>323;</t>
  </si>
  <si>
    <t>340;</t>
  </si>
  <si>
    <t>311;</t>
  </si>
  <si>
    <t>326;</t>
  </si>
  <si>
    <t>319;</t>
  </si>
  <si>
    <t>236;</t>
  </si>
  <si>
    <t>318;</t>
  </si>
  <si>
    <t>317;</t>
  </si>
  <si>
    <t>696-Aunar esfuerzos técnicos, administrativos y financieros para desarrollar acciones conjuntas enmarcadas dentro de la misión institucional de las partes, tendientes a salvaguardar, proteger, potencializar y hacer reconocibles los valores culturales del Complejo Hospitalario San Juan de Dios, en perspectiva de integralidad de sus patrimonios, mediante procesos de activación social, salvaguardia y definición de estrategias y acciones de intervención arquitectónica a desarrollarse en el entorno patrimonial.</t>
  </si>
  <si>
    <t>124-Prestar servicios profesionales al Instituto Distrital de Patrimonio Cultural para llevar a cabo los procesos de corrección de estilo de los textos y publicaciones adelantados por la Subdirección de Divulgación y Apropiación del Patrimonio en el plan de publicaciones institucional.</t>
  </si>
  <si>
    <t>217-Saldo componente territorialización del museo de Bogotá</t>
  </si>
  <si>
    <t>574-Realizar el proceso de impresión, encuadernación y acabados de las publicaciones, cartillas y manuales requeridos para el desarrollo de los proyectos misionales adelantados por el Instituto Distrital de Patrimonio Cultural.</t>
  </si>
  <si>
    <t>618-Aunar esfuerzos técnicos, administrativos y financieros que permitan gestionar las acciones necesarias para la implementación de la política pública de la bicicleta, y propender por la salvaguardia de la cultura bogotana del uso y disfrute de la bicicleta y su declaratoria como patrimonio cultural inmaterial de la ciudad.</t>
  </si>
  <si>
    <t>643-Prestar servicios de apoyo a la gestión al Instituto Distrital de Patrimonio Cultural en la generación de contenidos museográficos en torno a la consolidación de procesos comunitarios y espacios comunes para el Museo de la Ciudad Autoconstruida.</t>
  </si>
  <si>
    <t>644-Prestar servicios de apoyo a la gestión al Instituto Distrital de Patrimonio Cultural en la ejecución de los procesos de generación de contenidos museográficos en torno a modelos de educación comunitaria para el Museo de la Ciudad Autoconstruida.</t>
  </si>
  <si>
    <t>646-Prestar servicios de apoyo a la gestión al Instituto Distrital de Patrimonio Cultural en la ejecución de los procesos de generación de contenidos museográficos en torno a las tensiones medioambientales rurales para el Museo de la Ciudad Autoconstruida.</t>
  </si>
  <si>
    <t>668-Aunar esfuerzos técnicos, administrativos, financieros y logísticos para el desarrollo de las actividades que permitan poner al servicio de la comunidad el Museo de la Ciudad Autoconstruida.</t>
  </si>
  <si>
    <t>670-Aunar esfuerzos técnicos, administrativos y financieros para desarrollar acciones conjuntas enmarcadas dentro de la misión institucional de las partes, tendientes a salvaguardar, proteger, potencializar y hacer reconocibles los valores culturales del Complejo Hospitalario San Juan de Dios, en perspectiva de integralidad de sus patrimonios, mediante procesos de activación social, salvaguardia y definición de estrategias y acciones de intervención arquitectónica a desarrollarse en el entorno patrimonial.</t>
  </si>
  <si>
    <t>672-Adición al código 637 con objeto "637-ARL para amparar los pasantes del proyecto 7639"</t>
  </si>
  <si>
    <t>684-Prestar servicios de apoyo a la gestión al Instituto Distrital de Patrimonio Cultural en la ejecución de los procesos de generación de contenidos museográficos en torno a las prácticas artísticas y la defensa de los derechos humanos  para el Museo de la Ciudad Autoconstruida</t>
  </si>
  <si>
    <t>685-Prestar servicios de apoyo a la gestión al Instituto Distrital de Patrimonio Cultural en la ejecución de los procesos de generación de contenidos museográficos en torno a la autoconstrucción como resistencia y la biodiversidad de Ciudad Bolívar para el Museo de la Ciudad Autoconstruida</t>
  </si>
  <si>
    <t>694-Prestar servicios profesionales al Instituto Distrital de Patrimonio Cultural en la ejecución de los procesos de mediación y generación de contenidos pedagógicos de los proyectos del Museo de Bogotá.</t>
  </si>
  <si>
    <t>701-Prestar servicios profesionales al Instituto Distrital de Patrimonio Cultural para apoyar la edición de las publicaciones 2021 del Insituto Distrital de Patrimonio Cultural  en el marco de la estrategia de consolidación de la capacidad institucional y ciudadana para el desarrollo de acciones de territorializacion, apropiación, fomento, fortalecimiento, salvaguardia y divulgación.</t>
  </si>
  <si>
    <t>702-Prestar sevicios profesionales para realizar las ilustraciones que acompañarán de forma gráfica las publicaciones 2021 del Insituto Distrital de Patrimonio Cultural, en el marco de la estrategia de consolidación de la capacidad institucional y ciudadana para el desarrollo de acciones de territorializacion, apropiación, fomento, fortalecimiento, salvaguardia y divulgación.</t>
  </si>
  <si>
    <t>712-Aunar esfuerzos académicos y administrativos, con el fin de desarrollar actividades de formación, de investigación y divulgación, que permitan el desarrollo de proyectos y actividades interinstitucionales</t>
  </si>
  <si>
    <t>721-Prestar servicios profesionales al Instituto Distrital de Patrimonio Cultural para brindar asistencia a los procesos gerenciales, de planeación y administración del Museo de Bogotá.</t>
  </si>
  <si>
    <t>724-Adición y prórroga al contrato 357 del 2021 cuyo objeto es (172-Prestar servicios profesionales al Instituto Distrital de Patrimonio Cultural para apoyar las actividades de supervisión, seguimiento a convenios , contratos y actividades de control de la sudirección de divulgación y apropiación del patrimonio)</t>
  </si>
  <si>
    <t>303;</t>
  </si>
  <si>
    <t>443;</t>
  </si>
  <si>
    <t>257;</t>
  </si>
  <si>
    <t>299;</t>
  </si>
  <si>
    <t>362;</t>
  </si>
  <si>
    <t>161;</t>
  </si>
  <si>
    <t>259;</t>
  </si>
  <si>
    <t>325;</t>
  </si>
  <si>
    <t>255;</t>
  </si>
  <si>
    <t>256;</t>
  </si>
  <si>
    <t>404;</t>
  </si>
  <si>
    <t>401;</t>
  </si>
  <si>
    <t>407;</t>
  </si>
  <si>
    <t>412;</t>
  </si>
  <si>
    <t>409;</t>
  </si>
  <si>
    <t>406;</t>
  </si>
  <si>
    <t>254;</t>
  </si>
  <si>
    <t>477;477;</t>
  </si>
  <si>
    <t>249;249;249;249;</t>
  </si>
  <si>
    <t>161;161;161;</t>
  </si>
  <si>
    <t>408;</t>
  </si>
  <si>
    <t>91;</t>
  </si>
  <si>
    <t>405;</t>
  </si>
  <si>
    <t>446;</t>
  </si>
  <si>
    <t>449;</t>
  </si>
  <si>
    <t>454;</t>
  </si>
  <si>
    <t>423;</t>
  </si>
  <si>
    <t>441;</t>
  </si>
  <si>
    <t>447;</t>
  </si>
  <si>
    <t>442;</t>
  </si>
  <si>
    <t>480;</t>
  </si>
  <si>
    <t>481;</t>
  </si>
  <si>
    <t>EDGARD FRANCISCO GUERRERO GIRALDO;</t>
  </si>
  <si>
    <t>JUAN SEBASTIAN PINTO MUÑOZ;</t>
  </si>
  <si>
    <t>JOSE LEONARDO CRISTANCHO CASTAÑO;</t>
  </si>
  <si>
    <t>MARIA CLARA MENDEZ ALVAREZ;</t>
  </si>
  <si>
    <t>XIMENA PAOLA BERNAL CASTILLO;</t>
  </si>
  <si>
    <t>YESICA MILENA ACOSTA MOLINA;</t>
  </si>
  <si>
    <t>LUIS ALFREDO BARON LEAL;</t>
  </si>
  <si>
    <t>BIBIANA  CASTRO RAMIREZ;</t>
  </si>
  <si>
    <t>MARIA ANGELICA OSPINA MARTINEZ;</t>
  </si>
  <si>
    <t>JEYSON ALBERTO RODRIGUEZ PACHECO;</t>
  </si>
  <si>
    <t>NASLY DANIELA SANCHEZ BERNAL;</t>
  </si>
  <si>
    <t>LIDA XIOMARA AVILAN FERNANDEZ;</t>
  </si>
  <si>
    <t>MARIA ALEJANDRA DURAN LARGO;</t>
  </si>
  <si>
    <t>JUAN JOSE GOMEZ ACOSTA;</t>
  </si>
  <si>
    <t>DIANA PAOLA GAITAN MARTINEZ;</t>
  </si>
  <si>
    <t>LAURA  MEJIA TORRES;</t>
  </si>
  <si>
    <t>LEIDY KATHERINE SIERRA BERMUDEZ;</t>
  </si>
  <si>
    <t>JUAN SEBASTIAN QUIÑONEZ VILLA;</t>
  </si>
  <si>
    <t>OSCAR RAUL OSPINA LOZANO;</t>
  </si>
  <si>
    <t>NUBIA NAYIBE VELASCO CALVO;</t>
  </si>
  <si>
    <t>LEONARDO  OCHICA SALAMANCA;</t>
  </si>
  <si>
    <t>OSCAR IVAN DIAZ GALINDO;</t>
  </si>
  <si>
    <t>WILLIAM ANDRES ELASMAR GARCIA;</t>
  </si>
  <si>
    <t>CONSTANZA  MEDINA DIAZ;</t>
  </si>
  <si>
    <t>CAMILO ANDRES RODRIGUEZ ANGULO;</t>
  </si>
  <si>
    <t>EDGAR CAMILO ALVAREZ BENITEZ;</t>
  </si>
  <si>
    <t>DIEGO ANDRES MUÑOZ CASALLAS;</t>
  </si>
  <si>
    <t>CRISTINA  LLERAS FIGUEROA;</t>
  </si>
  <si>
    <t>ESTEBAN  ZAPATA WIESNER;</t>
  </si>
  <si>
    <t>LUIS CARLOS MANJARRES MARTINEZ;</t>
  </si>
  <si>
    <t>MARIA ANGELICA MONROY CASTRO;</t>
  </si>
  <si>
    <t>LAURA  CUERVO RESTREPO;</t>
  </si>
  <si>
    <t>ANA MARIA COLLAZOS SOLANO;</t>
  </si>
  <si>
    <t>MIGUEL ANTONIO RODRIGUEZ SILVA;</t>
  </si>
  <si>
    <t>SONIA ANDREA PEÑARETTE VEGA;</t>
  </si>
  <si>
    <t>MARIA JOSE ECHEVERRI URIBE;</t>
  </si>
  <si>
    <t>GRACE  MCCORMICK BARBOZA;</t>
  </si>
  <si>
    <t>NATHALY ANDREA CEPEDA CARRILLO;</t>
  </si>
  <si>
    <t>MARIA ANDREA ROCHA SOLANO;</t>
  </si>
  <si>
    <t>JENNY ALEJANDRA ROMERO GONZALEZ;</t>
  </si>
  <si>
    <t>JOSE ISIDRO GOMEZ AYOLA;</t>
  </si>
  <si>
    <t>JENNY MARIBEL ZAMUDIO BELTRAN;</t>
  </si>
  <si>
    <t>ERIKA VIVIANA MORALES TAMAYO;</t>
  </si>
  <si>
    <t>DANIEL MAURICIO RONCANCIO GUTIERREZ;</t>
  </si>
  <si>
    <t>FELIPE ANDRES LOZANO ORTEGA;</t>
  </si>
  <si>
    <t>JUAN CARLOS VARGAS FRANCO;</t>
  </si>
  <si>
    <t>JUAN SEBASTIAN SANABRIA MONSALVE;</t>
  </si>
  <si>
    <t>CARLOS ANDRETTI MENJURA ROJAS;</t>
  </si>
  <si>
    <t>CHRISTIAN DAVID CELY MORALES;</t>
  </si>
  <si>
    <t>DARLING LORENA MOLINA RAMIREZ;</t>
  </si>
  <si>
    <t>KAREN DANIELA ARCINIEGAS QUIROGA;</t>
  </si>
  <si>
    <t>DANIEL FELIPE ZAPATA SANDOVAL;</t>
  </si>
  <si>
    <t>KAREN VIVIANA OSORIO PALACIOS;</t>
  </si>
  <si>
    <t>GLORIA ISABEL CARRILLO BUITRAGO;</t>
  </si>
  <si>
    <t>BIBIANA PILAR VIVAS BARRERA;</t>
  </si>
  <si>
    <t>MICROTRON S.A.S;</t>
  </si>
  <si>
    <t>PORMIL E U;PORMIL E U;</t>
  </si>
  <si>
    <t>DIANA MARCELA APACHE VARON;LUZ NELLY FAJARDO DIAZ;SERGIO ARMANDO LESMES ESPINEL;MARIA  BUENAVENTURA VALENCIA;</t>
  </si>
  <si>
    <t>CLARA ISABEL MZ RECAMAN SANTOS;LORENA  DIEZ ARIAS;LILIANA  CORTES GARZON;</t>
  </si>
  <si>
    <t>DIANA PAOLA CASTILLO HERRERA;</t>
  </si>
  <si>
    <t>ANGHELLO  GIL MORENO;</t>
  </si>
  <si>
    <t>NATALIA MARGARITA REY CARVAJAL;</t>
  </si>
  <si>
    <t>DANIEL ANDRES CRISTANCHO;</t>
  </si>
  <si>
    <t>YENI LILIANA SANCHEZ GOMEZ;</t>
  </si>
  <si>
    <t>JOHANA  NAZATE;</t>
  </si>
  <si>
    <t>DORIS GISELA PRIETO RAMIREZ;</t>
  </si>
  <si>
    <t>ANGIE VALENTINA PEÑUELA ZORRO;</t>
  </si>
  <si>
    <t>JANIA PAOLA MORANTES CADENA;</t>
  </si>
  <si>
    <t>PABLO OMAR GRUEZO RIASCOS;</t>
  </si>
  <si>
    <t>JOSE ANTONIO CHACON CHAVES;</t>
  </si>
  <si>
    <t>PAUL SEBASTIAN MESA VACCA;</t>
  </si>
  <si>
    <t>JUAN CARLOS GOMEZ SANCHEZ;</t>
  </si>
  <si>
    <t>632</t>
  </si>
  <si>
    <t>689</t>
  </si>
  <si>
    <t>688</t>
  </si>
  <si>
    <t>598</t>
  </si>
  <si>
    <t>663</t>
  </si>
  <si>
    <t>662</t>
  </si>
  <si>
    <t>661</t>
  </si>
  <si>
    <t>612</t>
  </si>
  <si>
    <t>596</t>
  </si>
  <si>
    <t>595</t>
  </si>
  <si>
    <t>627</t>
  </si>
  <si>
    <t>626</t>
  </si>
  <si>
    <t>660</t>
  </si>
  <si>
    <t>665</t>
  </si>
  <si>
    <t>638</t>
  </si>
  <si>
    <t>199;303;</t>
  </si>
  <si>
    <t>238;</t>
  </si>
  <si>
    <t>217;</t>
  </si>
  <si>
    <t>573;</t>
  </si>
  <si>
    <t>668;</t>
  </si>
  <si>
    <t>767;768;769;</t>
  </si>
  <si>
    <t>528;529;530;531;532;533;534;542;555;556;560;561;698;699;829;830;</t>
  </si>
  <si>
    <t>630-Saldo componente Fomento</t>
  </si>
  <si>
    <t>722-Fortalecimiento, reconocimiento y activación del patrimonio cultural de grupos étnicos.</t>
  </si>
  <si>
    <t>MARIA ANGELICA RODRIGUEZ GUTIERREZ;MARIA ANGELICA RODRIGUEZ GUTIERREZ;</t>
  </si>
  <si>
    <t>LLERIS VICENTE ESPITIA VILLA;</t>
  </si>
  <si>
    <t>YAID FERLEY BOLAÑOS DIAZ;</t>
  </si>
  <si>
    <t>ALEJANDRA  JARAMILLO GONZALEZ;</t>
  </si>
  <si>
    <t>NATHALY ANDREA BONILLA RODRIGUEZ;</t>
  </si>
  <si>
    <t>SANTIAGO  MURCIA ROA;</t>
  </si>
  <si>
    <t>CARLOS ALFONSO CAICEDO GUZMAN;</t>
  </si>
  <si>
    <t>MILTON IVAN AGUILERA AVILA;</t>
  </si>
  <si>
    <t>MARIA FERNANDA ANGEL GONZALEZ;</t>
  </si>
  <si>
    <t>CORPORACION ARQUITECTURA EXPANDIDA;</t>
  </si>
  <si>
    <t>TATIANA DEL PILAR DUEÑAS GUTIERREZ;</t>
  </si>
  <si>
    <t>CARMEN ANDREA MELO MUÑOZ;</t>
  </si>
  <si>
    <t>JHONY  TRUJILLO HURTADO;GEORGE WILLIAMS JIMENEZ MEDINA;JORGE ORLANDO ARIZA RUIZ;</t>
  </si>
  <si>
    <t>LUIS FELIPE LEON ANDRADE;JUAN CAMILO ALBARRACIN LEURO;LUIS CARLOS CAMARGO RODRIGUEZ;</t>
  </si>
  <si>
    <t>ANNA DOLORES GARCIA COLLINO;MONICA ANDREA PULIDO VILLAMARIN;SANDRA CAROLINA CHACON BERNAL;LIZETTE JULIANA DAVILA GAMBOA;CAMILO ALEJANDRO MORENO IREGUI;LEIDY JAZMIN TORRES CENDALES;HELIANA  CARDONA CABRERA;GINA MERCY RUZ ROJAS;MONICA  ERASO JURADO;JAIRO  CHAPARRO VALDERRAMA;DEDTMAR ALBERTY GARCES URREA;JUAN CARLOS ALONSO RICO;JULIAN ALEJANDRO OSORIO OSORIO;JORGE LUIS BANDERA MARTINEZ;LINA DEL MAR MORENO TOVAR;GERMAN ANDRES AYALA GUARNIZO;</t>
  </si>
  <si>
    <t>106;106;</t>
  </si>
  <si>
    <t>298;</t>
  </si>
  <si>
    <t>233;233;</t>
  </si>
  <si>
    <t>328;328;328;</t>
  </si>
  <si>
    <t>264;264;264;</t>
  </si>
  <si>
    <t>152;152;151;151;150;150;153;153;184;184;194;194;263;263;375;375;</t>
  </si>
  <si>
    <t>725-Saldo componente declaratorias</t>
  </si>
  <si>
    <t>CATALINA  CAVELIER ADARVE;</t>
  </si>
  <si>
    <t>JUAN PABLO HENAO VALLEJO;</t>
  </si>
  <si>
    <t>EDNA GISEL RIVEROS AGUIRRE;</t>
  </si>
  <si>
    <t>NICOLAS  LOZANO GALINDO;</t>
  </si>
  <si>
    <t>297;</t>
  </si>
  <si>
    <t>237;</t>
  </si>
  <si>
    <t>410;</t>
  </si>
  <si>
    <t>631</t>
  </si>
  <si>
    <t>630</t>
  </si>
  <si>
    <t>629</t>
  </si>
  <si>
    <t>628</t>
  </si>
  <si>
    <t>900;</t>
  </si>
  <si>
    <t>824;</t>
  </si>
  <si>
    <t>802;</t>
  </si>
  <si>
    <t>183-Saldo componente inventarios</t>
  </si>
  <si>
    <t>697-Prestar servicios profesionales al Instituto Distrital de Patrimonio Cultural para adelantar la planeación del proceso de inventario de patrimonio cultural inmaterial de Bogotá, desde la perspectiva de patrimonios integrados, a partir de acciones de valoración, identificación, documentación y registro del PCI de la Ciudad.</t>
  </si>
  <si>
    <t>698-Prestar servicios profesionales al Instituto Distrital de Patrimonio Cultural para brindar soporte al proceso de inventario de patrimonio cultural inmaterial de Bogotá, desde la perspectiva de patrimonios integrados, a partir de acciones de valoración, identificación, documentación y registro del PCI de la ciudad.</t>
  </si>
  <si>
    <t>699-Prestar servicios profesionales al Instituto Distrital de Patrimonio Cultural para brindar soporte al proceso de inventario de patrimonio cultural inmaterial de Bogotá, en perspectiva de integralidad, a partir de la formulación e implementación en campo de metodologías participativas de identificación, documentación y registro del patrimonio cultural inmaterial.</t>
  </si>
  <si>
    <t>700-Prestar servicios profesionales al Instituto Distrital de Patrimonio Cultural para orientar el proceso de inventario de patrimonio cultural inmaterial de Bogotá, desde la perspectiva de patrimonios integrados.</t>
  </si>
  <si>
    <t>BLANCA CECILIA GOMEZ LOZANO;</t>
  </si>
  <si>
    <t>MONICA ANDREA SARMIENTO ROA;</t>
  </si>
  <si>
    <t>LUIS ENRIQUE RINCON HENAO;</t>
  </si>
  <si>
    <t>LINA MARIA FORERO JIMENEZ;</t>
  </si>
  <si>
    <t>88;</t>
  </si>
  <si>
    <t>485;</t>
  </si>
  <si>
    <t>450;</t>
  </si>
  <si>
    <t>445;</t>
  </si>
  <si>
    <t>855;</t>
  </si>
  <si>
    <t>601-Saldo del Componente Instrumentos de planeación territorial</t>
  </si>
  <si>
    <t>735-Prestar servicios profesionales al Instituto Distrital de Patrimonio Cultural para producir los insumos del componente de patrimonio mueble y espacio público en el marco de la formulación de los instrumentos de planeación territorial.</t>
  </si>
  <si>
    <t>736-Adición y prórroga del Contrato IDPC-PSP-302 del 2021, cuyo objeto es: "256-Prestar servicios profesionales al Instituto Distrital de Patrimonio Cultural para direccionar el desarrollo técnico de los insumos urbanos en el marco de la formulación de los instrumentos de planeación territorial."</t>
  </si>
  <si>
    <t>737-Adición y prórroga del Contrato IDPC-PSP-154 del 2021, cuyo objeto es: "266-Prestar servicios profesionales al Instituto Distrital de Patrimonio Cultural para elaborar los insumos del componente de movilidad y accesibilidad en el marco de la formulación de los instrumentos de planeación territorial.”</t>
  </si>
  <si>
    <t>738-Adición y prórroga del Contrato IDPC-PSP-148 del 2021, cuyo objeto es: "278-Prestar servicios profesionales al Instituto Distrital de Patrimonio Cultural para elaborar los insumos del componente habitacional en el marco de la formulación de los instrumentos de planeación territorial.”</t>
  </si>
  <si>
    <t>739-Adición y prórroga del Contrato IDPC-PSP-177 del 2021, cuyo objeto es: "319-Prestar servicios profesionales al Instituto Distrital de Patrimonio Cultural para el diseño y desarrollo de la estrategia de relacionamiento interinstitucional y apoyo administrativo de la declaratoria de Sumapaz y demás territorios del IDPC.</t>
  </si>
  <si>
    <t>740-Adición y prórroga del Contrato IDPC-PSP-354 del 2021, cuyo objeto es: "576-Prestar servicios de apoyo a la gestión social y la estrategia de participación social en la declaratoria de Sumapaz.</t>
  </si>
  <si>
    <t>639</t>
  </si>
  <si>
    <t>640</t>
  </si>
  <si>
    <t>804;</t>
  </si>
  <si>
    <t>803;</t>
  </si>
  <si>
    <t>901;</t>
  </si>
  <si>
    <t>732-Adición y prórroga del Contrato IDPC-PSP-204 del 2021, cuyo objeto es: "66-Prestar servicios profesionales al Instituto Distrital de Patrimonio Cultural en las actividades de gestión y acompañamiento intra e interinstitucional de los programas y proyectos en los Sectores de Interés Cultural, en el marco de la activación de entornos patrimoniales."</t>
  </si>
  <si>
    <t>734-ARL para amparar los pasantes del proyecto 7649</t>
  </si>
  <si>
    <t>856;</t>
  </si>
  <si>
    <t>854;</t>
  </si>
  <si>
    <t>600-Saldo del Componente Implementación PEMP del Centro Histórico</t>
  </si>
  <si>
    <t>713-Adición y prórroga del Contrato IDPC-PSP-136 del 2021, cuyo objeto es: "24-Prestar servicios profesionales al Instituto Distrital de Patrimonio Cultural para la elaboración de insumos del componente normativo orientados a la divulgación y posicionamiento del PEMP Centro Histórico de Bogotá."</t>
  </si>
  <si>
    <t>731-Prestar servicios profesionales al Instituto Distrital de Patrimonio Cultural, para la elaboraciòn de la cartográfia e información de datos georreferenciados que se requieran para la toma de decisiones en el marco de la primera fase de la implementación del PEMP del Centro Histórico de Bogotá.</t>
  </si>
  <si>
    <t>AIDA VANESSA ROCHA MARTINEZ;</t>
  </si>
  <si>
    <t>476;</t>
  </si>
  <si>
    <t>800;</t>
  </si>
  <si>
    <t>799;</t>
  </si>
  <si>
    <t>795;</t>
  </si>
  <si>
    <t>398-Prestar servicios de apoyo a la gestión en las actividades relacionadas con la primera fase de la intervención paisajística en el entorno de los Columbarios.</t>
  </si>
  <si>
    <t>730-Valor dirigido para reconocer la afiliación de riesgos laborales Nivel 5 de los contratistas del componente Los Columbarios</t>
  </si>
  <si>
    <t>DAVID  TABARES PEREZ;</t>
  </si>
  <si>
    <t>CLAUDIA PATRICIA RAMIREZ RODRIGUEZ;</t>
  </si>
  <si>
    <t>CESAR ANDRES BLANCO VELASQUEZ;</t>
  </si>
  <si>
    <t>439;</t>
  </si>
  <si>
    <t>438;</t>
  </si>
  <si>
    <t>440;</t>
  </si>
  <si>
    <t>821;</t>
  </si>
  <si>
    <t>866;</t>
  </si>
  <si>
    <t>726-Prestar servicios profesionales al Instituto Distrital de Patrimonio Cultural en las etapas precontractual, contractual y poscontractual y demás asuntos requeridos.</t>
  </si>
  <si>
    <t>728-Prestar servicios de apoyo a la gestión para el desarrollo de actividades administrativas y financieras requeridas por la Subdirección de Gestión Corporativa del IDPC.</t>
  </si>
  <si>
    <t>YENNY SAGRARIO GUEVARA ALVAREZ;</t>
  </si>
  <si>
    <t>FUNDACION TEJIDO SOCIAL ORG;</t>
  </si>
  <si>
    <t>444;</t>
  </si>
  <si>
    <t>801;</t>
  </si>
  <si>
    <t>478;</t>
  </si>
  <si>
    <t>723;723;723;</t>
  </si>
  <si>
    <t>GOLD SYS LTDA;</t>
  </si>
  <si>
    <t>SOLUCIONES EN INGENIERIA Y SOFTWARE SAS;</t>
  </si>
  <si>
    <t>COLSOF S.A.;COLSOF S.A.S;COLSOF S.A.S.;</t>
  </si>
  <si>
    <t>790;</t>
  </si>
  <si>
    <t>885;</t>
  </si>
  <si>
    <t>291;291;291;</t>
  </si>
  <si>
    <t>633</t>
  </si>
  <si>
    <t>VIGENCIA RECURSOS:</t>
  </si>
  <si>
    <t>Meta Plan de Desarrollo</t>
  </si>
  <si>
    <t>2021</t>
  </si>
  <si>
    <t>Presupuesto / Valor PAA</t>
  </si>
  <si>
    <t>Fondo</t>
  </si>
  <si>
    <t>Ver guías de trazadores presupuestales</t>
  </si>
  <si>
    <t>Trazador Presupuestal</t>
  </si>
  <si>
    <t>Categoría</t>
  </si>
  <si>
    <t>Sub-Categoría</t>
  </si>
  <si>
    <t>DATOS RESERVAS PRESUPUESTALES</t>
  </si>
  <si>
    <t>Reserva Constituida</t>
  </si>
  <si>
    <t>Anulaciones</t>
  </si>
  <si>
    <t>Reserva Definitiva</t>
  </si>
  <si>
    <t>PASIVO</t>
  </si>
  <si>
    <t>DATOS VIGENCIA PRESUPUESTAL</t>
  </si>
  <si>
    <r>
      <rPr>
        <b/>
        <sz val="11"/>
        <rFont val="Bahnschrift"/>
        <family val="2"/>
      </rPr>
      <t>Plan de Desarrollo</t>
    </r>
    <r>
      <rPr>
        <sz val="11"/>
        <rFont val="Bahnschrift"/>
        <family val="2"/>
      </rPr>
      <t xml:space="preserve"> </t>
    </r>
  </si>
  <si>
    <r>
      <rPr>
        <b/>
        <sz val="11"/>
        <rFont val="Bahnschrift"/>
        <family val="2"/>
      </rPr>
      <t>PROGRAMA ESTRATÉGICO:</t>
    </r>
    <r>
      <rPr>
        <sz val="11"/>
        <rFont val="Bahnschrift"/>
        <family val="2"/>
      </rPr>
      <t xml:space="preserve"> </t>
    </r>
  </si>
  <si>
    <r>
      <rPr>
        <b/>
        <sz val="11"/>
        <rFont val="Bahnschrift"/>
        <family val="2"/>
      </rPr>
      <t>PROGRAMA:</t>
    </r>
    <r>
      <rPr>
        <sz val="11"/>
        <rFont val="Bahnschrift"/>
        <family val="2"/>
      </rPr>
      <t xml:space="preserve"> </t>
    </r>
  </si>
  <si>
    <t>Sin asociación a la fecha</t>
  </si>
  <si>
    <t>1. Equidad de Género</t>
  </si>
  <si>
    <t>Participación en escenarios de poder y toma de decisiones</t>
  </si>
  <si>
    <t>Transformación de imaginarios para la igualdad_GIH_TPIEG(GIH)-C02.90</t>
  </si>
  <si>
    <t>Autonomía económica</t>
  </si>
  <si>
    <t>Empleabilidad y Acceso al trabajo_GIA_TPIEG(GIA)-C01.01</t>
  </si>
  <si>
    <t>ASOCIACION KUAGRO MONA RI PALANGE ANDI BAKATA</t>
  </si>
  <si>
    <t>ORGANIZACION DE LA COMUNIDAD RAIZAL CON RESIDENCIA FUERA DEL ARCHIPIELAGO DE SAN ANDRES PROVIDENCIA Y SANTA CATALINA</t>
  </si>
  <si>
    <t>LUIS ALFONSO TUNTAQUIMBA QUINCHE</t>
  </si>
  <si>
    <t xml:space="preserve"> 581-Fortalecimiento, reconocimiento y activación del patrimonio cultural de grupos étnicos. RESOLUCIÓN No. 000401 del 18 de agosto de 2021</t>
  </si>
  <si>
    <t xml:space="preserve"> 581-Fortalecimiento, reconocimiento y activación del patrimonio cultural de grupos étnicos. RESOLUCIÓN No. 000401 DEL 18 DE AGOSTO DE 2021 </t>
  </si>
  <si>
    <t xml:space="preserve"> 581-Fortalecimiento, reconocimiento y activación del patrimonio cultural de grupos étnicos. RESOLUCIÓN No. 000401 DEL 18 DE AGOSTO DE 2021.</t>
  </si>
  <si>
    <t>879</t>
  </si>
  <si>
    <t>894</t>
  </si>
  <si>
    <t>895</t>
  </si>
  <si>
    <t xml:space="preserve"> 582 - BECA PARA EL RECONOCIMIENTO Y LA ACTIVACION DEL PATRIMONIO CULTURAL DE LOS SECTORES SOCIALES,, RESOLUCIÓN No. 000231 DE 27-05-2021</t>
  </si>
  <si>
    <t xml:space="preserve"> 582 - BECA PARA EL RECONOCIMIENTO Y LA ACTIVACION DEL PATRIMONIO CULTURAL DE LOS SECTORES SOCIALES RESOLUCION N 000231,, DEL 27 DE MAYO DE 2021</t>
  </si>
  <si>
    <t xml:space="preserve"> 582 - BECA PARA EL RECONOCIMIENTO Y LA ACTIVACION DEL PATRIMONIO CULTURAL DE LOS SECTORES SOCIALES,, RESOLUCION N 000231 DEL 27 DE MAYO DE 2021 </t>
  </si>
  <si>
    <t>NATALIA YASMIN RODRIGUEZ GARAVITO</t>
  </si>
  <si>
    <t>KIMBERLY MAGGALY VARGAS BUITRAGO</t>
  </si>
  <si>
    <t>SANDRA CAROLINA PULIDO CHAPARRO</t>
  </si>
  <si>
    <t>MARIA CAMILA ZAPATA SERNA</t>
  </si>
  <si>
    <t>FUNDACION TALLER ALQUIMICO</t>
  </si>
  <si>
    <t xml:space="preserve"> 583 - BECA MEMORIA Y PATRIMONIO INVESTIGACION SOBRE ESPACIOS ESAPARECIDOS DE LA CIUDAD. RESOLUCIÓN No. 000232 DE 27-05-2021</t>
  </si>
  <si>
    <t xml:space="preserve"> 583 - BECA MEMORIA Y PATRIMONIO INVESTIGACION SOBRE ESPACIOS ESAPARECIDOS DE LA CIUDAD. RESOLUCION N 000232 DEL 27 DE MAYO DE 2021 </t>
  </si>
  <si>
    <t xml:space="preserve"> 584-Beca de investigación sobre debates y tensiones del patrimonio RESOLUCIÓN No. 000230 DE 27-05-2021</t>
  </si>
  <si>
    <t xml:space="preserve"> 585 - BECA PARA HACER APOYO A OFICIOS TRADICIONALES EN LA CIUDAD. RESOLUCIÓN No. 000233 DE 27-05-2021</t>
  </si>
  <si>
    <t>IVAN MAURICIO PATIÑO MOSCOSO;</t>
  </si>
  <si>
    <t>CARLOS ALBERTO MORALES ACOSTA;</t>
  </si>
  <si>
    <t>CESAR AUGUSTO SANCHEZ AVELLA;</t>
  </si>
  <si>
    <t>DAVID ANTONIO CANTONI GAMARRA;</t>
  </si>
  <si>
    <t>VALENTINA  CASTAÑO HOYOS;</t>
  </si>
  <si>
    <t>FUNDACION VENTANAS;</t>
  </si>
  <si>
    <t>Meta Entidad</t>
  </si>
  <si>
    <t>1-100-I026  VA-Impuesto al consumo de telefonía móvil</t>
  </si>
  <si>
    <t>Documentos Investigación</t>
  </si>
  <si>
    <t>3-100-I001  VA Administrados de Destinación Específica</t>
  </si>
  <si>
    <t>SARA BEATRIZ ACUÑA GOMEZ;</t>
  </si>
  <si>
    <t xml:space="preserve">  </t>
  </si>
  <si>
    <t>262</t>
  </si>
  <si>
    <t>719</t>
  </si>
  <si>
    <t>911;</t>
  </si>
  <si>
    <t>229;409;</t>
  </si>
  <si>
    <t>906;</t>
  </si>
  <si>
    <t>908;</t>
  </si>
  <si>
    <t>BIBIANA CAROLINA PARRA ALZATE;</t>
  </si>
  <si>
    <t>489;</t>
  </si>
  <si>
    <t>484;</t>
  </si>
  <si>
    <t>710-Prestar servicios profesionales al Instituto Distrital de Patrimonio Cultural para acompañar el componente pedagógico de los procesos de Formación en Patrimonio Cultural en el ciclo integral de educación para la vida en Bogotá.</t>
  </si>
  <si>
    <t>27503;51773;66983;82853;95673;108293;122123;137263;</t>
  </si>
  <si>
    <t>220;404;501;596;674;750;820;933;</t>
  </si>
  <si>
    <t>757-Adición y Prorroga al Contrato 117-2021 cuyo objeto es: Prestar servicios profesionales al Instituto Distrital de Patrimonio Cultural para apoyar a los supervisores en el desarrollo de las etapas precontractual, contractual y postcontractual de los proyectos y programas de intervención de bienes de interés cultural.</t>
  </si>
  <si>
    <t>1-601-F001 PAS-OTROS DISTRITO</t>
  </si>
  <si>
    <t>595;749;819;932;</t>
  </si>
  <si>
    <t>594;676;748;818;851;931;</t>
  </si>
  <si>
    <t>82893;95653;108313;122143;122143;137293;</t>
  </si>
  <si>
    <t>T &amp; T TRANSITO Y TRANSPORTE INGENIERIA S AS;</t>
  </si>
  <si>
    <t>502;593;677;747;817;930;</t>
  </si>
  <si>
    <t>67373;82923;95643;108323;122163;137303;</t>
  </si>
  <si>
    <t>598-SALDO DEL COMPONENTE DE ASESORIA TECNICA</t>
  </si>
  <si>
    <t>814;</t>
  </si>
  <si>
    <t>490;</t>
  </si>
  <si>
    <t>523;</t>
  </si>
  <si>
    <t>540;</t>
  </si>
  <si>
    <t>431;</t>
  </si>
  <si>
    <t>642;</t>
  </si>
  <si>
    <t>316;</t>
  </si>
  <si>
    <t>643;</t>
  </si>
  <si>
    <t>629;</t>
  </si>
  <si>
    <t>649;</t>
  </si>
  <si>
    <t>655;</t>
  </si>
  <si>
    <t>654;</t>
  </si>
  <si>
    <t>648;</t>
  </si>
  <si>
    <t>551;</t>
  </si>
  <si>
    <t>731;</t>
  </si>
  <si>
    <t>735;</t>
  </si>
  <si>
    <t>871;872;</t>
  </si>
  <si>
    <t>669;670;671;672;</t>
  </si>
  <si>
    <t>552;553;554;</t>
  </si>
  <si>
    <t>708;</t>
  </si>
  <si>
    <t>644;</t>
  </si>
  <si>
    <t>656;</t>
  </si>
  <si>
    <t>498;679;745;840;923;</t>
  </si>
  <si>
    <t>599;600;601;681;740;922;</t>
  </si>
  <si>
    <t>650;</t>
  </si>
  <si>
    <t>805;</t>
  </si>
  <si>
    <t>834;</t>
  </si>
  <si>
    <t>822;</t>
  </si>
  <si>
    <t>833;</t>
  </si>
  <si>
    <t>734;</t>
  </si>
  <si>
    <t>794;</t>
  </si>
  <si>
    <t>815;</t>
  </si>
  <si>
    <t>788;</t>
  </si>
  <si>
    <t>880;</t>
  </si>
  <si>
    <t>893;</t>
  </si>
  <si>
    <t>832;</t>
  </si>
  <si>
    <t>129-Realizar el proceso de impresión, encuadernación y acabados de las publicaciones, cartillas y manuales requeridos para el desarrollo de los proyectos misionales adelantados por el Instituto Distrital de Patrimonio Cultural.</t>
  </si>
  <si>
    <t>742-Prestar servicios profesionales al Instituto Distrital de Patrimonio Cultural en el desarrollo de acciones museográficas de los proyectos adelantados por el Museo de Bogotá.</t>
  </si>
  <si>
    <t>754-Adición y prórroga al contrato 133 cuyo objeto es "153-Prestar servicios profesionales al Instituto Distrital de Patrimonio Cultural para apoyar transversalmente el desarrollo de los ejes estratégicos de la Subdirección de Divulgación y Apropiación del Patrimonio"</t>
  </si>
  <si>
    <t>67123;95793;108213;124413;137133;</t>
  </si>
  <si>
    <t>83433;83413;83403;95033;107443;137163;</t>
  </si>
  <si>
    <t>743-ARL para amparar los pasantes del proyecto 7639</t>
  </si>
  <si>
    <t>777-Prestar servicios profesionales al IDPC para acompañar desde el componente técnico, las actividades de investigación y participación que contribuyan a la elaboración del documento de postulación de la "cultura de la bicicleta en Bogotá", para su inclusión en la Lista Representativa de Patrimonio Cultural Inmaterial (LRPCI) del ámbito distrital.</t>
  </si>
  <si>
    <t>778-Prestar servicios profesionales al IDPC para apoyar las actividades de investigación y participación conducentes a la elaboración del documento de postulación de la "cultura de la bicicleta en Bogotá", para su inclusión en la Lista Representativa de Patrimonio Cultural Inmaterial (LRPCI) del ámbito distrital.</t>
  </si>
  <si>
    <t>779-Prestar servicios de apoyo a la gestión al IDPC en las actividades relacionadas con la convocatoria, organización y desarrollo de las actividades participativas orientadas a la elaboración del documento de postulación de la "cultura de la bicicleta en Bogotá", para su inclusión en la Lista Representativa de Patrimonio Cultural Inmaterial (LRPCI) del ámbito distrital.</t>
  </si>
  <si>
    <t>780-Prestar servicios de apoyo a la gestión al IDPC en las actividades relacionadas con la convocatoria, organización y desarrollo de las actividades participativas orientadas a la elaboración del documento de postulación de la "cultura de la bicicleta en Bogotá", para su inclusión en la Lista Representativa de Patrimonio Cultural Inmaterial (LRPCI) del ámbito distrital.</t>
  </si>
  <si>
    <t>493;</t>
  </si>
  <si>
    <t>776-Prestar servicios profesionales al Instituto Distrital de Patrimonio Cultural para fortalecer los lineamientos conceptuales y metodológicos en el campo de la arqueología de los proyectos asociados al Área Arqueológica Protegida de Usme y en los demás territorios definidos por el IDPC, de acuerdo con los enfoques territorial, diferencial y de integralidad del patrimonio.</t>
  </si>
  <si>
    <t>940;</t>
  </si>
  <si>
    <t>921;</t>
  </si>
  <si>
    <t>920;</t>
  </si>
  <si>
    <t>915;</t>
  </si>
  <si>
    <t>654-Aunar esfuerzos técnicos, administrativos y financieros, apoyando al Instituto Distrital de Patrimonio Cultural – IDPC, en el proceso de participación y comunicación ciudadana en relación con el patrimonio cultural en el núcleo fundacional de Bosa y su entorno inmediato correspondiente a la cuenca del rio Tunjuelo.</t>
  </si>
  <si>
    <t>771-Adición y prórroga del Contrato IDPC-PSP-345 del 2021, cuyo objeto es: " 270-Prestar servicios profesionales al Instituto Distrital de Patrimonio Cultural para evaluar los instrumentos de planeación territorial relacionados con Bienes de Interés Cultural.”</t>
  </si>
  <si>
    <t>772-Adición y prórroga del Contrato IDPC-PSP-146 del 2021, cuyo objeto es: " 281-Prestar servicios profesionales al Instituto Distrital de Patrimonio Cultural para realizar el proceso de participación ciudadana y de divulgación  en el marco de la formulación de los instrumentos de planeación territorial.”</t>
  </si>
  <si>
    <t>773-Adición y prórroga del Contrato IDPC-PSP-149 del 2021, cuyo objeto es: " 290-Prestar servicios profesionales al Instituto Distrital de Patrimonio Cultural para apoyar el proceso de participación ciudadana y  divulgación en el marco de la formulación de los instrumentos de planeación territorial.”</t>
  </si>
  <si>
    <t>774-Adición y prórroga del Contrato IDPC-PSP-199 del 2021, cuyo objeto es: " 298-Prestar servicios profesionales al Instituto Distrital de Patrimonio Cultural para elaborar los insumos del componente ambiental y de patrimonio natural en el marco de la formulación de los instrumentos de planeación territorial con enfoque de ordenamiento en torno al agua.”</t>
  </si>
  <si>
    <t>775-Adición y prórroga del Contrato IDPC-PSP-203 del 2021, cuyo objeto es: " 310-Prestar servicios profesionales al Instituto Distrital de Patrimonio Cultural para elaborar los insumos del componente de patrimonio inmueble en el marco de la formulación de los instrumentos de planeación territorial.”</t>
  </si>
  <si>
    <t>496;</t>
  </si>
  <si>
    <t>910;</t>
  </si>
  <si>
    <t>965;</t>
  </si>
  <si>
    <t>916;</t>
  </si>
  <si>
    <t>603-Saldo Componente Sumapaz como patrimonio de la humanidad</t>
  </si>
  <si>
    <t>917;918;</t>
  </si>
  <si>
    <t>759-Adición y prórroga del Contrato IDPC-PSP-310 del 2021, cuyo objeto es: "50-Prestar servicios profesionales al Instituto Distrital de Patrimonio Cultural para orientar la gestión interinstitucional de los programas y proyectos, en el marco de la activación de entornos patrimoniales.”</t>
  </si>
  <si>
    <t>760-Adición y prórroga del Contrato IDPC-PSP-083 del 2021, cuyo objeto es: "51-Prestar servicios profesionales al IDPC para adelantar acciones de seguimiento administrativo y apoyo a la supervisión de los contratos de la Subdirección de Gestión Territorial”</t>
  </si>
  <si>
    <t>761-Adición y prórroga del Contrato IDPC-PSP-087 del 2021, cuyo objeto es: " 52-Prestar servicios profesionales al Instituto Distrital de Patrimonio Cultural para orientar y acompañar jurídicamente los aspectos administrativos de la Subdirección de Gestión Territorial del Patrimonio”</t>
  </si>
  <si>
    <t>762-Adición y prórroga del Contrato IDPC-PSAG-157 del 2021, cuyo objeto es: " 55-Prestar servicios de apoyo al Instituto Distrital de Patrimonio Cultural para desarrollar actividades de gestión administrativa en la Subdirección de Gestión Territorial.”</t>
  </si>
  <si>
    <t>763-Adición y prórroga del Contrato IDPC-PSP-197 del 2021, cuyo objeto es: " 56-Prestar servicios profesionales al Instituto Distrital de Patrimonio Cultural en las actividades de seguimiento administrativo y contractual requeridas por la Subdirección de Gestión Territorial del Patrimonio.”</t>
  </si>
  <si>
    <t>764-Adición y prórroga del Contrato IDPC-PSP-139 del 2021, cuyo objeto es: " 57-Prestar servicios profesionales al Instituto Distrital de Patrimonio Cultural para el control y apoyo administrativo de seguimiento a metas del proyecto de inversión en la Subdirección de Gestión Territorial.”</t>
  </si>
  <si>
    <t>765-Adición y prórroga del Contrato IDPC-PSP-086 del 2021, cuyo objeto es: " 58-Prestar servicios profesionales al Instituto Distrital de Patrimonio Cultural para apoyar la implementación y fortalecimiento del Sistema de Información Geográfica –SIGPC-, la normalización de las bases de datos que permitan la administración del patrimonio en el Distrito Capital y la gestión de relaciones interinstitucionales enfocadas en el intercambio de información geográfica.”</t>
  </si>
  <si>
    <t>766-Adición y prórroga del Contrato IDPC-PSP-138 del 2021, cuyo objeto es: " 60-Prestar servicios profesionales al Instituto Distrital de Patrimonio Cultural en las actividades de gestión, acompañamiento y seguimiento de los programas y proyectos, en el marco de la activación de entornos patrimoniales.”</t>
  </si>
  <si>
    <t>767-Adición 2 y prórroga del Contrato IDPC-PSP-131 del 2021, cuyo objeto es: " 64-Prestar servicios profesionales al Instituto Distrital de Patrimonio Cultural,  para orientar las actividades de gestión intra e interinstitucional en el componente social y participativo de los programas y proyectos en el marco de la activación de entornos patrimoniales.</t>
  </si>
  <si>
    <t>768-Adición y prórroga del Contrato IDPC-PSP-218 del 2021, cuyo objeto es: " 68-Prestar servicios profesionales al Instituto Distrital de Patrimonio Cultural para formular estrategias de estructuración desde el componente técnico en los procesos que requiera la Subdirección de Gestión Territorial.”</t>
  </si>
  <si>
    <t>769-Adición y prórroga del Contrato IDPC-PSP-147 del 2021, cuyo objeto es: " 70-Prestar servicios profesionales al Instituto Distrital de Patrimonio Cultural en las actividades de participación y divulgación de procesos intra e interinstitucionales para los programas y proyectos de la SGT en el marco de la activación de entornos patrimoniales.”</t>
  </si>
  <si>
    <t>770-Adición y prórroga del Contrato IDPC-PSP-130 del 2021, cuyo objeto es: " 245-Prestar servicios profesionales al Instituto Distrital de Patrimonio Cultural para orientar las acciones, programas y proyectos, desde el análisis cartográfico y geoestadístico territorial, dando lineamientos al equipo SIG de la SGT que permitan la implementación y el fortalecimiento del Sistema de Información Geográfica.</t>
  </si>
  <si>
    <t>136583;136593;</t>
  </si>
  <si>
    <t>938;</t>
  </si>
  <si>
    <t>946;</t>
  </si>
  <si>
    <t>497;</t>
  </si>
  <si>
    <t>964;</t>
  </si>
  <si>
    <t>218;408;499;592;678;746;816;934;</t>
  </si>
  <si>
    <t>935;</t>
  </si>
  <si>
    <t>741-Adición y Prórroga al Contrato 439 cuyo objeto es: "Prestar servicios de apoyo a la gestión al Instituto Distrital de Patrimonio Cultural, en las acciones relacionadas con la exploración y valoración a realizarse en los Columbarios"</t>
  </si>
  <si>
    <t>758-Adición y Prórroga al contrato 92-2021 cuyo objeto es:"Prestar servicios profesionales como apoyo técnico, administrativo y financiero a la supervisión de proyectos de intervención para la recuperación del patrimonio  cultural - Columbarios - Globo B- que le sean requeridas"</t>
  </si>
  <si>
    <t>CONSORCIO BASSI;</t>
  </si>
  <si>
    <t>495;</t>
  </si>
  <si>
    <t>INSTITUTO DISTRITAL DE PATRIMONIO CULTUR AL;INSTITUTO DISTRITAL DE PATRIMONIO CULTUR AL;INSTITUTO DISTRITAL DE PATRIMONIO CULTUR AL;INSTITUTO DISTRITAL DE PATRIMONIO CULTUR AL;INSTITUTO DISTRITAL DE PATRIMONIO CULTUR AL;INSTITUTO DISTRITAL DE PATRIMONIO CULTUR AL;INSTITUTO DISTRITAL DE PATRIMONIO CULTUR AL;INSTITUTO DISTRITAL DE PATRIMONIO CULTUR AL;</t>
  </si>
  <si>
    <t>27523;51723;67013;82943;95633;108333;122173;137243;</t>
  </si>
  <si>
    <t>INSTITUTO DISTRITAL DE PATRIMONIO CULTUR AL;</t>
  </si>
  <si>
    <t>137243;</t>
  </si>
  <si>
    <t>947;</t>
  </si>
  <si>
    <t>ESTEFANY  ALFARO BUITRAGO;</t>
  </si>
  <si>
    <t>498;</t>
  </si>
  <si>
    <t>474;474;</t>
  </si>
  <si>
    <t>347</t>
  </si>
  <si>
    <t>912;</t>
  </si>
  <si>
    <t>BLANCA LYDA BOGOTA GALARZA;BLANCA LYDA BOGOTA GALAZAR;</t>
  </si>
  <si>
    <t>347;347;</t>
  </si>
  <si>
    <t>BLANCA LYDA BOGOTA GALARZA</t>
  </si>
  <si>
    <t>MARIA NELLYS FABREGAS RUMBO;</t>
  </si>
  <si>
    <t>491;</t>
  </si>
  <si>
    <t>150;153;161;163;230;233;240;243;246;248;259;359;360;392;393;420;454;481;482;491;493;494;509;511;527;545;546;567;568;578;582;59;617;65;652;653;660;664;666;689;692;702;743;744;751;752;757;762;787;797;798;806;807;827;852;853;889;892;904;905;924;925;93;95;952;976</t>
  </si>
  <si>
    <t>727-Prestar servicios especializados al Museo de Bogotá apoyando la protección de piezas patrimoniales de colección a través de las acciones cotidianas requeridas por la entidad.</t>
  </si>
  <si>
    <t>744-Adquisición, instalación y mantenimiento de torniquetes y accesorios para las sedes del IDPC.</t>
  </si>
  <si>
    <t>EMPRESA DE ACUEDUCTO Y ALCANTARILLADO DE BOGOTA ESP;PROMOAMBIENTAL DISTRITO S A S ESP;CODENSA S.A. ESP;PROMOAMBIENTAL DISTRITO S A S ESP;PROMOAMBIENTAL DISTRITO S A S ESP;CODENSA S.A. ESP;EMPRESA DE TELECOMUNICACIONES DE BOGOTÁ S.A. E.S.P. - ETB S.A. ESP;EMPRESA DE TELECOMUNICACIONES DE BOGOTÁ S.A. E.S.P. - ETB S.A. ESP;EMPRESA DE TELECOMUNICACIONES DE BOGOTÁ S.A. E.S.P. - ETB S.A. ESP;EMPRESA DE TELECOMUNICACIONES DE BOGOTÁ S.A. E.S.P. - ETB S.A. ESP;CODENSA S.A. ESP;CODENSA S.A. ESP;PROMOAMBIENTAL DISTRITO S A S ESP;CODENSA S.A. ESP;PROMOAMBIENTAL DISTRITO S A S ESP;EMPRESA DE TELECOMUNICACIONES DE BOGOTÁ S.A. E.S.P. - ETB S.A. ESP;CODENSA S.A. ESP;CODENSA S.A. ESP;PROMOAMBIENTAL DISTRITO S A S ESP;EMPRESA DE ACUEDUCTO Y ALCANTARILLADO DE BOGOTA ESP;CODENSA S.A. ESP;PROMOAMBIENTAL DISTRITO S A S ESP;EMPRESA DE TELECOMUNICACIONES DE BOGOTÁ S.A. E.S.P. - ETB S.A. ESP;EMPRESA DE TELECOMUNICACIONES DE BOGOTÁ S.A. E.S.P. - ETB S.A. ESP;CODENSA S.A. ESP;CODENSA S.A. ESP;PROMOAMBIENTAL DISTRITO S A S ESP;CODENSA S.A. ESP;PROMOAMBIENTAL DISTRITO S A S ESP;EMPRESA DE TELECOMUNICACIONES DE BOGOTÁ S.A. E.S.P. - ETB S.A. ESP;EMPRESA DE TELECOMUNICACIONES DE BOGOTÁ S.A. E.S.P. - ETB S.A. ESP;CODENSA S.A. ESP;CODENSA S.A. ESP;PROMOAMBIENTAL DISTRITO S A S ESP;CODENSA S.A. ESP;PROMOAMBIENTAL DISTRITO S A S ESP;EMPRESA DE ACUEDUCTO Y ALCANTARILLADO DE BOGOTA ESP;PROMOAMBIENTAL DISTRITO S A S ESP;CODENSA S.A. ESP;EMPRESA DE TELECOMUNICACIONES DE BOGOTÁ S.A. E.S.P. - ETB S.A. ESP;EMPRESA DE TELECOMUNICACIONES DE BOGOTÁ S.A. E.S.P. - ETB S.A. ESP;CODENSA S.A. ESP;CODENSA S.A. ESP;PROMOAMBIENTAL DISTRITO S A S ESP;CODENSA S.A. ESP;PROMOAMBIENTAL DISTRITO S A S ESP;EMPRESA DE TELECOMUNICACIONES DE BOGOTÁ S.A. E.S.P. - ETB S.A. ESP;EMPRESA DE TELECOMUNICACIONES DE BOGOTÁ S.A. E.S.P. - ETB S.A. ESP;EMPRESA DE ACUEDUCTO Y ALCANTARILLADO DE BOGOTA ESP;CODENSA S.A. ESP;PROMOAMBIENTAL DISTRITO S A S ESP;PROMOAMBIENTAL DISTRITO S A S ESP;CODENSA S.A. ESP;EMPRESA DE ACUEDUCTO Y ALCANTARILLADO DE BOGOTA ESP;CODENSA S.A. ESP;PROMOAMBIENTAL DISTRITO S A S ESP;EMPRESA DE TELECOMUNICACIONES DE BOGOTÁ S.A. E.S.P. - ETB S.A. ESP;EMPRESA DE TELECOMUNICACIONES DE BOGOTÁ S.A. E.S.P. - ETB S.A. ESP;CODENSA S.A. ESP;PROMOAMBIENTAL DISTRITO S A S ESP;CODENSA S.A. ESP;PROMOAMBIENTAL DISTRITO S A S ESP;EMPRESA DE TELECOMUNICACIONES DE BOGOTÁ S.A. E.S.P. - ETB S.A. ESP;EMPRESA DE TELECOMUNICACIONES DE BOGOTÁ S.A. E.S.P. - ETB S.A. ESP;EMPRESA DE ACUEDUCTO Y ALCANTARILLADO DE BOGOTA ESP;EMPRESA DE TELECOMUNICACIONES DE BOGOTÁ S.A. E.S.P. - ETB S.A. ESP;CODENSA S.A. ESP;CODENSA S.A. ESP</t>
  </si>
  <si>
    <t>745-Contratar la renovación, soporte y mantenimiento del software CONSTRUPLAN.NET, para el Instituto Distrital de Patrimonio Cultural</t>
  </si>
  <si>
    <t>746-Adición y prórroga del contrato No. 364 de 2021 que tiene por objeto:  612-Contratar la renovación de los servicios de Google Apps y Google Vault (copias de respaldo) que incluye el correo electrónico, herramientas de colaboración y comunicación para el dominio Instituto Distrital de Patrimonio Cultural.gov.co</t>
  </si>
  <si>
    <t>GENERACION DE TALENTOS SAS</t>
  </si>
  <si>
    <t>651-Apoyar al Instituto Distrital de Patrimonio Cultural en el marco del fortalecimiento de la comunicación pública y accesibilidad de personas con discapacidad auditiva a través de la interpretación en Lengua de Señas colombiana de acuerdo a las actividades y reuniones requeridas por la entidad.</t>
  </si>
  <si>
    <t>729-Saldo Fortalecimiento de la comunicación pública</t>
  </si>
  <si>
    <t>748-Prestar servicios profesionales para acompañar desde el componente técnico, la investigación y producción de las actividades pactadas en la Mesa de Consejeros de Patrimonio Local en el marco de la estrategia Patrimonios en Plural, adelantada por el IDPC.</t>
  </si>
  <si>
    <t>749-Prestar servicios profesionales al IDPC para la realización audiovisual de los productos comunicativos pactados con la Mesa de Consejeros de Patrimonio Local, en el marco de la estrategia Patrimonios en Plural, adelantada por el IDPC.</t>
  </si>
  <si>
    <t>750-Prestar servicios de apoyo a la gestión para las actividades de post producción de los productos comunicativos pactados con la Mesa de Consejeros de Patrimonio Local, en el marco de la estrategia Patrimonios en Plural, adelantada por el IDPC.</t>
  </si>
  <si>
    <t>751-Prestar servicios profesionales al IDPC para apoyar el desarrollo, diseño y modelado del software y lo relacionado con la actualización y mantenimiento de la página y/o aplicación web designada, en el marco de la estrategia Patrimonios en Plural, adelantada por el IDPC.</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</si>
</sst>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164" formatCode="_ * #,##0.00_ ;_ * \-#,##0.00_ ;_ * &quot;-&quot;??_ ;_ @_ "/>
    <numFmt numFmtId="165" formatCode="#,##0_ ;\-#,##0\ "/>
    <numFmt numFmtId="166" formatCode="_ * #,##0_ ;_ * \-#,##0_ ;_ * &quot;-&quot;_ ;_ @_ "/>
    <numFmt numFmtId="167" formatCode="_ * #,##0_ ;_ * \-#,##0_ ;_ * &quot;-&quot;??_ ;_ @_ "/>
    <numFmt numFmtId="168" formatCode="000"/>
    <numFmt numFmtId="169" formatCode="[$-409]d\-mmm\-yy;@"/>
  </numFmts>
  <fonts count="6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0"/>
      <name val="Century Gothic"/>
      <family val="2"/>
    </font>
    <font>
      <sz val="11"/>
      <name val="Century Gothic"/>
      <family val="2"/>
    </font>
    <font>
      <b/>
      <sz val="11"/>
      <name val="Century Gothic"/>
      <family val="2"/>
    </font>
    <font>
      <b/>
      <sz val="12"/>
      <name val="Century Gothic"/>
      <family val="2"/>
    </font>
    <font>
      <sz val="12"/>
      <name val="Century Gothic"/>
      <family val="2"/>
    </font>
    <font>
      <u/>
      <sz val="10"/>
      <name val="Century Gothic"/>
      <family val="2"/>
    </font>
    <font>
      <b/>
      <sz val="10"/>
      <name val="Century Gothic"/>
      <family val="2"/>
    </font>
    <font>
      <b/>
      <sz val="9"/>
      <name val="Century Gothic"/>
      <family val="2"/>
    </font>
    <font>
      <b/>
      <sz val="10"/>
      <color rgb="FFFF0000"/>
      <name val="Century Gothic"/>
      <family val="2"/>
    </font>
    <font>
      <sz val="9"/>
      <name val="Century Gothic"/>
      <family val="2"/>
    </font>
    <font>
      <b/>
      <sz val="10"/>
      <color indexed="8"/>
      <name val="Century Gothic"/>
      <family val="2"/>
    </font>
    <font>
      <b/>
      <sz val="8"/>
      <name val="Century Gothic"/>
      <family val="2"/>
    </font>
    <font>
      <sz val="8"/>
      <name val="Century Gothic"/>
      <family val="2"/>
    </font>
    <font>
      <sz val="8"/>
      <name val="Arial"/>
      <family val="2"/>
    </font>
    <font>
      <b/>
      <sz val="12"/>
      <name val="Bahnschrift"/>
      <family val="2"/>
    </font>
    <font>
      <sz val="12"/>
      <name val="Bahnschrift"/>
      <family val="2"/>
    </font>
    <font>
      <sz val="20"/>
      <name val="Bahnschrift"/>
      <family val="2"/>
    </font>
    <font>
      <sz val="10"/>
      <name val="Bahnschrift"/>
      <family val="2"/>
    </font>
    <font>
      <b/>
      <sz val="16"/>
      <name val="Bahnschrift"/>
      <family val="2"/>
    </font>
    <font>
      <b/>
      <sz val="10"/>
      <color rgb="FFFF0000"/>
      <name val="Bahnschrift"/>
      <family val="2"/>
    </font>
    <font>
      <b/>
      <sz val="10"/>
      <name val="Bahnschrift"/>
      <family val="2"/>
    </font>
    <font>
      <b/>
      <sz val="20"/>
      <name val="Bahnschrift"/>
      <family val="2"/>
    </font>
    <font>
      <sz val="11"/>
      <name val="Bahnschrift"/>
      <family val="2"/>
    </font>
    <font>
      <b/>
      <sz val="11"/>
      <name val="Bahnschrift"/>
      <family val="2"/>
    </font>
    <font>
      <u/>
      <sz val="10"/>
      <name val="Bahnschrift"/>
      <family val="2"/>
    </font>
    <font>
      <b/>
      <sz val="9"/>
      <name val="Bahnschrift"/>
      <family val="2"/>
    </font>
    <font>
      <sz val="10"/>
      <color theme="1"/>
      <name val="Bahnschrift"/>
      <family val="2"/>
    </font>
    <font>
      <sz val="9"/>
      <name val="Bahnschrift"/>
      <family val="2"/>
    </font>
    <font>
      <b/>
      <sz val="10"/>
      <color indexed="8"/>
      <name val="Bahnschrift"/>
      <family val="2"/>
    </font>
    <font>
      <b/>
      <sz val="8"/>
      <name val="Bahnschrift"/>
      <family val="2"/>
    </font>
    <font>
      <sz val="8"/>
      <name val="Bahnschrift"/>
      <family val="2"/>
    </font>
    <font>
      <b/>
      <sz val="10"/>
      <color theme="1"/>
      <name val="Bahnschrift"/>
      <family val="2"/>
    </font>
  </fonts>
  <fills count="4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22"/>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1" tint="0.499984740745262"/>
        <bgColor indexed="64"/>
      </patternFill>
    </fill>
    <fill>
      <patternFill patternType="solid">
        <fgColor rgb="FFFF9900"/>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9" tint="0.79998168889431442"/>
        <bgColor indexed="64"/>
      </patternFill>
    </fill>
  </fills>
  <borders count="135">
    <border>
      <left/>
      <right/>
      <top/>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bottom style="medium">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hair">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right/>
      <top/>
      <bottom style="thin">
        <color indexed="64"/>
      </bottom>
      <diagonal/>
    </border>
    <border>
      <left style="medium">
        <color theme="1" tint="0.24994659260841701"/>
      </left>
      <right style="thin">
        <color indexed="64"/>
      </right>
      <top style="medium">
        <color theme="1" tint="0.24994659260841701"/>
      </top>
      <bottom style="thin">
        <color indexed="64"/>
      </bottom>
      <diagonal/>
    </border>
    <border>
      <left style="thin">
        <color indexed="64"/>
      </left>
      <right/>
      <top style="medium">
        <color theme="1" tint="0.24994659260841701"/>
      </top>
      <bottom style="thin">
        <color indexed="64"/>
      </bottom>
      <diagonal/>
    </border>
    <border>
      <left/>
      <right/>
      <top style="medium">
        <color theme="1" tint="0.24994659260841701"/>
      </top>
      <bottom style="thin">
        <color indexed="64"/>
      </bottom>
      <diagonal/>
    </border>
    <border>
      <left/>
      <right style="thin">
        <color indexed="64"/>
      </right>
      <top style="medium">
        <color theme="1" tint="0.24994659260841701"/>
      </top>
      <bottom style="thin">
        <color indexed="64"/>
      </bottom>
      <diagonal/>
    </border>
    <border>
      <left style="thin">
        <color indexed="64"/>
      </left>
      <right style="thin">
        <color indexed="64"/>
      </right>
      <top style="medium">
        <color theme="1" tint="0.24994659260841701"/>
      </top>
      <bottom style="thin">
        <color indexed="64"/>
      </bottom>
      <diagonal/>
    </border>
    <border>
      <left style="thin">
        <color indexed="64"/>
      </left>
      <right style="thin">
        <color indexed="64"/>
      </right>
      <top style="medium">
        <color theme="1" tint="0.24994659260841701"/>
      </top>
      <bottom style="medium">
        <color theme="1" tint="0.24994659260841701"/>
      </bottom>
      <diagonal/>
    </border>
    <border>
      <left/>
      <right/>
      <top/>
      <bottom style="medium">
        <color theme="1" tint="0.24994659260841701"/>
      </bottom>
      <diagonal/>
    </border>
    <border>
      <left style="medium">
        <color theme="1" tint="0.24994659260841701"/>
      </left>
      <right style="thin">
        <color indexed="64"/>
      </right>
      <top style="medium">
        <color theme="1" tint="0.24994659260841701"/>
      </top>
      <bottom style="medium">
        <color theme="1" tint="0.24994659260841701"/>
      </bottom>
      <diagonal/>
    </border>
    <border>
      <left style="medium">
        <color indexed="64"/>
      </left>
      <right style="medium">
        <color theme="1" tint="0.24994659260841701"/>
      </right>
      <top style="medium">
        <color theme="1" tint="0.24994659260841701"/>
      </top>
      <bottom style="medium">
        <color theme="1" tint="0.24994659260841701"/>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style="thin">
        <color indexed="64"/>
      </left>
      <right style="medium">
        <color theme="1" tint="0.24994659260841701"/>
      </right>
      <top style="medium">
        <color theme="1" tint="0.24994659260841701"/>
      </top>
      <bottom style="thin">
        <color indexed="64"/>
      </bottom>
      <diagonal/>
    </border>
    <border>
      <left style="medium">
        <color theme="1" tint="0.24994659260841701"/>
      </left>
      <right style="thin">
        <color indexed="64"/>
      </right>
      <top style="thin">
        <color indexed="64"/>
      </top>
      <bottom style="thin">
        <color indexed="64"/>
      </bottom>
      <diagonal/>
    </border>
    <border>
      <left style="thin">
        <color indexed="64"/>
      </left>
      <right style="medium">
        <color theme="1" tint="0.24994659260841701"/>
      </right>
      <top style="thin">
        <color indexed="64"/>
      </top>
      <bottom style="thin">
        <color indexed="64"/>
      </bottom>
      <diagonal/>
    </border>
    <border>
      <left style="medium">
        <color theme="1" tint="0.24994659260841701"/>
      </left>
      <right style="thin">
        <color indexed="64"/>
      </right>
      <top style="thin">
        <color indexed="64"/>
      </top>
      <bottom style="medium">
        <color theme="1" tint="0.24994659260841701"/>
      </bottom>
      <diagonal/>
    </border>
    <border>
      <left style="thin">
        <color indexed="64"/>
      </left>
      <right style="thin">
        <color indexed="64"/>
      </right>
      <top style="thin">
        <color indexed="64"/>
      </top>
      <bottom style="medium">
        <color theme="1" tint="0.24994659260841701"/>
      </bottom>
      <diagonal/>
    </border>
    <border>
      <left style="thin">
        <color indexed="64"/>
      </left>
      <right style="medium">
        <color theme="1" tint="0.24994659260841701"/>
      </right>
      <top style="thin">
        <color indexed="64"/>
      </top>
      <bottom style="medium">
        <color theme="1" tint="0.24994659260841701"/>
      </bottom>
      <diagonal/>
    </border>
    <border>
      <left style="medium">
        <color indexed="64"/>
      </left>
      <right/>
      <top style="medium">
        <color indexed="64"/>
      </top>
      <bottom/>
      <diagonal/>
    </border>
    <border>
      <left style="medium">
        <color theme="1" tint="0.24994659260841701"/>
      </left>
      <right/>
      <top style="medium">
        <color theme="1" tint="0.24994659260841701"/>
      </top>
      <bottom style="medium">
        <color theme="1" tint="0.24994659260841701"/>
      </bottom>
      <diagonal/>
    </border>
    <border>
      <left/>
      <right/>
      <top style="medium">
        <color theme="1" tint="0.24994659260841701"/>
      </top>
      <bottom style="medium">
        <color theme="1" tint="0.24994659260841701"/>
      </bottom>
      <diagonal/>
    </border>
    <border>
      <left/>
      <right style="medium">
        <color theme="1" tint="0.24994659260841701"/>
      </right>
      <top style="medium">
        <color theme="1" tint="0.24994659260841701"/>
      </top>
      <bottom style="medium">
        <color theme="1" tint="0.24994659260841701"/>
      </bottom>
      <diagonal/>
    </border>
    <border>
      <left/>
      <right/>
      <top style="medium">
        <color theme="1" tint="0.24994659260841701"/>
      </top>
      <bottom/>
      <diagonal/>
    </border>
    <border>
      <left style="medium">
        <color theme="1" tint="0.24994659260841701"/>
      </left>
      <right style="hair">
        <color indexed="64"/>
      </right>
      <top/>
      <bottom style="hair">
        <color indexed="64"/>
      </bottom>
      <diagonal/>
    </border>
    <border>
      <left style="medium">
        <color indexed="64"/>
      </left>
      <right style="medium">
        <color theme="1" tint="0.24994659260841701"/>
      </right>
      <top/>
      <bottom style="hair">
        <color indexed="64"/>
      </bottom>
      <diagonal/>
    </border>
    <border>
      <left style="medium">
        <color indexed="64"/>
      </left>
      <right style="medium">
        <color theme="1" tint="0.24994659260841701"/>
      </right>
      <top style="hair">
        <color indexed="64"/>
      </top>
      <bottom style="hair">
        <color indexed="64"/>
      </bottom>
      <diagonal/>
    </border>
    <border>
      <left style="medium">
        <color theme="1" tint="0.24994659260841701"/>
      </left>
      <right style="hair">
        <color indexed="64"/>
      </right>
      <top style="hair">
        <color indexed="64"/>
      </top>
      <bottom style="hair">
        <color indexed="64"/>
      </bottom>
      <diagonal/>
    </border>
    <border>
      <left style="medium">
        <color theme="1" tint="0.24994659260841701"/>
      </left>
      <right/>
      <top/>
      <bottom/>
      <diagonal/>
    </border>
    <border>
      <left style="medium">
        <color theme="1" tint="0.24994659260841701"/>
      </left>
      <right/>
      <top/>
      <bottom style="medium">
        <color theme="1" tint="0.24994659260841701"/>
      </bottom>
      <diagonal/>
    </border>
    <border>
      <left style="hair">
        <color indexed="64"/>
      </left>
      <right style="hair">
        <color indexed="64"/>
      </right>
      <top/>
      <bottom style="medium">
        <color theme="1" tint="0.24994659260841701"/>
      </bottom>
      <diagonal/>
    </border>
    <border>
      <left/>
      <right style="hair">
        <color indexed="64"/>
      </right>
      <top/>
      <bottom style="medium">
        <color theme="1" tint="0.24994659260841701"/>
      </bottom>
      <diagonal/>
    </border>
    <border>
      <left style="hair">
        <color indexed="64"/>
      </left>
      <right/>
      <top/>
      <bottom style="medium">
        <color theme="1" tint="0.24994659260841701"/>
      </bottom>
      <diagonal/>
    </border>
    <border>
      <left style="hair">
        <color indexed="64"/>
      </left>
      <right style="thin">
        <color indexed="64"/>
      </right>
      <top/>
      <bottom style="medium">
        <color theme="1" tint="0.24994659260841701"/>
      </bottom>
      <diagonal/>
    </border>
    <border>
      <left style="medium">
        <color indexed="64"/>
      </left>
      <right/>
      <top/>
      <bottom style="medium">
        <color theme="1" tint="0.24994659260841701"/>
      </bottom>
      <diagonal/>
    </border>
    <border>
      <left style="hair">
        <color indexed="64"/>
      </left>
      <right style="medium">
        <color indexed="64"/>
      </right>
      <top style="hair">
        <color indexed="64"/>
      </top>
      <bottom style="medium">
        <color theme="1" tint="0.24994659260841701"/>
      </bottom>
      <diagonal/>
    </border>
    <border>
      <left/>
      <right style="hair">
        <color indexed="64"/>
      </right>
      <top style="hair">
        <color indexed="64"/>
      </top>
      <bottom style="medium">
        <color theme="1" tint="0.24994659260841701"/>
      </bottom>
      <diagonal/>
    </border>
    <border>
      <left/>
      <right/>
      <top style="hair">
        <color indexed="64"/>
      </top>
      <bottom style="medium">
        <color theme="1" tint="0.24994659260841701"/>
      </bottom>
      <diagonal/>
    </border>
    <border>
      <left style="medium">
        <color indexed="64"/>
      </left>
      <right style="medium">
        <color indexed="64"/>
      </right>
      <top style="hair">
        <color indexed="64"/>
      </top>
      <bottom style="medium">
        <color theme="1" tint="0.24994659260841701"/>
      </bottom>
      <diagonal/>
    </border>
    <border>
      <left style="medium">
        <color indexed="64"/>
      </left>
      <right style="medium">
        <color theme="1" tint="0.24994659260841701"/>
      </right>
      <top style="hair">
        <color indexed="64"/>
      </top>
      <bottom style="medium">
        <color theme="1" tint="0.24994659260841701"/>
      </bottom>
      <diagonal/>
    </border>
    <border>
      <left style="medium">
        <color theme="1" tint="0.24994659260841701"/>
      </left>
      <right/>
      <top style="hair">
        <color indexed="64"/>
      </top>
      <bottom style="hair">
        <color indexed="64"/>
      </bottom>
      <diagonal/>
    </border>
    <border>
      <left style="hair">
        <color indexed="64"/>
      </left>
      <right style="medium">
        <color theme="1" tint="0.24994659260841701"/>
      </right>
      <top style="hair">
        <color indexed="64"/>
      </top>
      <bottom style="hair">
        <color indexed="64"/>
      </bottom>
      <diagonal/>
    </border>
    <border>
      <left style="medium">
        <color theme="1" tint="0.24994659260841701"/>
      </left>
      <right/>
      <top style="hair">
        <color indexed="64"/>
      </top>
      <bottom style="medium">
        <color theme="1" tint="0.24994659260841701"/>
      </bottom>
      <diagonal/>
    </border>
    <border>
      <left style="hair">
        <color indexed="64"/>
      </left>
      <right style="medium">
        <color theme="1" tint="0.24994659260841701"/>
      </right>
      <top style="hair">
        <color indexed="64"/>
      </top>
      <bottom style="medium">
        <color theme="1" tint="0.24994659260841701"/>
      </bottom>
      <diagonal/>
    </border>
    <border>
      <left style="medium">
        <color theme="1" tint="0.24994659260841701"/>
      </left>
      <right/>
      <top/>
      <bottom style="hair">
        <color indexed="64"/>
      </bottom>
      <diagonal/>
    </border>
    <border>
      <left style="hair">
        <color indexed="64"/>
      </left>
      <right style="medium">
        <color theme="1" tint="0.24994659260841701"/>
      </right>
      <top/>
      <bottom style="hair">
        <color indexed="64"/>
      </bottom>
      <diagonal/>
    </border>
    <border>
      <left style="hair">
        <color indexed="64"/>
      </left>
      <right style="medium">
        <color theme="1" tint="0.24994659260841701"/>
      </right>
      <top style="medium">
        <color theme="1" tint="0.24994659260841701"/>
      </top>
      <bottom style="medium">
        <color theme="1" tint="0.24994659260841701"/>
      </bottom>
      <diagonal/>
    </border>
    <border>
      <left style="medium">
        <color theme="1" tint="0.24994659260841701"/>
      </left>
      <right style="hair">
        <color indexed="64"/>
      </right>
      <top style="medium">
        <color theme="1" tint="0.24994659260841701"/>
      </top>
      <bottom style="hair">
        <color indexed="64"/>
      </bottom>
      <diagonal/>
    </border>
    <border>
      <left style="hair">
        <color indexed="64"/>
      </left>
      <right style="hair">
        <color indexed="64"/>
      </right>
      <top style="medium">
        <color theme="1" tint="0.24994659260841701"/>
      </top>
      <bottom style="hair">
        <color indexed="64"/>
      </bottom>
      <diagonal/>
    </border>
    <border>
      <left style="hair">
        <color indexed="64"/>
      </left>
      <right style="medium">
        <color theme="1" tint="0.24994659260841701"/>
      </right>
      <top style="medium">
        <color theme="1" tint="0.24994659260841701"/>
      </top>
      <bottom style="hair">
        <color indexed="64"/>
      </bottom>
      <diagonal/>
    </border>
    <border>
      <left style="medium">
        <color theme="1" tint="0.24994659260841701"/>
      </left>
      <right style="hair">
        <color indexed="64"/>
      </right>
      <top style="hair">
        <color indexed="64"/>
      </top>
      <bottom style="medium">
        <color theme="1" tint="0.24994659260841701"/>
      </bottom>
      <diagonal/>
    </border>
    <border>
      <left style="hair">
        <color indexed="64"/>
      </left>
      <right style="hair">
        <color indexed="64"/>
      </right>
      <top style="hair">
        <color indexed="64"/>
      </top>
      <bottom style="medium">
        <color theme="1" tint="0.24994659260841701"/>
      </bottom>
      <diagonal/>
    </border>
    <border>
      <left style="thin">
        <color indexed="64"/>
      </left>
      <right/>
      <top style="medium">
        <color theme="1" tint="0.24994659260841701"/>
      </top>
      <bottom style="medium">
        <color theme="1" tint="0.24994659260841701"/>
      </bottom>
      <diagonal/>
    </border>
    <border>
      <left style="medium">
        <color indexed="64"/>
      </left>
      <right style="medium">
        <color indexed="64"/>
      </right>
      <top style="medium">
        <color theme="1" tint="0.24994659260841701"/>
      </top>
      <bottom style="medium">
        <color theme="1" tint="0.24994659260841701"/>
      </bottom>
      <diagonal/>
    </border>
    <border>
      <left style="medium">
        <color theme="1" tint="0.24994659260841701"/>
      </left>
      <right style="medium">
        <color theme="1" tint="0.24994659260841701"/>
      </right>
      <top style="medium">
        <color theme="1" tint="0.24994659260841701"/>
      </top>
      <bottom style="hair">
        <color indexed="64"/>
      </bottom>
      <diagonal/>
    </border>
    <border>
      <left style="medium">
        <color theme="1" tint="0.24994659260841701"/>
      </left>
      <right style="medium">
        <color theme="1" tint="0.24994659260841701"/>
      </right>
      <top style="hair">
        <color indexed="64"/>
      </top>
      <bottom style="hair">
        <color indexed="64"/>
      </bottom>
      <diagonal/>
    </border>
    <border>
      <left style="medium">
        <color theme="1" tint="0.24994659260841701"/>
      </left>
      <right style="medium">
        <color theme="1" tint="0.24994659260841701"/>
      </right>
      <top style="hair">
        <color indexed="64"/>
      </top>
      <bottom style="medium">
        <color theme="1" tint="0.24994659260841701"/>
      </bottom>
      <diagonal/>
    </border>
    <border>
      <left style="medium">
        <color indexed="64"/>
      </left>
      <right style="thin">
        <color indexed="64"/>
      </right>
      <top style="medium">
        <color theme="1" tint="0.24994659260841701"/>
      </top>
      <bottom style="medium">
        <color theme="1" tint="0.24994659260841701"/>
      </bottom>
      <diagonal/>
    </border>
    <border>
      <left style="thin">
        <color indexed="64"/>
      </left>
      <right style="medium">
        <color indexed="64"/>
      </right>
      <top style="medium">
        <color theme="1" tint="0.24994659260841701"/>
      </top>
      <bottom style="medium">
        <color theme="1" tint="0.24994659260841701"/>
      </bottom>
      <diagonal/>
    </border>
    <border>
      <left/>
      <right style="thin">
        <color indexed="64"/>
      </right>
      <top style="medium">
        <color theme="1" tint="0.24994659260841701"/>
      </top>
      <bottom style="medium">
        <color theme="1" tint="0.24994659260841701"/>
      </bottom>
      <diagonal/>
    </border>
    <border>
      <left style="hair">
        <color indexed="64"/>
      </left>
      <right style="medium">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medium">
        <color indexed="64"/>
      </left>
      <right style="medium">
        <color indexed="64"/>
      </right>
      <top style="hair">
        <color indexed="64"/>
      </top>
      <bottom/>
      <diagonal/>
    </border>
    <border>
      <left style="medium">
        <color indexed="64"/>
      </left>
      <right style="medium">
        <color theme="1" tint="0.24994659260841701"/>
      </right>
      <top style="hair">
        <color indexed="64"/>
      </top>
      <bottom/>
      <diagonal/>
    </border>
    <border>
      <left style="hair">
        <color indexed="64"/>
      </left>
      <right style="hair">
        <color indexed="64"/>
      </right>
      <top style="medium">
        <color theme="1" tint="0.24994659260841701"/>
      </top>
      <bottom style="medium">
        <color theme="1" tint="0.24994659260841701"/>
      </bottom>
      <diagonal/>
    </border>
    <border>
      <left/>
      <right style="hair">
        <color indexed="64"/>
      </right>
      <top style="medium">
        <color theme="1" tint="0.24994659260841701"/>
      </top>
      <bottom style="medium">
        <color theme="1" tint="0.24994659260841701"/>
      </bottom>
      <diagonal/>
    </border>
    <border>
      <left style="hair">
        <color indexed="64"/>
      </left>
      <right/>
      <top style="medium">
        <color theme="1" tint="0.24994659260841701"/>
      </top>
      <bottom style="medium">
        <color theme="1" tint="0.24994659260841701"/>
      </bottom>
      <diagonal/>
    </border>
    <border>
      <left style="hair">
        <color indexed="64"/>
      </left>
      <right style="thin">
        <color indexed="64"/>
      </right>
      <top style="medium">
        <color theme="1" tint="0.24994659260841701"/>
      </top>
      <bottom style="medium">
        <color theme="1" tint="0.24994659260841701"/>
      </bottom>
      <diagonal/>
    </border>
    <border>
      <left style="medium">
        <color indexed="64"/>
      </left>
      <right/>
      <top style="medium">
        <color theme="1" tint="0.24994659260841701"/>
      </top>
      <bottom style="medium">
        <color theme="1" tint="0.24994659260841701"/>
      </bottom>
      <diagonal/>
    </border>
    <border>
      <left style="hair">
        <color indexed="64"/>
      </left>
      <right style="medium">
        <color indexed="64"/>
      </right>
      <top style="medium">
        <color theme="1" tint="0.24994659260841701"/>
      </top>
      <bottom style="medium">
        <color theme="1" tint="0.24994659260841701"/>
      </bottom>
      <diagonal/>
    </border>
    <border>
      <left style="medium">
        <color indexed="64"/>
      </left>
      <right style="hair">
        <color indexed="64"/>
      </right>
      <top style="hair">
        <color indexed="64"/>
      </top>
      <bottom style="medium">
        <color theme="1" tint="0.24994659260841701"/>
      </bottom>
      <diagonal/>
    </border>
    <border>
      <left/>
      <right/>
      <top/>
      <bottom style="hair">
        <color indexed="64"/>
      </bottom>
      <diagonal/>
    </border>
    <border>
      <left style="medium">
        <color theme="1" tint="0.24994659260841701"/>
      </left>
      <right style="hair">
        <color indexed="64"/>
      </right>
      <top style="medium">
        <color theme="1" tint="0.24994659260841701"/>
      </top>
      <bottom/>
      <diagonal/>
    </border>
    <border>
      <left/>
      <right style="medium">
        <color theme="1" tint="0.24994659260841701"/>
      </right>
      <top style="medium">
        <color theme="1" tint="0.24994659260841701"/>
      </top>
      <bottom/>
      <diagonal/>
    </border>
    <border>
      <left style="medium">
        <color theme="1" tint="0.24994659260841701"/>
      </left>
      <right style="hair">
        <color indexed="64"/>
      </right>
      <top style="medium">
        <color theme="1" tint="0.24994659260841701"/>
      </top>
      <bottom style="medium">
        <color theme="1" tint="0.24994659260841701"/>
      </bottom>
      <diagonal/>
    </border>
    <border>
      <left style="medium">
        <color theme="1" tint="0.24994659260841701"/>
      </left>
      <right/>
      <top style="medium">
        <color theme="1" tint="0.24994659260841701"/>
      </top>
      <bottom style="hair">
        <color indexed="64"/>
      </bottom>
      <diagonal/>
    </border>
    <border>
      <left style="medium">
        <color theme="1" tint="0.24994659260841701"/>
      </left>
      <right style="thin">
        <color indexed="64"/>
      </right>
      <top style="medium">
        <color theme="1" tint="0.24994659260841701"/>
      </top>
      <bottom/>
      <diagonal/>
    </border>
    <border>
      <left style="thin">
        <color indexed="64"/>
      </left>
      <right style="thin">
        <color indexed="64"/>
      </right>
      <top style="medium">
        <color theme="1" tint="0.24994659260841701"/>
      </top>
      <bottom/>
      <diagonal/>
    </border>
    <border>
      <left/>
      <right/>
      <top style="medium">
        <color theme="1" tint="0.24994659260841701"/>
      </top>
      <bottom style="hair">
        <color indexed="64"/>
      </bottom>
      <diagonal/>
    </border>
    <border>
      <left style="medium">
        <color indexed="64"/>
      </left>
      <right style="hair">
        <color indexed="64"/>
      </right>
      <top style="medium">
        <color theme="1" tint="0.24994659260841701"/>
      </top>
      <bottom style="hair">
        <color indexed="64"/>
      </bottom>
      <diagonal/>
    </border>
    <border>
      <left style="hair">
        <color indexed="64"/>
      </left>
      <right/>
      <top style="medium">
        <color theme="1" tint="0.24994659260841701"/>
      </top>
      <bottom style="hair">
        <color indexed="64"/>
      </bottom>
      <diagonal/>
    </border>
    <border>
      <left style="hair">
        <color indexed="64"/>
      </left>
      <right style="medium">
        <color indexed="64"/>
      </right>
      <top style="medium">
        <color theme="1" tint="0.24994659260841701"/>
      </top>
      <bottom style="hair">
        <color indexed="64"/>
      </bottom>
      <diagonal/>
    </border>
    <border>
      <left/>
      <right style="hair">
        <color indexed="64"/>
      </right>
      <top style="medium">
        <color theme="1" tint="0.24994659260841701"/>
      </top>
      <bottom style="hair">
        <color indexed="64"/>
      </bottom>
      <diagonal/>
    </border>
    <border>
      <left style="medium">
        <color indexed="64"/>
      </left>
      <right style="medium">
        <color indexed="64"/>
      </right>
      <top style="medium">
        <color theme="1" tint="0.24994659260841701"/>
      </top>
      <bottom style="hair">
        <color indexed="64"/>
      </bottom>
      <diagonal/>
    </border>
    <border>
      <left style="medium">
        <color indexed="64"/>
      </left>
      <right style="medium">
        <color theme="1" tint="0.24994659260841701"/>
      </right>
      <top style="medium">
        <color theme="1" tint="0.24994659260841701"/>
      </top>
      <bottom style="hair">
        <color indexed="64"/>
      </bottom>
      <diagonal/>
    </border>
    <border>
      <left style="medium">
        <color theme="1" tint="0.24994659260841701"/>
      </left>
      <right style="hair">
        <color indexed="64"/>
      </right>
      <top style="hair">
        <color indexed="64"/>
      </top>
      <bottom/>
      <diagonal/>
    </border>
    <border>
      <left style="medium">
        <color indexed="64"/>
      </left>
      <right style="hair">
        <color indexed="64"/>
      </right>
      <top style="hair">
        <color indexed="64"/>
      </top>
      <bottom/>
      <diagonal/>
    </border>
    <border>
      <left style="thin">
        <color indexed="64"/>
      </left>
      <right/>
      <top style="medium">
        <color theme="1" tint="0.24994659260841701"/>
      </top>
      <bottom/>
      <diagonal/>
    </border>
    <border>
      <left style="medium">
        <color indexed="64"/>
      </left>
      <right style="medium">
        <color indexed="64"/>
      </right>
      <top style="medium">
        <color theme="1" tint="0.24994659260841701"/>
      </top>
      <bottom/>
      <diagonal/>
    </border>
    <border>
      <left style="medium">
        <color indexed="64"/>
      </left>
      <right style="thin">
        <color indexed="64"/>
      </right>
      <top style="medium">
        <color theme="1" tint="0.24994659260841701"/>
      </top>
      <bottom/>
      <diagonal/>
    </border>
    <border>
      <left style="thin">
        <color indexed="64"/>
      </left>
      <right style="medium">
        <color indexed="64"/>
      </right>
      <top style="medium">
        <color theme="1" tint="0.24994659260841701"/>
      </top>
      <bottom/>
      <diagonal/>
    </border>
    <border>
      <left/>
      <right style="thin">
        <color indexed="64"/>
      </right>
      <top style="medium">
        <color theme="1" tint="0.24994659260841701"/>
      </top>
      <bottom/>
      <diagonal/>
    </border>
    <border>
      <left style="medium">
        <color indexed="64"/>
      </left>
      <right style="medium">
        <color theme="1" tint="0.24994659260841701"/>
      </right>
      <top style="medium">
        <color theme="1" tint="0.24994659260841701"/>
      </top>
      <bottom/>
      <diagonal/>
    </border>
    <border>
      <left style="hair">
        <color indexed="64"/>
      </left>
      <right/>
      <top style="hair">
        <color indexed="64"/>
      </top>
      <bottom style="medium">
        <color theme="1" tint="0.24994659260841701"/>
      </bottom>
      <diagonal/>
    </border>
    <border>
      <left style="medium">
        <color indexed="64"/>
      </left>
      <right style="hair">
        <color indexed="64"/>
      </right>
      <top style="medium">
        <color theme="1" tint="0.24994659260841701"/>
      </top>
      <bottom style="medium">
        <color theme="1" tint="0.24994659260841701"/>
      </bottom>
      <diagonal/>
    </border>
    <border>
      <left style="medium">
        <color theme="1" tint="0.24994659260841701"/>
      </left>
      <right style="hair">
        <color theme="1" tint="0.24994659260841701"/>
      </right>
      <top style="medium">
        <color theme="1" tint="0.24994659260841701"/>
      </top>
      <bottom style="hair">
        <color theme="1" tint="0.24994659260841701"/>
      </bottom>
      <diagonal/>
    </border>
    <border>
      <left style="hair">
        <color theme="1" tint="0.24994659260841701"/>
      </left>
      <right style="hair">
        <color theme="1" tint="0.24994659260841701"/>
      </right>
      <top style="medium">
        <color theme="1" tint="0.24994659260841701"/>
      </top>
      <bottom style="hair">
        <color theme="1" tint="0.24994659260841701"/>
      </bottom>
      <diagonal/>
    </border>
    <border>
      <left style="hair">
        <color theme="1" tint="0.24994659260841701"/>
      </left>
      <right style="medium">
        <color theme="1" tint="0.24994659260841701"/>
      </right>
      <top style="medium">
        <color theme="1" tint="0.24994659260841701"/>
      </top>
      <bottom style="hair">
        <color theme="1" tint="0.24994659260841701"/>
      </bottom>
      <diagonal/>
    </border>
    <border>
      <left style="medium">
        <color theme="1" tint="0.24994659260841701"/>
      </left>
      <right style="hair">
        <color theme="1" tint="0.24994659260841701"/>
      </right>
      <top style="hair">
        <color theme="1" tint="0.24994659260841701"/>
      </top>
      <bottom style="medium">
        <color theme="1" tint="0.24994659260841701"/>
      </bottom>
      <diagonal/>
    </border>
    <border>
      <left style="hair">
        <color theme="1" tint="0.24994659260841701"/>
      </left>
      <right style="hair">
        <color theme="1" tint="0.24994659260841701"/>
      </right>
      <top style="hair">
        <color theme="1" tint="0.24994659260841701"/>
      </top>
      <bottom style="medium">
        <color theme="1" tint="0.24994659260841701"/>
      </bottom>
      <diagonal/>
    </border>
    <border>
      <left style="hair">
        <color theme="1" tint="0.24994659260841701"/>
      </left>
      <right style="medium">
        <color theme="1" tint="0.24994659260841701"/>
      </right>
      <top style="hair">
        <color theme="1" tint="0.24994659260841701"/>
      </top>
      <bottom style="medium">
        <color theme="1" tint="0.24994659260841701"/>
      </bottom>
      <diagonal/>
    </border>
    <border>
      <left style="medium">
        <color theme="1" tint="0.24994659260841701"/>
      </left>
      <right style="hair">
        <color theme="1" tint="0.24994659260841701"/>
      </right>
      <top style="hair">
        <color theme="1" tint="0.24994659260841701"/>
      </top>
      <bottom style="hair">
        <color theme="1" tint="0.24994659260841701"/>
      </bottom>
      <diagonal/>
    </border>
    <border>
      <left style="hair">
        <color theme="1" tint="0.24994659260841701"/>
      </left>
      <right style="hair">
        <color theme="1" tint="0.24994659260841701"/>
      </right>
      <top style="hair">
        <color theme="1" tint="0.24994659260841701"/>
      </top>
      <bottom style="hair">
        <color theme="1" tint="0.24994659260841701"/>
      </bottom>
      <diagonal/>
    </border>
    <border>
      <left style="hair">
        <color theme="1" tint="0.24994659260841701"/>
      </left>
      <right style="medium">
        <color theme="1" tint="0.24994659260841701"/>
      </right>
      <top style="hair">
        <color theme="1" tint="0.24994659260841701"/>
      </top>
      <bottom style="hair">
        <color theme="1" tint="0.2499465926084170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theme="1" tint="0.24994659260841701"/>
      </right>
      <top style="thin">
        <color indexed="64"/>
      </top>
      <bottom style="thin">
        <color indexed="64"/>
      </bottom>
      <diagonal/>
    </border>
  </borders>
  <cellStyleXfs count="76">
    <xf numFmtId="0" fontId="0" fillId="0" borderId="0"/>
    <xf numFmtId="164" fontId="18" fillId="0" borderId="0" applyFont="0" applyFill="0" applyBorder="0" applyAlignment="0" applyProtection="0"/>
    <xf numFmtId="0" fontId="18" fillId="0" borderId="0"/>
    <xf numFmtId="0" fontId="17" fillId="0" borderId="0"/>
    <xf numFmtId="0" fontId="16" fillId="0" borderId="0"/>
    <xf numFmtId="0" fontId="19" fillId="0" borderId="0" applyNumberFormat="0" applyFill="0" applyBorder="0" applyAlignment="0" applyProtection="0"/>
    <xf numFmtId="0" fontId="20" fillId="0" borderId="17" applyNumberFormat="0" applyFill="0" applyAlignment="0" applyProtection="0"/>
    <xf numFmtId="0" fontId="21" fillId="0" borderId="18" applyNumberFormat="0" applyFill="0" applyAlignment="0" applyProtection="0"/>
    <xf numFmtId="0" fontId="22" fillId="0" borderId="19" applyNumberFormat="0" applyFill="0" applyAlignment="0" applyProtection="0"/>
    <xf numFmtId="0" fontId="22" fillId="0" borderId="0" applyNumberFormat="0" applyFill="0" applyBorder="0" applyAlignment="0" applyProtection="0"/>
    <xf numFmtId="0" fontId="23" fillId="9" borderId="0" applyNumberFormat="0" applyBorder="0" applyAlignment="0" applyProtection="0"/>
    <xf numFmtId="0" fontId="24" fillId="10" borderId="0" applyNumberFormat="0" applyBorder="0" applyAlignment="0" applyProtection="0"/>
    <xf numFmtId="0" fontId="25" fillId="11" borderId="0" applyNumberFormat="0" applyBorder="0" applyAlignment="0" applyProtection="0"/>
    <xf numFmtId="0" fontId="26" fillId="12" borderId="20" applyNumberFormat="0" applyAlignment="0" applyProtection="0"/>
    <xf numFmtId="0" fontId="27" fillId="13" borderId="21" applyNumberFormat="0" applyAlignment="0" applyProtection="0"/>
    <xf numFmtId="0" fontId="28" fillId="13" borderId="20" applyNumberFormat="0" applyAlignment="0" applyProtection="0"/>
    <xf numFmtId="0" fontId="29" fillId="0" borderId="22" applyNumberFormat="0" applyFill="0" applyAlignment="0" applyProtection="0"/>
    <xf numFmtId="0" fontId="30" fillId="14" borderId="23"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5" applyNumberFormat="0" applyFill="0" applyAlignment="0" applyProtection="0"/>
    <xf numFmtId="0" fontId="34"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34" fillId="39" borderId="0" applyNumberFormat="0" applyBorder="0" applyAlignment="0" applyProtection="0"/>
    <xf numFmtId="0" fontId="15" fillId="0" borderId="0"/>
    <xf numFmtId="0" fontId="15" fillId="15" borderId="24" applyNumberFormat="0" applyFont="0" applyAlignment="0" applyProtection="0"/>
    <xf numFmtId="0" fontId="13" fillId="0" borderId="0"/>
    <xf numFmtId="0" fontId="14" fillId="0" borderId="0"/>
    <xf numFmtId="0" fontId="12" fillId="0" borderId="0"/>
    <xf numFmtId="0" fontId="11" fillId="0" borderId="0"/>
    <xf numFmtId="0" fontId="11" fillId="15" borderId="24" applyNumberFormat="0" applyFont="0" applyAlignment="0" applyProtection="0"/>
    <xf numFmtId="0" fontId="11" fillId="17" borderId="0" applyNumberFormat="0" applyBorder="0" applyAlignment="0" applyProtection="0"/>
    <xf numFmtId="0" fontId="11" fillId="18"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9" fontId="35" fillId="0" borderId="0" applyFont="0" applyFill="0" applyBorder="0" applyAlignment="0" applyProtection="0"/>
    <xf numFmtId="0" fontId="3" fillId="0" borderId="0"/>
    <xf numFmtId="41" fontId="36" fillId="0" borderId="0" applyFont="0" applyFill="0" applyBorder="0" applyAlignment="0" applyProtection="0"/>
    <xf numFmtId="0" fontId="2" fillId="0" borderId="0"/>
    <xf numFmtId="0" fontId="1" fillId="0" borderId="0"/>
  </cellStyleXfs>
  <cellXfs count="769">
    <xf numFmtId="0" fontId="0" fillId="0" borderId="0" xfId="0"/>
    <xf numFmtId="0" fontId="37" fillId="0" borderId="0" xfId="0" applyFont="1" applyFill="1" applyBorder="1" applyAlignment="1">
      <alignment vertical="center" wrapText="1"/>
    </xf>
    <xf numFmtId="3" fontId="37" fillId="0" borderId="0" xfId="0" applyNumberFormat="1" applyFont="1" applyFill="1" applyBorder="1" applyAlignment="1">
      <alignment horizontal="center" vertical="center" wrapText="1"/>
    </xf>
    <xf numFmtId="0" fontId="37" fillId="3" borderId="0" xfId="0" applyFont="1" applyFill="1" applyAlignment="1">
      <alignment vertical="center" wrapText="1"/>
    </xf>
    <xf numFmtId="0" fontId="40" fillId="0" borderId="0" xfId="0" applyFont="1" applyFill="1" applyBorder="1" applyAlignment="1">
      <alignment vertical="center" wrapText="1"/>
    </xf>
    <xf numFmtId="0" fontId="41" fillId="3" borderId="0" xfId="0" applyFont="1" applyFill="1" applyAlignment="1">
      <alignment vertical="center" wrapText="1"/>
    </xf>
    <xf numFmtId="0" fontId="42" fillId="0" borderId="0" xfId="0" applyFont="1" applyFill="1" applyBorder="1" applyAlignment="1">
      <alignment horizontal="center" vertical="center" wrapText="1"/>
    </xf>
    <xf numFmtId="0" fontId="37" fillId="3" borderId="0" xfId="0" applyFont="1" applyFill="1" applyBorder="1" applyAlignment="1">
      <alignment vertical="center" wrapText="1"/>
    </xf>
    <xf numFmtId="0" fontId="37" fillId="0" borderId="0" xfId="0" applyFont="1" applyFill="1" applyBorder="1" applyAlignment="1">
      <alignment horizontal="left" vertical="center" wrapText="1"/>
    </xf>
    <xf numFmtId="3" fontId="37" fillId="0" borderId="4" xfId="0" applyNumberFormat="1" applyFont="1" applyFill="1" applyBorder="1" applyAlignment="1">
      <alignment horizontal="center" vertical="center"/>
    </xf>
    <xf numFmtId="0" fontId="37" fillId="6" borderId="4" xfId="0" applyFont="1" applyFill="1" applyBorder="1" applyAlignment="1">
      <alignment horizontal="left" vertical="center"/>
    </xf>
    <xf numFmtId="168" fontId="37" fillId="0" borderId="6" xfId="0" applyNumberFormat="1" applyFont="1" applyFill="1" applyBorder="1" applyAlignment="1">
      <alignment horizontal="center" vertical="center"/>
    </xf>
    <xf numFmtId="1" fontId="37" fillId="0" borderId="4" xfId="0" applyNumberFormat="1" applyFont="1" applyFill="1" applyBorder="1" applyAlignment="1">
      <alignment horizontal="center" vertical="center"/>
    </xf>
    <xf numFmtId="3" fontId="37" fillId="0" borderId="14" xfId="0" applyNumberFormat="1" applyFont="1" applyFill="1" applyBorder="1" applyAlignment="1">
      <alignment horizontal="center" vertical="center"/>
    </xf>
    <xf numFmtId="0" fontId="37" fillId="0" borderId="15" xfId="0" applyFont="1" applyFill="1" applyBorder="1" applyAlignment="1">
      <alignment horizontal="center" vertical="center"/>
    </xf>
    <xf numFmtId="3" fontId="37" fillId="0" borderId="2" xfId="0" applyNumberFormat="1" applyFont="1" applyFill="1" applyBorder="1" applyAlignment="1">
      <alignment horizontal="center" vertical="center"/>
    </xf>
    <xf numFmtId="3" fontId="43" fillId="0" borderId="28" xfId="0" applyNumberFormat="1" applyFont="1" applyFill="1" applyBorder="1" applyAlignment="1">
      <alignment horizontal="center" vertical="center"/>
    </xf>
    <xf numFmtId="3" fontId="37" fillId="0" borderId="28" xfId="0" applyNumberFormat="1" applyFont="1" applyFill="1" applyBorder="1" applyAlignment="1">
      <alignment horizontal="center" vertical="center"/>
    </xf>
    <xf numFmtId="3" fontId="37" fillId="0" borderId="4" xfId="0" applyNumberFormat="1" applyFont="1" applyFill="1" applyBorder="1" applyAlignment="1">
      <alignment horizontal="center" vertical="center" wrapText="1"/>
    </xf>
    <xf numFmtId="3" fontId="43" fillId="4" borderId="4" xfId="0" applyNumberFormat="1" applyFont="1" applyFill="1" applyBorder="1" applyAlignment="1">
      <alignment horizontal="center" vertical="center" wrapText="1"/>
    </xf>
    <xf numFmtId="168" fontId="43" fillId="4" borderId="6" xfId="0" applyNumberFormat="1" applyFont="1" applyFill="1" applyBorder="1" applyAlignment="1">
      <alignment horizontal="justify" vertical="center" wrapText="1"/>
    </xf>
    <xf numFmtId="0" fontId="43" fillId="4" borderId="4" xfId="0" applyFont="1" applyFill="1" applyBorder="1" applyAlignment="1">
      <alignment horizontal="center" vertical="center" wrapText="1"/>
    </xf>
    <xf numFmtId="1" fontId="37" fillId="4" borderId="4" xfId="0" applyNumberFormat="1" applyFont="1" applyFill="1" applyBorder="1" applyAlignment="1">
      <alignment horizontal="center" vertical="center" wrapText="1"/>
    </xf>
    <xf numFmtId="1" fontId="44" fillId="4" borderId="4" xfId="1" applyNumberFormat="1" applyFont="1" applyFill="1" applyBorder="1" applyAlignment="1">
      <alignment horizontal="center" vertical="center" wrapText="1"/>
    </xf>
    <xf numFmtId="3" fontId="44" fillId="4" borderId="14" xfId="1" applyNumberFormat="1" applyFont="1" applyFill="1" applyBorder="1" applyAlignment="1">
      <alignment horizontal="center" vertical="center" wrapText="1"/>
    </xf>
    <xf numFmtId="167" fontId="44" fillId="4" borderId="15" xfId="1" applyNumberFormat="1" applyFont="1" applyFill="1" applyBorder="1" applyAlignment="1">
      <alignment horizontal="center" vertical="center" wrapText="1"/>
    </xf>
    <xf numFmtId="3" fontId="44" fillId="4" borderId="4" xfId="1" applyNumberFormat="1" applyFont="1" applyFill="1" applyBorder="1" applyAlignment="1">
      <alignment horizontal="center" vertical="center" wrapText="1"/>
    </xf>
    <xf numFmtId="3" fontId="44" fillId="4" borderId="28" xfId="1" applyNumberFormat="1" applyFont="1" applyFill="1" applyBorder="1" applyAlignment="1">
      <alignment horizontal="center" vertical="center" wrapText="1"/>
    </xf>
    <xf numFmtId="3" fontId="43" fillId="0" borderId="8" xfId="0" applyNumberFormat="1" applyFont="1" applyFill="1" applyBorder="1" applyAlignment="1">
      <alignment horizontal="center" vertical="center" wrapText="1"/>
    </xf>
    <xf numFmtId="0" fontId="43" fillId="0" borderId="8"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9" xfId="0" applyFont="1" applyFill="1" applyBorder="1" applyAlignment="1">
      <alignment horizontal="center" vertical="center" wrapText="1"/>
    </xf>
    <xf numFmtId="168" fontId="43" fillId="0" borderId="5" xfId="0" applyNumberFormat="1" applyFont="1" applyFill="1" applyBorder="1" applyAlignment="1">
      <alignment horizontal="center" vertical="center" wrapText="1"/>
    </xf>
    <xf numFmtId="3" fontId="43" fillId="0" borderId="10" xfId="0" applyNumberFormat="1" applyFont="1" applyFill="1" applyBorder="1" applyAlignment="1">
      <alignment horizontal="center" vertical="center" wrapText="1"/>
    </xf>
    <xf numFmtId="1" fontId="37" fillId="0" borderId="10" xfId="0" applyNumberFormat="1" applyFont="1" applyFill="1" applyBorder="1" applyAlignment="1">
      <alignment horizontal="center" vertical="center" wrapText="1"/>
    </xf>
    <xf numFmtId="1" fontId="44" fillId="0" borderId="9" xfId="0" applyNumberFormat="1" applyFont="1" applyFill="1" applyBorder="1" applyAlignment="1">
      <alignment horizontal="center" vertical="center" wrapText="1"/>
    </xf>
    <xf numFmtId="3" fontId="44" fillId="0" borderId="9" xfId="0" applyNumberFormat="1" applyFont="1" applyFill="1" applyBorder="1" applyAlignment="1">
      <alignment horizontal="center" vertical="center" wrapText="1"/>
    </xf>
    <xf numFmtId="3" fontId="37" fillId="0" borderId="0" xfId="0" applyNumberFormat="1" applyFont="1" applyBorder="1" applyAlignment="1">
      <alignment horizontal="center" vertical="center"/>
    </xf>
    <xf numFmtId="3" fontId="43" fillId="0" borderId="0" xfId="0" applyNumberFormat="1" applyFont="1" applyBorder="1" applyAlignment="1">
      <alignment horizontal="center" vertical="center"/>
    </xf>
    <xf numFmtId="3" fontId="37" fillId="0" borderId="0" xfId="0" applyNumberFormat="1" applyFont="1" applyAlignment="1">
      <alignment horizontal="center" vertical="center"/>
    </xf>
    <xf numFmtId="3" fontId="43" fillId="0" borderId="0" xfId="0" applyNumberFormat="1" applyFont="1" applyAlignment="1">
      <alignment horizontal="center" vertical="center"/>
    </xf>
    <xf numFmtId="3" fontId="37" fillId="0" borderId="14" xfId="0" applyNumberFormat="1" applyFont="1" applyFill="1" applyBorder="1" applyAlignment="1">
      <alignment horizontal="left" vertical="center"/>
    </xf>
    <xf numFmtId="3" fontId="37" fillId="0" borderId="14" xfId="0" applyNumberFormat="1" applyFont="1" applyFill="1" applyBorder="1" applyAlignment="1">
      <alignment vertical="center"/>
    </xf>
    <xf numFmtId="3" fontId="37" fillId="0" borderId="4" xfId="0" applyNumberFormat="1" applyFont="1" applyFill="1" applyBorder="1" applyAlignment="1">
      <alignment horizontal="right" vertical="center"/>
    </xf>
    <xf numFmtId="3" fontId="43" fillId="4" borderId="4" xfId="0" applyNumberFormat="1" applyFont="1" applyFill="1" applyBorder="1" applyAlignment="1">
      <alignment horizontal="right" vertical="center" wrapText="1"/>
    </xf>
    <xf numFmtId="3" fontId="43" fillId="0" borderId="8" xfId="0" applyNumberFormat="1" applyFont="1" applyFill="1" applyBorder="1" applyAlignment="1">
      <alignment horizontal="right" vertical="center" wrapText="1"/>
    </xf>
    <xf numFmtId="0" fontId="37" fillId="0" borderId="0" xfId="0" applyFont="1" applyAlignment="1">
      <alignment vertical="center"/>
    </xf>
    <xf numFmtId="0" fontId="45" fillId="0" borderId="0" xfId="0" applyFont="1" applyFill="1" applyAlignment="1">
      <alignment vertical="center"/>
    </xf>
    <xf numFmtId="3" fontId="37" fillId="0" borderId="0" xfId="0" applyNumberFormat="1" applyFont="1" applyFill="1" applyAlignment="1">
      <alignment vertical="center"/>
    </xf>
    <xf numFmtId="0" fontId="37" fillId="0" borderId="0" xfId="0" applyFont="1" applyFill="1" applyAlignment="1">
      <alignment vertical="center"/>
    </xf>
    <xf numFmtId="0" fontId="43" fillId="0" borderId="0" xfId="0" applyFont="1" applyFill="1" applyAlignment="1">
      <alignment vertical="center"/>
    </xf>
    <xf numFmtId="0" fontId="43" fillId="0" borderId="0" xfId="0" applyFont="1" applyAlignment="1">
      <alignment vertical="center"/>
    </xf>
    <xf numFmtId="3" fontId="43" fillId="0" borderId="0" xfId="1" applyNumberFormat="1" applyFont="1" applyBorder="1" applyAlignment="1">
      <alignment horizontal="center" vertical="center" wrapText="1"/>
    </xf>
    <xf numFmtId="166" fontId="43" fillId="0" borderId="0" xfId="1" applyNumberFormat="1" applyFont="1" applyBorder="1" applyAlignment="1">
      <alignment horizontal="center" vertical="center" wrapText="1"/>
    </xf>
    <xf numFmtId="1" fontId="37" fillId="0" borderId="0" xfId="1" applyNumberFormat="1" applyFont="1" applyBorder="1" applyAlignment="1">
      <alignment horizontal="center" vertical="center" wrapText="1"/>
    </xf>
    <xf numFmtId="3" fontId="48" fillId="0" borderId="0" xfId="1" applyNumberFormat="1" applyFont="1" applyBorder="1" applyAlignment="1">
      <alignment horizontal="center" vertical="center" wrapText="1"/>
    </xf>
    <xf numFmtId="1" fontId="48" fillId="0" borderId="0" xfId="1" applyNumberFormat="1" applyFont="1" applyBorder="1" applyAlignment="1">
      <alignment horizontal="center" vertical="center" wrapText="1"/>
    </xf>
    <xf numFmtId="166" fontId="48" fillId="0" borderId="0" xfId="1" applyNumberFormat="1" applyFont="1" applyBorder="1" applyAlignment="1">
      <alignment horizontal="center" vertical="center" wrapText="1"/>
    </xf>
    <xf numFmtId="166" fontId="43" fillId="0" borderId="0" xfId="1" applyNumberFormat="1" applyFont="1" applyBorder="1" applyAlignment="1">
      <alignment vertical="center" wrapText="1"/>
    </xf>
    <xf numFmtId="168" fontId="43" fillId="0" borderId="0" xfId="1" applyNumberFormat="1" applyFont="1" applyBorder="1" applyAlignment="1">
      <alignment vertical="center" wrapText="1"/>
    </xf>
    <xf numFmtId="3" fontId="48" fillId="0" borderId="0" xfId="0" applyNumberFormat="1" applyFont="1" applyAlignment="1">
      <alignment horizontal="center" vertical="center" wrapText="1"/>
    </xf>
    <xf numFmtId="168" fontId="37" fillId="0" borderId="0" xfId="0" applyNumberFormat="1" applyFont="1" applyAlignment="1">
      <alignment vertical="center"/>
    </xf>
    <xf numFmtId="1" fontId="37" fillId="0" borderId="0" xfId="0" applyNumberFormat="1" applyFont="1" applyAlignment="1">
      <alignment horizontal="center" vertical="center"/>
    </xf>
    <xf numFmtId="3" fontId="37" fillId="0" borderId="0" xfId="0" applyNumberFormat="1"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48" fillId="0" borderId="0" xfId="0" applyFont="1" applyAlignment="1">
      <alignment horizontal="right" vertical="center" wrapText="1"/>
    </xf>
    <xf numFmtId="0" fontId="48" fillId="0" borderId="0" xfId="0" applyFont="1" applyAlignment="1">
      <alignment horizontal="right" vertical="center"/>
    </xf>
    <xf numFmtId="0" fontId="48" fillId="0" borderId="0" xfId="0" applyFont="1" applyAlignment="1">
      <alignment horizontal="left" vertical="center"/>
    </xf>
    <xf numFmtId="0" fontId="37" fillId="0" borderId="0" xfId="0" applyFont="1" applyAlignment="1">
      <alignment vertical="center" wrapText="1"/>
    </xf>
    <xf numFmtId="0" fontId="49" fillId="0" borderId="0" xfId="0" applyFont="1" applyAlignment="1">
      <alignment vertical="center" wrapText="1"/>
    </xf>
    <xf numFmtId="3" fontId="49" fillId="0" borderId="0" xfId="0" applyNumberFormat="1" applyFont="1" applyAlignment="1">
      <alignment vertical="center"/>
    </xf>
    <xf numFmtId="167" fontId="49" fillId="0" borderId="0" xfId="1" applyNumberFormat="1" applyFont="1" applyAlignment="1">
      <alignment vertical="center"/>
    </xf>
    <xf numFmtId="0" fontId="49" fillId="0" borderId="0" xfId="0" applyFont="1" applyAlignment="1">
      <alignment horizontal="left" vertical="center"/>
    </xf>
    <xf numFmtId="167" fontId="37" fillId="0" borderId="0" xfId="1" applyNumberFormat="1" applyFont="1" applyAlignment="1">
      <alignment vertical="center"/>
    </xf>
    <xf numFmtId="3" fontId="43" fillId="7" borderId="4" xfId="0" applyNumberFormat="1" applyFont="1" applyFill="1" applyBorder="1" applyAlignment="1">
      <alignment horizontal="center" vertical="center" wrapText="1"/>
    </xf>
    <xf numFmtId="164" fontId="37" fillId="0" borderId="2" xfId="1" applyFont="1" applyFill="1" applyBorder="1" applyAlignment="1">
      <alignment horizontal="center" vertical="center"/>
    </xf>
    <xf numFmtId="164" fontId="37" fillId="0" borderId="4" xfId="1" applyFont="1" applyFill="1" applyBorder="1" applyAlignment="1">
      <alignment horizontal="center" vertical="center"/>
    </xf>
    <xf numFmtId="164" fontId="37" fillId="0" borderId="14" xfId="1" applyFont="1" applyFill="1" applyBorder="1" applyAlignment="1">
      <alignment horizontal="center" vertical="center"/>
    </xf>
    <xf numFmtId="164" fontId="43" fillId="0" borderId="28" xfId="1" applyFont="1" applyFill="1" applyBorder="1" applyAlignment="1">
      <alignment horizontal="center" vertical="center"/>
    </xf>
    <xf numFmtId="0" fontId="37" fillId="4" borderId="4" xfId="0" applyFont="1" applyFill="1" applyBorder="1" applyAlignment="1">
      <alignment horizontal="left" vertical="center" wrapText="1"/>
    </xf>
    <xf numFmtId="0" fontId="37" fillId="4" borderId="4" xfId="0" applyFont="1" applyFill="1" applyBorder="1" applyAlignment="1">
      <alignment horizontal="justify" vertical="center" wrapText="1"/>
    </xf>
    <xf numFmtId="3" fontId="44" fillId="0" borderId="0" xfId="1" applyNumberFormat="1" applyFont="1" applyBorder="1" applyAlignment="1">
      <alignment horizontal="center" vertical="center" wrapText="1"/>
    </xf>
    <xf numFmtId="166" fontId="44" fillId="0" borderId="0" xfId="1" applyNumberFormat="1" applyFont="1" applyBorder="1" applyAlignment="1">
      <alignment horizontal="center" vertical="center" wrapText="1"/>
    </xf>
    <xf numFmtId="168" fontId="44" fillId="0" borderId="0" xfId="1" applyNumberFormat="1" applyFont="1" applyBorder="1" applyAlignment="1">
      <alignment horizontal="center" vertical="center" wrapText="1"/>
    </xf>
    <xf numFmtId="1" fontId="46" fillId="0" borderId="0" xfId="1" applyNumberFormat="1" applyFont="1" applyBorder="1" applyAlignment="1">
      <alignment horizontal="center" vertical="center" wrapText="1"/>
    </xf>
    <xf numFmtId="1" fontId="44" fillId="0" borderId="0" xfId="1" applyNumberFormat="1" applyFont="1" applyBorder="1" applyAlignment="1">
      <alignment horizontal="center" vertical="center" wrapText="1"/>
    </xf>
    <xf numFmtId="0" fontId="46" fillId="0" borderId="0" xfId="0" applyFont="1" applyAlignment="1">
      <alignment vertical="center"/>
    </xf>
    <xf numFmtId="3" fontId="46" fillId="0" borderId="0" xfId="0" applyNumberFormat="1" applyFont="1" applyBorder="1" applyAlignment="1">
      <alignment horizontal="center" vertical="center"/>
    </xf>
    <xf numFmtId="3" fontId="44" fillId="0" borderId="0" xfId="0" applyNumberFormat="1" applyFont="1" applyBorder="1" applyAlignment="1">
      <alignment horizontal="center" vertical="center"/>
    </xf>
    <xf numFmtId="0" fontId="37" fillId="0" borderId="15" xfId="0" applyFont="1" applyFill="1" applyBorder="1" applyAlignment="1">
      <alignment horizontal="center" vertical="center" wrapText="1"/>
    </xf>
    <xf numFmtId="0" fontId="37" fillId="6" borderId="14" xfId="0" applyFont="1" applyFill="1" applyBorder="1" applyAlignment="1">
      <alignment horizontal="left" vertical="center"/>
    </xf>
    <xf numFmtId="3" fontId="37" fillId="0" borderId="14" xfId="0" applyNumberFormat="1" applyFont="1" applyFill="1" applyBorder="1" applyAlignment="1">
      <alignment horizontal="right" vertical="center"/>
    </xf>
    <xf numFmtId="3" fontId="46" fillId="0" borderId="0" xfId="1" applyNumberFormat="1" applyFont="1" applyBorder="1" applyAlignment="1">
      <alignment horizontal="center" vertical="center" wrapText="1"/>
    </xf>
    <xf numFmtId="164" fontId="37" fillId="0" borderId="6" xfId="1" applyFont="1" applyFill="1" applyBorder="1" applyAlignment="1">
      <alignment horizontal="center" vertical="center"/>
    </xf>
    <xf numFmtId="0" fontId="51" fillId="8" borderId="30" xfId="0" applyFont="1" applyFill="1" applyBorder="1" applyAlignment="1">
      <alignment horizontal="center" vertical="center" wrapText="1"/>
    </xf>
    <xf numFmtId="0" fontId="51" fillId="8" borderId="34" xfId="0" applyFont="1" applyFill="1" applyBorder="1" applyAlignment="1">
      <alignment horizontal="center" vertical="center" wrapText="1"/>
    </xf>
    <xf numFmtId="0" fontId="37" fillId="6" borderId="2" xfId="0" applyFont="1" applyFill="1" applyBorder="1" applyAlignment="1">
      <alignment horizontal="left" vertical="center"/>
    </xf>
    <xf numFmtId="0" fontId="37" fillId="4" borderId="2" xfId="0" applyFont="1" applyFill="1" applyBorder="1" applyAlignment="1">
      <alignment horizontal="justify" vertical="center" wrapText="1"/>
    </xf>
    <xf numFmtId="0" fontId="43" fillId="0" borderId="0" xfId="0" applyFont="1" applyFill="1" applyBorder="1" applyAlignment="1">
      <alignment horizontal="center" vertical="center" wrapText="1"/>
    </xf>
    <xf numFmtId="0" fontId="37" fillId="0" borderId="0" xfId="0" applyFont="1" applyBorder="1" applyAlignment="1">
      <alignment vertical="center"/>
    </xf>
    <xf numFmtId="0" fontId="54" fillId="0" borderId="0" xfId="0" applyFont="1" applyAlignment="1">
      <alignment vertical="center"/>
    </xf>
    <xf numFmtId="0" fontId="55" fillId="0" borderId="0" xfId="0" applyFont="1" applyBorder="1" applyAlignment="1">
      <alignment vertical="center" wrapText="1"/>
    </xf>
    <xf numFmtId="164" fontId="37" fillId="0" borderId="53" xfId="1" applyFont="1" applyFill="1" applyBorder="1" applyAlignment="1">
      <alignment horizontal="center" vertical="center"/>
    </xf>
    <xf numFmtId="0" fontId="37" fillId="6" borderId="54" xfId="0" applyFont="1" applyFill="1" applyBorder="1" applyAlignment="1">
      <alignment horizontal="left" vertical="center"/>
    </xf>
    <xf numFmtId="0" fontId="43" fillId="4" borderId="54" xfId="0" applyFont="1" applyFill="1" applyBorder="1" applyAlignment="1">
      <alignment horizontal="right" vertical="center" wrapText="1"/>
    </xf>
    <xf numFmtId="3" fontId="47" fillId="0" borderId="55" xfId="0" applyNumberFormat="1" applyFont="1" applyFill="1" applyBorder="1" applyAlignment="1">
      <alignment horizontal="right" vertical="center" wrapText="1"/>
    </xf>
    <xf numFmtId="0" fontId="44" fillId="0" borderId="0" xfId="0" applyFont="1" applyBorder="1" applyAlignment="1">
      <alignment vertical="center" wrapText="1"/>
    </xf>
    <xf numFmtId="0" fontId="43" fillId="0" borderId="0" xfId="0" applyFont="1" applyBorder="1" applyAlignment="1">
      <alignment vertical="center" wrapText="1"/>
    </xf>
    <xf numFmtId="3" fontId="43" fillId="7" borderId="68" xfId="0" applyNumberFormat="1" applyFont="1" applyFill="1" applyBorder="1" applyAlignment="1">
      <alignment horizontal="center" vertical="center" wrapText="1"/>
    </xf>
    <xf numFmtId="3" fontId="43" fillId="7" borderId="70" xfId="0" applyNumberFormat="1" applyFont="1" applyFill="1" applyBorder="1" applyAlignment="1">
      <alignment horizontal="center" vertical="center" wrapText="1"/>
    </xf>
    <xf numFmtId="3" fontId="43" fillId="7" borderId="72" xfId="0" applyNumberFormat="1" applyFont="1" applyFill="1" applyBorder="1" applyAlignment="1">
      <alignment horizontal="center" vertical="center" wrapText="1"/>
    </xf>
    <xf numFmtId="0" fontId="49" fillId="0" borderId="0" xfId="0" applyFont="1" applyBorder="1" applyAlignment="1">
      <alignment vertical="center"/>
    </xf>
    <xf numFmtId="3" fontId="37" fillId="0" borderId="0" xfId="0" applyNumberFormat="1" applyFont="1" applyBorder="1" applyAlignment="1">
      <alignment vertical="center"/>
    </xf>
    <xf numFmtId="1" fontId="37" fillId="0" borderId="0" xfId="0" applyNumberFormat="1" applyFont="1" applyBorder="1" applyAlignment="1">
      <alignment horizontal="center" vertical="center"/>
    </xf>
    <xf numFmtId="3" fontId="43" fillId="7" borderId="3" xfId="0" applyNumberFormat="1" applyFont="1" applyFill="1" applyBorder="1" applyAlignment="1">
      <alignment horizontal="center" vertical="center" wrapText="1"/>
    </xf>
    <xf numFmtId="3" fontId="43" fillId="7" borderId="76" xfId="0" applyNumberFormat="1" applyFont="1" applyFill="1" applyBorder="1" applyAlignment="1">
      <alignment horizontal="center" vertical="center" wrapText="1"/>
    </xf>
    <xf numFmtId="3" fontId="43" fillId="7" borderId="54" xfId="0" applyNumberFormat="1" applyFont="1" applyFill="1" applyBorder="1" applyAlignment="1">
      <alignment horizontal="center" vertical="center" wrapText="1"/>
    </xf>
    <xf numFmtId="3" fontId="43" fillId="7" borderId="77" xfId="0" applyNumberFormat="1" applyFont="1" applyFill="1" applyBorder="1" applyAlignment="1">
      <alignment horizontal="center" vertical="center" wrapText="1"/>
    </xf>
    <xf numFmtId="3" fontId="43" fillId="7" borderId="78" xfId="0" applyNumberFormat="1" applyFont="1" applyFill="1" applyBorder="1" applyAlignment="1">
      <alignment horizontal="center" vertical="center" wrapText="1"/>
    </xf>
    <xf numFmtId="3" fontId="43" fillId="7" borderId="81" xfId="0" applyNumberFormat="1" applyFont="1" applyFill="1" applyBorder="1" applyAlignment="1">
      <alignment horizontal="center" vertical="center" wrapText="1"/>
    </xf>
    <xf numFmtId="3" fontId="43" fillId="7" borderId="82" xfId="0" applyNumberFormat="1" applyFont="1" applyFill="1" applyBorder="1" applyAlignment="1">
      <alignment horizontal="center" vertical="center" wrapText="1"/>
    </xf>
    <xf numFmtId="3" fontId="43" fillId="5" borderId="39" xfId="0" applyNumberFormat="1" applyFont="1" applyFill="1" applyBorder="1" applyAlignment="1">
      <alignment horizontal="center" vertical="center" wrapText="1"/>
    </xf>
    <xf numFmtId="1" fontId="43" fillId="5" borderId="39" xfId="0" applyNumberFormat="1" applyFont="1" applyFill="1" applyBorder="1" applyAlignment="1">
      <alignment horizontal="center" vertical="center" wrapText="1"/>
    </xf>
    <xf numFmtId="3" fontId="43" fillId="7" borderId="83" xfId="0" applyNumberFormat="1" applyFont="1" applyFill="1" applyBorder="1" applyAlignment="1">
      <alignment horizontal="center" vertical="center" wrapText="1"/>
    </xf>
    <xf numFmtId="0" fontId="46" fillId="0" borderId="0" xfId="0" applyFont="1" applyBorder="1" applyAlignment="1">
      <alignment vertical="center"/>
    </xf>
    <xf numFmtId="0" fontId="43" fillId="4" borderId="37" xfId="0" applyFont="1" applyFill="1" applyBorder="1" applyAlignment="1">
      <alignment horizontal="center" vertical="center" wrapText="1"/>
    </xf>
    <xf numFmtId="0" fontId="43" fillId="4" borderId="35" xfId="0" applyFont="1" applyFill="1" applyBorder="1" applyAlignment="1">
      <alignment horizontal="center" vertical="center" wrapText="1"/>
    </xf>
    <xf numFmtId="0" fontId="43" fillId="4" borderId="79" xfId="0" applyFont="1" applyFill="1" applyBorder="1" applyAlignment="1">
      <alignment horizontal="center" vertical="center" wrapText="1"/>
    </xf>
    <xf numFmtId="168" fontId="43" fillId="5" borderId="84" xfId="0" applyNumberFormat="1" applyFont="1" applyFill="1" applyBorder="1" applyAlignment="1">
      <alignment horizontal="center" vertical="center" wrapText="1"/>
    </xf>
    <xf numFmtId="0" fontId="43" fillId="5" borderId="35" xfId="0" applyFont="1" applyFill="1" applyBorder="1" applyAlignment="1">
      <alignment horizontal="center" vertical="center" wrapText="1"/>
    </xf>
    <xf numFmtId="3" fontId="43" fillId="5" borderId="35" xfId="0" applyNumberFormat="1" applyFont="1" applyFill="1" applyBorder="1" applyAlignment="1">
      <alignment horizontal="center" vertical="center" wrapText="1"/>
    </xf>
    <xf numFmtId="1" fontId="43" fillId="5" borderId="35" xfId="0" applyNumberFormat="1" applyFont="1" applyFill="1" applyBorder="1" applyAlignment="1">
      <alignment horizontal="center" vertical="center" wrapText="1"/>
    </xf>
    <xf numFmtId="3" fontId="44" fillId="5" borderId="35" xfId="0" applyNumberFormat="1" applyFont="1" applyFill="1" applyBorder="1" applyAlignment="1">
      <alignment horizontal="center" vertical="center" wrapText="1"/>
    </xf>
    <xf numFmtId="1" fontId="44" fillId="5" borderId="35" xfId="0" applyNumberFormat="1" applyFont="1" applyFill="1" applyBorder="1" applyAlignment="1">
      <alignment horizontal="center" vertical="center" wrapText="1"/>
    </xf>
    <xf numFmtId="3" fontId="44" fillId="5" borderId="85" xfId="0" applyNumberFormat="1" applyFont="1" applyFill="1" applyBorder="1" applyAlignment="1">
      <alignment horizontal="center" vertical="center" wrapText="1"/>
    </xf>
    <xf numFmtId="0" fontId="41" fillId="3" borderId="0" xfId="0" applyFont="1" applyFill="1" applyBorder="1" applyAlignment="1">
      <alignment vertical="center" wrapText="1"/>
    </xf>
    <xf numFmtId="3" fontId="44" fillId="0" borderId="87" xfId="0" applyNumberFormat="1" applyFont="1" applyFill="1" applyBorder="1" applyAlignment="1">
      <alignment horizontal="center" vertical="center" wrapText="1"/>
    </xf>
    <xf numFmtId="0" fontId="43" fillId="41" borderId="47" xfId="0" applyFont="1" applyFill="1" applyBorder="1" applyAlignment="1">
      <alignment vertical="center" wrapText="1"/>
    </xf>
    <xf numFmtId="166" fontId="43" fillId="41" borderId="92" xfId="1" applyNumberFormat="1" applyFont="1" applyFill="1" applyBorder="1" applyAlignment="1">
      <alignment horizontal="center" vertical="center" wrapText="1"/>
    </xf>
    <xf numFmtId="166" fontId="43" fillId="41" borderId="93" xfId="1" applyNumberFormat="1" applyFont="1" applyFill="1" applyBorder="1" applyAlignment="1">
      <alignment horizontal="center" vertical="center" wrapText="1"/>
    </xf>
    <xf numFmtId="166" fontId="43" fillId="41" borderId="94" xfId="1" applyNumberFormat="1" applyFont="1" applyFill="1" applyBorder="1" applyAlignment="1">
      <alignment horizontal="center" vertical="center" wrapText="1"/>
    </xf>
    <xf numFmtId="166" fontId="43" fillId="41" borderId="95" xfId="1" applyNumberFormat="1" applyFont="1" applyFill="1" applyBorder="1" applyAlignment="1">
      <alignment horizontal="center" vertical="center" wrapText="1"/>
    </xf>
    <xf numFmtId="166" fontId="43" fillId="41" borderId="48" xfId="1" applyNumberFormat="1" applyFont="1" applyFill="1" applyBorder="1" applyAlignment="1">
      <alignment horizontal="center" vertical="center" wrapText="1"/>
    </xf>
    <xf numFmtId="168" fontId="43" fillId="41" borderId="96" xfId="1" applyNumberFormat="1" applyFont="1" applyFill="1" applyBorder="1" applyAlignment="1">
      <alignment horizontal="center" vertical="center" wrapText="1"/>
    </xf>
    <xf numFmtId="3" fontId="43" fillId="41" borderId="93" xfId="1" applyNumberFormat="1" applyFont="1" applyFill="1" applyBorder="1" applyAlignment="1">
      <alignment horizontal="center" vertical="center" wrapText="1"/>
    </xf>
    <xf numFmtId="1" fontId="37" fillId="41" borderId="93" xfId="1" applyNumberFormat="1" applyFont="1" applyFill="1" applyBorder="1" applyAlignment="1">
      <alignment horizontal="center" vertical="center" wrapText="1"/>
    </xf>
    <xf numFmtId="1" fontId="44" fillId="41" borderId="94" xfId="1" applyNumberFormat="1" applyFont="1" applyFill="1" applyBorder="1" applyAlignment="1">
      <alignment horizontal="center" vertical="center" wrapText="1"/>
    </xf>
    <xf numFmtId="10" fontId="44" fillId="41" borderId="97" xfId="71" applyNumberFormat="1" applyFont="1" applyFill="1" applyBorder="1" applyAlignment="1">
      <alignment horizontal="center" vertical="center" wrapText="1"/>
    </xf>
    <xf numFmtId="3" fontId="51" fillId="4" borderId="98" xfId="1" applyNumberFormat="1" applyFont="1" applyFill="1" applyBorder="1" applyAlignment="1">
      <alignment horizontal="center" vertical="center" wrapText="1"/>
    </xf>
    <xf numFmtId="3" fontId="51" fillId="4" borderId="78" xfId="1" applyNumberFormat="1" applyFont="1" applyFill="1" applyBorder="1" applyAlignment="1">
      <alignment horizontal="center" vertical="center" wrapText="1"/>
    </xf>
    <xf numFmtId="3" fontId="51" fillId="4" borderId="65" xfId="1" applyNumberFormat="1" applyFont="1" applyFill="1" applyBorder="1" applyAlignment="1">
      <alignment horizontal="center" vertical="center" wrapText="1"/>
    </xf>
    <xf numFmtId="3" fontId="51" fillId="4" borderId="66" xfId="1" applyNumberFormat="1" applyFont="1" applyFill="1" applyBorder="1" applyAlignment="1">
      <alignment horizontal="center" vertical="center" wrapText="1"/>
    </xf>
    <xf numFmtId="0" fontId="56" fillId="0" borderId="0" xfId="0" applyFont="1" applyFill="1" applyAlignment="1">
      <alignment vertical="center"/>
    </xf>
    <xf numFmtId="0" fontId="54" fillId="0" borderId="0" xfId="0" applyFont="1" applyFill="1" applyAlignment="1">
      <alignment vertical="center"/>
    </xf>
    <xf numFmtId="0" fontId="54" fillId="0" borderId="101" xfId="0" applyFont="1" applyFill="1" applyBorder="1" applyAlignment="1">
      <alignment vertical="center"/>
    </xf>
    <xf numFmtId="3" fontId="54" fillId="0" borderId="0" xfId="0" applyNumberFormat="1" applyFont="1" applyAlignment="1">
      <alignment vertical="center"/>
    </xf>
    <xf numFmtId="168" fontId="54" fillId="0" borderId="0" xfId="0" applyNumberFormat="1" applyFont="1" applyAlignment="1">
      <alignment vertical="center"/>
    </xf>
    <xf numFmtId="0" fontId="54" fillId="0" borderId="0" xfId="0" applyFont="1" applyAlignment="1">
      <alignment horizontal="center" vertical="center"/>
    </xf>
    <xf numFmtId="3" fontId="54" fillId="0" borderId="0" xfId="0" applyNumberFormat="1" applyFont="1" applyAlignment="1">
      <alignment horizontal="center" vertical="center"/>
    </xf>
    <xf numFmtId="1" fontId="54" fillId="0" borderId="0" xfId="0" applyNumberFormat="1" applyFont="1" applyAlignment="1">
      <alignment horizontal="center" vertical="center"/>
    </xf>
    <xf numFmtId="3" fontId="54" fillId="0" borderId="0" xfId="0" applyNumberFormat="1" applyFont="1" applyAlignment="1">
      <alignment horizontal="left" vertical="center"/>
    </xf>
    <xf numFmtId="164" fontId="54" fillId="0" borderId="0" xfId="1" applyFont="1" applyAlignment="1">
      <alignment horizontal="center" vertical="center"/>
    </xf>
    <xf numFmtId="164" fontId="57" fillId="0" borderId="0" xfId="1" applyFont="1" applyAlignment="1">
      <alignment horizontal="center" vertical="center"/>
    </xf>
    <xf numFmtId="0" fontId="54" fillId="0" borderId="0" xfId="0" applyFont="1" applyBorder="1" applyAlignment="1">
      <alignment horizontal="center" vertical="center"/>
    </xf>
    <xf numFmtId="0" fontId="58" fillId="0" borderId="0" xfId="0" applyFont="1" applyBorder="1" applyAlignment="1">
      <alignment horizontal="center" vertical="center" wrapText="1"/>
    </xf>
    <xf numFmtId="0" fontId="58" fillId="0" borderId="0" xfId="0" applyFont="1" applyBorder="1" applyAlignment="1">
      <alignment horizontal="left" vertical="center" wrapText="1"/>
    </xf>
    <xf numFmtId="0" fontId="58" fillId="0" borderId="0" xfId="0" applyFont="1" applyBorder="1" applyAlignment="1">
      <alignment horizontal="left" vertical="center"/>
    </xf>
    <xf numFmtId="164" fontId="58" fillId="0" borderId="0" xfId="1" applyFont="1" applyBorder="1" applyAlignment="1">
      <alignment horizontal="center" vertical="center" wrapText="1"/>
    </xf>
    <xf numFmtId="0" fontId="54" fillId="0" borderId="0" xfId="0" applyFont="1" applyBorder="1" applyAlignment="1">
      <alignment vertical="center"/>
    </xf>
    <xf numFmtId="0" fontId="59" fillId="8" borderId="30" xfId="0" applyFont="1" applyFill="1" applyBorder="1" applyAlignment="1">
      <alignment vertical="center"/>
    </xf>
    <xf numFmtId="0" fontId="54" fillId="0" borderId="0" xfId="0" applyFont="1" applyFill="1" applyBorder="1" applyAlignment="1">
      <alignment vertical="center" wrapText="1"/>
    </xf>
    <xf numFmtId="3" fontId="54" fillId="0" borderId="0" xfId="0" applyNumberFormat="1" applyFont="1" applyFill="1" applyBorder="1" applyAlignment="1">
      <alignment horizontal="center" vertical="center" wrapText="1"/>
    </xf>
    <xf numFmtId="3" fontId="54" fillId="0" borderId="0" xfId="0" applyNumberFormat="1" applyFont="1" applyFill="1" applyBorder="1" applyAlignment="1">
      <alignment horizontal="left" vertical="center" wrapText="1"/>
    </xf>
    <xf numFmtId="3" fontId="54" fillId="0" borderId="0" xfId="0" applyNumberFormat="1" applyFont="1" applyFill="1" applyBorder="1" applyAlignment="1">
      <alignment horizontal="left" vertical="center"/>
    </xf>
    <xf numFmtId="164" fontId="54" fillId="0" borderId="0" xfId="1" applyFont="1" applyFill="1" applyBorder="1" applyAlignment="1">
      <alignment horizontal="center" vertical="center" wrapText="1"/>
    </xf>
    <xf numFmtId="0" fontId="54" fillId="3" borderId="0" xfId="0" applyFont="1" applyFill="1" applyBorder="1" applyAlignment="1">
      <alignment vertical="center" wrapText="1"/>
    </xf>
    <xf numFmtId="0" fontId="54" fillId="3" borderId="0" xfId="0" applyFont="1" applyFill="1" applyAlignment="1">
      <alignment vertical="center" wrapText="1"/>
    </xf>
    <xf numFmtId="0" fontId="60" fillId="8" borderId="41" xfId="0" applyFont="1" applyFill="1" applyBorder="1" applyAlignment="1">
      <alignment vertical="center" wrapText="1"/>
    </xf>
    <xf numFmtId="0" fontId="60" fillId="8" borderId="41" xfId="0" applyFont="1" applyFill="1" applyBorder="1" applyAlignment="1">
      <alignment vertical="center"/>
    </xf>
    <xf numFmtId="0" fontId="59" fillId="8" borderId="41" xfId="0" applyFont="1" applyFill="1" applyBorder="1" applyAlignment="1">
      <alignment vertical="center" wrapText="1"/>
    </xf>
    <xf numFmtId="0" fontId="51" fillId="0" borderId="0" xfId="0" applyFont="1" applyFill="1" applyBorder="1" applyAlignment="1">
      <alignment vertical="center" wrapText="1"/>
    </xf>
    <xf numFmtId="0" fontId="52" fillId="3" borderId="0" xfId="0" applyFont="1" applyFill="1" applyBorder="1" applyAlignment="1">
      <alignment vertical="center" wrapText="1"/>
    </xf>
    <xf numFmtId="0" fontId="52" fillId="3" borderId="0" xfId="0" applyFont="1" applyFill="1" applyAlignment="1">
      <alignment vertical="center" wrapText="1"/>
    </xf>
    <xf numFmtId="0" fontId="60" fillId="8" borderId="43" xfId="0" applyFont="1" applyFill="1" applyBorder="1" applyAlignment="1">
      <alignment vertical="center" wrapText="1"/>
    </xf>
    <xf numFmtId="0" fontId="60" fillId="0" borderId="0" xfId="0" applyFont="1" applyFill="1" applyBorder="1" applyAlignment="1">
      <alignment horizontal="left" vertical="center" wrapText="1"/>
    </xf>
    <xf numFmtId="0" fontId="54" fillId="0" borderId="0" xfId="0" applyFont="1" applyFill="1" applyBorder="1" applyAlignment="1">
      <alignment vertical="center"/>
    </xf>
    <xf numFmtId="0" fontId="61" fillId="0" borderId="0" xfId="0" applyFont="1" applyFill="1" applyBorder="1" applyAlignment="1">
      <alignment horizontal="center" vertical="center" wrapText="1"/>
    </xf>
    <xf numFmtId="0" fontId="54" fillId="0" borderId="0" xfId="0" applyFont="1" applyFill="1" applyBorder="1" applyAlignment="1">
      <alignment horizontal="left" vertical="center" wrapText="1"/>
    </xf>
    <xf numFmtId="0" fontId="57" fillId="0" borderId="50" xfId="0" applyFont="1" applyFill="1" applyBorder="1" applyAlignment="1">
      <alignment horizontal="center" vertical="center" wrapText="1"/>
    </xf>
    <xf numFmtId="165" fontId="57" fillId="0" borderId="0" xfId="1" applyNumberFormat="1" applyFont="1" applyFill="1" applyBorder="1" applyAlignment="1">
      <alignment horizontal="center" vertical="center" wrapText="1"/>
    </xf>
    <xf numFmtId="0" fontId="54" fillId="0" borderId="0" xfId="0" applyFont="1" applyFill="1" applyBorder="1" applyAlignment="1">
      <alignment horizontal="center" vertical="center" wrapText="1"/>
    </xf>
    <xf numFmtId="3" fontId="57" fillId="0" borderId="0" xfId="1" applyNumberFormat="1" applyFont="1" applyFill="1" applyBorder="1" applyAlignment="1">
      <alignment horizontal="center" vertical="center" wrapText="1"/>
    </xf>
    <xf numFmtId="0" fontId="57" fillId="4" borderId="37" xfId="0" applyFont="1" applyFill="1" applyBorder="1" applyAlignment="1">
      <alignment horizontal="center" vertical="center" wrapText="1"/>
    </xf>
    <xf numFmtId="0" fontId="57" fillId="4" borderId="35" xfId="0" applyFont="1" applyFill="1" applyBorder="1" applyAlignment="1">
      <alignment horizontal="center" vertical="center" wrapText="1"/>
    </xf>
    <xf numFmtId="0" fontId="57" fillId="4" borderId="79" xfId="0" applyFont="1" applyFill="1" applyBorder="1" applyAlignment="1">
      <alignment horizontal="center" vertical="center" wrapText="1"/>
    </xf>
    <xf numFmtId="168" fontId="57" fillId="5" borderId="84" xfId="0" applyNumberFormat="1" applyFont="1" applyFill="1" applyBorder="1" applyAlignment="1">
      <alignment horizontal="center" vertical="center" wrapText="1"/>
    </xf>
    <xf numFmtId="0" fontId="57" fillId="5" borderId="35" xfId="0" applyFont="1" applyFill="1" applyBorder="1" applyAlignment="1">
      <alignment horizontal="center" vertical="center" wrapText="1"/>
    </xf>
    <xf numFmtId="3" fontId="57" fillId="5" borderId="35" xfId="0" applyNumberFormat="1" applyFont="1" applyFill="1" applyBorder="1" applyAlignment="1">
      <alignment horizontal="center" vertical="center" wrapText="1"/>
    </xf>
    <xf numFmtId="1" fontId="57" fillId="5" borderId="35" xfId="0" applyNumberFormat="1" applyFont="1" applyFill="1" applyBorder="1" applyAlignment="1">
      <alignment horizontal="center" vertical="center" wrapText="1"/>
    </xf>
    <xf numFmtId="3" fontId="62" fillId="5" borderId="35" xfId="0" applyNumberFormat="1" applyFont="1" applyFill="1" applyBorder="1" applyAlignment="1">
      <alignment horizontal="center" vertical="center" wrapText="1"/>
    </xf>
    <xf numFmtId="3" fontId="62" fillId="5" borderId="85" xfId="0" applyNumberFormat="1" applyFont="1" applyFill="1" applyBorder="1" applyAlignment="1">
      <alignment horizontal="center" vertical="center" wrapText="1"/>
    </xf>
    <xf numFmtId="164" fontId="57" fillId="44" borderId="26" xfId="1" applyFont="1" applyFill="1" applyBorder="1" applyAlignment="1">
      <alignment horizontal="center" vertical="center"/>
    </xf>
    <xf numFmtId="164" fontId="57" fillId="44" borderId="3" xfId="1" applyFont="1" applyFill="1" applyBorder="1" applyAlignment="1">
      <alignment horizontal="center" vertical="center"/>
    </xf>
    <xf numFmtId="164" fontId="57" fillId="44" borderId="12" xfId="1" applyFont="1" applyFill="1" applyBorder="1" applyAlignment="1">
      <alignment horizontal="center" vertical="center"/>
    </xf>
    <xf numFmtId="164" fontId="57" fillId="44" borderId="11" xfId="1" applyFont="1" applyFill="1" applyBorder="1" applyAlignment="1">
      <alignment horizontal="center" vertical="center"/>
    </xf>
    <xf numFmtId="164" fontId="57" fillId="44" borderId="27" xfId="1" applyFont="1" applyFill="1" applyBorder="1" applyAlignment="1">
      <alignment horizontal="center" vertical="center"/>
    </xf>
    <xf numFmtId="164" fontId="57" fillId="44" borderId="52" xfId="1" applyFont="1" applyFill="1" applyBorder="1" applyAlignment="1">
      <alignment horizontal="center" vertical="center"/>
    </xf>
    <xf numFmtId="0" fontId="57" fillId="0" borderId="0" xfId="0" applyFont="1" applyAlignment="1">
      <alignment vertical="center"/>
    </xf>
    <xf numFmtId="3" fontId="54" fillId="0" borderId="3" xfId="0" applyNumberFormat="1" applyFont="1" applyFill="1" applyBorder="1" applyAlignment="1">
      <alignment horizontal="center" vertical="center" wrapText="1"/>
    </xf>
    <xf numFmtId="0" fontId="54" fillId="6" borderId="4" xfId="0" applyFont="1" applyFill="1" applyBorder="1" applyAlignment="1">
      <alignment horizontal="left" vertical="center"/>
    </xf>
    <xf numFmtId="0" fontId="54" fillId="6" borderId="12" xfId="0" applyFont="1" applyFill="1" applyBorder="1" applyAlignment="1">
      <alignment horizontal="left" vertical="center"/>
    </xf>
    <xf numFmtId="168" fontId="54" fillId="0" borderId="26" xfId="0" applyNumberFormat="1" applyFont="1" applyFill="1" applyBorder="1" applyAlignment="1">
      <alignment horizontal="left" vertical="center" wrapText="1"/>
    </xf>
    <xf numFmtId="0" fontId="54" fillId="0" borderId="3" xfId="0" applyFont="1" applyFill="1" applyBorder="1" applyAlignment="1">
      <alignment horizontal="center" vertical="center" wrapText="1"/>
    </xf>
    <xf numFmtId="3" fontId="54" fillId="0" borderId="11" xfId="0" applyNumberFormat="1" applyFont="1" applyFill="1" applyBorder="1" applyAlignment="1">
      <alignment horizontal="center" vertical="center" wrapText="1"/>
    </xf>
    <xf numFmtId="1" fontId="54" fillId="0" borderId="3" xfId="0" applyNumberFormat="1" applyFont="1" applyFill="1" applyBorder="1" applyAlignment="1">
      <alignment horizontal="center" vertical="center" wrapText="1"/>
    </xf>
    <xf numFmtId="3" fontId="54" fillId="0" borderId="11" xfId="0" applyNumberFormat="1" applyFont="1" applyFill="1" applyBorder="1" applyAlignment="1">
      <alignment horizontal="left" vertical="center"/>
    </xf>
    <xf numFmtId="3" fontId="54" fillId="0" borderId="16" xfId="0" applyNumberFormat="1" applyFont="1" applyFill="1" applyBorder="1" applyAlignment="1">
      <alignment horizontal="center" vertical="center" wrapText="1"/>
    </xf>
    <xf numFmtId="164" fontId="54" fillId="0" borderId="12" xfId="1" applyFont="1" applyFill="1" applyBorder="1" applyAlignment="1">
      <alignment horizontal="center" vertical="center"/>
    </xf>
    <xf numFmtId="164" fontId="54" fillId="0" borderId="3" xfId="1" applyFont="1" applyFill="1" applyBorder="1" applyAlignment="1">
      <alignment horizontal="center" vertical="center"/>
    </xf>
    <xf numFmtId="164" fontId="54" fillId="0" borderId="11" xfId="1" applyFont="1" applyFill="1" applyBorder="1" applyAlignment="1">
      <alignment horizontal="center" vertical="center"/>
    </xf>
    <xf numFmtId="164" fontId="54" fillId="0" borderId="28" xfId="1" applyFont="1" applyFill="1" applyBorder="1" applyAlignment="1">
      <alignment horizontal="center" vertical="center"/>
    </xf>
    <xf numFmtId="164" fontId="54" fillId="0" borderId="53" xfId="1" applyFont="1" applyFill="1" applyBorder="1" applyAlignment="1">
      <alignment horizontal="center" vertical="center"/>
    </xf>
    <xf numFmtId="164" fontId="54" fillId="0" borderId="6" xfId="1" applyFont="1" applyFill="1" applyBorder="1" applyAlignment="1">
      <alignment horizontal="center" vertical="center"/>
    </xf>
    <xf numFmtId="164" fontId="54" fillId="0" borderId="4" xfId="1" applyFont="1" applyFill="1" applyBorder="1" applyAlignment="1">
      <alignment horizontal="center" vertical="center"/>
    </xf>
    <xf numFmtId="164" fontId="54" fillId="0" borderId="2" xfId="1" applyFont="1" applyFill="1" applyBorder="1" applyAlignment="1">
      <alignment horizontal="center" vertical="center"/>
    </xf>
    <xf numFmtId="164" fontId="54" fillId="0" borderId="14" xfId="1" applyFont="1" applyFill="1" applyBorder="1" applyAlignment="1">
      <alignment horizontal="center" vertical="center"/>
    </xf>
    <xf numFmtId="164" fontId="57" fillId="0" borderId="28" xfId="1" applyFont="1" applyFill="1" applyBorder="1" applyAlignment="1">
      <alignment horizontal="center" vertical="center"/>
    </xf>
    <xf numFmtId="0" fontId="54" fillId="6" borderId="4" xfId="0" applyFont="1" applyFill="1" applyBorder="1" applyAlignment="1">
      <alignment horizontal="left" vertical="center" wrapText="1"/>
    </xf>
    <xf numFmtId="0" fontId="54" fillId="6" borderId="12" xfId="0" applyFont="1" applyFill="1" applyBorder="1" applyAlignment="1">
      <alignment horizontal="left" vertical="center" wrapText="1"/>
    </xf>
    <xf numFmtId="3" fontId="54" fillId="0" borderId="11" xfId="0" applyNumberFormat="1" applyFont="1" applyFill="1" applyBorder="1" applyAlignment="1">
      <alignment horizontal="left" vertical="center" wrapText="1"/>
    </xf>
    <xf numFmtId="0" fontId="54" fillId="6" borderId="54" xfId="0" applyFont="1" applyFill="1" applyBorder="1" applyAlignment="1">
      <alignment horizontal="left" vertical="center"/>
    </xf>
    <xf numFmtId="3" fontId="54" fillId="0" borderId="4" xfId="0" applyNumberFormat="1" applyFont="1" applyFill="1" applyBorder="1" applyAlignment="1">
      <alignment horizontal="center" vertical="center"/>
    </xf>
    <xf numFmtId="0" fontId="54" fillId="6" borderId="2" xfId="0" applyFont="1" applyFill="1" applyBorder="1" applyAlignment="1">
      <alignment horizontal="left" vertical="center"/>
    </xf>
    <xf numFmtId="168" fontId="54" fillId="0" borderId="6" xfId="0" applyNumberFormat="1" applyFont="1" applyFill="1" applyBorder="1" applyAlignment="1">
      <alignment horizontal="center" vertical="center"/>
    </xf>
    <xf numFmtId="3" fontId="54" fillId="0" borderId="4" xfId="0" applyNumberFormat="1" applyFont="1" applyFill="1" applyBorder="1" applyAlignment="1">
      <alignment horizontal="center" vertical="center" wrapText="1"/>
    </xf>
    <xf numFmtId="1" fontId="54" fillId="0" borderId="4" xfId="0" applyNumberFormat="1" applyFont="1" applyFill="1" applyBorder="1" applyAlignment="1">
      <alignment horizontal="center" vertical="center"/>
    </xf>
    <xf numFmtId="3" fontId="54" fillId="0" borderId="14" xfId="0" applyNumberFormat="1" applyFont="1" applyFill="1" applyBorder="1" applyAlignment="1">
      <alignment horizontal="center" vertical="center"/>
    </xf>
    <xf numFmtId="3" fontId="54" fillId="0" borderId="14" xfId="0" applyNumberFormat="1" applyFont="1" applyFill="1" applyBorder="1" applyAlignment="1">
      <alignment horizontal="left" vertical="center"/>
    </xf>
    <xf numFmtId="0" fontId="54" fillId="0" borderId="15" xfId="0" applyFont="1" applyFill="1" applyBorder="1" applyAlignment="1">
      <alignment horizontal="center" vertical="center"/>
    </xf>
    <xf numFmtId="3" fontId="54" fillId="0" borderId="0" xfId="0" applyNumberFormat="1" applyFont="1" applyFill="1" applyAlignment="1">
      <alignment vertical="center"/>
    </xf>
    <xf numFmtId="0" fontId="57" fillId="4" borderId="54" xfId="0" applyFont="1" applyFill="1" applyBorder="1" applyAlignment="1">
      <alignment horizontal="right" vertical="center" wrapText="1"/>
    </xf>
    <xf numFmtId="3" fontId="57" fillId="4" borderId="4" xfId="0" applyNumberFormat="1" applyFont="1" applyFill="1" applyBorder="1" applyAlignment="1">
      <alignment horizontal="center" vertical="center" wrapText="1"/>
    </xf>
    <xf numFmtId="0" fontId="54" fillId="4" borderId="4" xfId="0" applyFont="1" applyFill="1" applyBorder="1" applyAlignment="1">
      <alignment horizontal="left" vertical="center" wrapText="1"/>
    </xf>
    <xf numFmtId="0" fontId="54" fillId="4" borderId="4" xfId="0" applyFont="1" applyFill="1" applyBorder="1" applyAlignment="1">
      <alignment horizontal="justify" vertical="center" wrapText="1"/>
    </xf>
    <xf numFmtId="0" fontId="54" fillId="4" borderId="2" xfId="0" applyFont="1" applyFill="1" applyBorder="1" applyAlignment="1">
      <alignment horizontal="justify" vertical="center" wrapText="1"/>
    </xf>
    <xf numFmtId="168" fontId="57" fillId="4" borderId="6" xfId="0" applyNumberFormat="1" applyFont="1" applyFill="1" applyBorder="1" applyAlignment="1">
      <alignment horizontal="justify" vertical="center" wrapText="1"/>
    </xf>
    <xf numFmtId="0" fontId="57" fillId="4" borderId="4" xfId="0" applyFont="1" applyFill="1" applyBorder="1" applyAlignment="1">
      <alignment horizontal="center" vertical="center" wrapText="1"/>
    </xf>
    <xf numFmtId="1" fontId="54" fillId="4" borderId="4" xfId="0" applyNumberFormat="1" applyFont="1" applyFill="1" applyBorder="1" applyAlignment="1">
      <alignment horizontal="center" vertical="center" wrapText="1"/>
    </xf>
    <xf numFmtId="1" fontId="62" fillId="4" borderId="4" xfId="1" applyNumberFormat="1" applyFont="1" applyFill="1" applyBorder="1" applyAlignment="1">
      <alignment horizontal="center" vertical="center" wrapText="1"/>
    </xf>
    <xf numFmtId="3" fontId="62" fillId="4" borderId="14" xfId="1" applyNumberFormat="1" applyFont="1" applyFill="1" applyBorder="1" applyAlignment="1">
      <alignment horizontal="left" vertical="center" wrapText="1"/>
    </xf>
    <xf numFmtId="167" fontId="62" fillId="4" borderId="15" xfId="1" applyNumberFormat="1" applyFont="1" applyFill="1" applyBorder="1" applyAlignment="1">
      <alignment horizontal="center" vertical="center" wrapText="1"/>
    </xf>
    <xf numFmtId="0" fontId="57" fillId="0" borderId="0" xfId="0" applyFont="1" applyFill="1" applyAlignment="1">
      <alignment vertical="center"/>
    </xf>
    <xf numFmtId="3" fontId="63" fillId="0" borderId="3" xfId="0" applyNumberFormat="1" applyFont="1" applyFill="1" applyBorder="1" applyAlignment="1">
      <alignment horizontal="center" vertical="center" wrapText="1"/>
    </xf>
    <xf numFmtId="1" fontId="64" fillId="0" borderId="4" xfId="0" applyNumberFormat="1" applyFont="1" applyFill="1" applyBorder="1" applyAlignment="1">
      <alignment horizontal="center" vertical="center"/>
    </xf>
    <xf numFmtId="3" fontId="64" fillId="0" borderId="14" xfId="0" applyNumberFormat="1" applyFont="1" applyFill="1" applyBorder="1" applyAlignment="1">
      <alignment horizontal="left" vertical="center"/>
    </xf>
    <xf numFmtId="3" fontId="65" fillId="0" borderId="55" xfId="0" applyNumberFormat="1" applyFont="1" applyFill="1" applyBorder="1" applyAlignment="1">
      <alignment horizontal="right" vertical="center" wrapText="1"/>
    </xf>
    <xf numFmtId="3" fontId="57" fillId="0" borderId="8" xfId="0" applyNumberFormat="1" applyFont="1" applyFill="1" applyBorder="1" applyAlignment="1">
      <alignment horizontal="center" vertical="center" wrapText="1"/>
    </xf>
    <xf numFmtId="0" fontId="57" fillId="0" borderId="8"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57" fillId="0" borderId="0" xfId="0" applyFont="1" applyFill="1" applyBorder="1" applyAlignment="1">
      <alignment horizontal="center" vertical="center" wrapText="1"/>
    </xf>
    <xf numFmtId="168" fontId="57" fillId="0" borderId="5" xfId="0" applyNumberFormat="1" applyFont="1" applyFill="1" applyBorder="1" applyAlignment="1">
      <alignment horizontal="center" vertical="center" wrapText="1"/>
    </xf>
    <xf numFmtId="3" fontId="57" fillId="0" borderId="10" xfId="0" applyNumberFormat="1" applyFont="1" applyFill="1" applyBorder="1" applyAlignment="1">
      <alignment horizontal="center" vertical="center" wrapText="1"/>
    </xf>
    <xf numFmtId="1" fontId="54" fillId="0" borderId="10" xfId="0" applyNumberFormat="1" applyFont="1" applyFill="1" applyBorder="1" applyAlignment="1">
      <alignment horizontal="center" vertical="center" wrapText="1"/>
    </xf>
    <xf numFmtId="1" fontId="62" fillId="0" borderId="9" xfId="0" applyNumberFormat="1" applyFont="1" applyFill="1" applyBorder="1" applyAlignment="1">
      <alignment horizontal="center" vertical="center" wrapText="1"/>
    </xf>
    <xf numFmtId="3" fontId="62" fillId="0" borderId="9" xfId="0" applyNumberFormat="1" applyFont="1" applyFill="1" applyBorder="1" applyAlignment="1">
      <alignment horizontal="left" vertical="center" wrapText="1"/>
    </xf>
    <xf numFmtId="0" fontId="57" fillId="41" borderId="47" xfId="0" applyFont="1" applyFill="1" applyBorder="1" applyAlignment="1">
      <alignment vertical="center" wrapText="1"/>
    </xf>
    <xf numFmtId="3" fontId="57" fillId="41" borderId="92" xfId="1" applyNumberFormat="1" applyFont="1" applyFill="1" applyBorder="1" applyAlignment="1">
      <alignment horizontal="center" vertical="center" wrapText="1"/>
    </xf>
    <xf numFmtId="166" fontId="57" fillId="41" borderId="92" xfId="1" applyNumberFormat="1" applyFont="1" applyFill="1" applyBorder="1" applyAlignment="1">
      <alignment horizontal="center" vertical="center" wrapText="1"/>
    </xf>
    <xf numFmtId="166" fontId="57" fillId="41" borderId="93" xfId="1" applyNumberFormat="1" applyFont="1" applyFill="1" applyBorder="1" applyAlignment="1">
      <alignment horizontal="center" vertical="center" wrapText="1"/>
    </xf>
    <xf numFmtId="166" fontId="57" fillId="41" borderId="94" xfId="1" applyNumberFormat="1" applyFont="1" applyFill="1" applyBorder="1" applyAlignment="1">
      <alignment horizontal="center" vertical="center" wrapText="1"/>
    </xf>
    <xf numFmtId="166" fontId="57" fillId="41" borderId="95" xfId="1" applyNumberFormat="1" applyFont="1" applyFill="1" applyBorder="1" applyAlignment="1">
      <alignment horizontal="center" vertical="center" wrapText="1"/>
    </xf>
    <xf numFmtId="166" fontId="57" fillId="41" borderId="48" xfId="1" applyNumberFormat="1" applyFont="1" applyFill="1" applyBorder="1" applyAlignment="1">
      <alignment horizontal="center" vertical="center" wrapText="1"/>
    </xf>
    <xf numFmtId="168" fontId="57" fillId="41" borderId="96" xfId="1" applyNumberFormat="1" applyFont="1" applyFill="1" applyBorder="1" applyAlignment="1">
      <alignment horizontal="center" vertical="center" wrapText="1"/>
    </xf>
    <xf numFmtId="3" fontId="57" fillId="41" borderId="93" xfId="1" applyNumberFormat="1" applyFont="1" applyFill="1" applyBorder="1" applyAlignment="1">
      <alignment horizontal="center" vertical="center" wrapText="1"/>
    </xf>
    <xf numFmtId="1" fontId="54" fillId="41" borderId="93" xfId="1" applyNumberFormat="1" applyFont="1" applyFill="1" applyBorder="1" applyAlignment="1">
      <alignment horizontal="center" vertical="center" wrapText="1"/>
    </xf>
    <xf numFmtId="164" fontId="57" fillId="41" borderId="93" xfId="1" applyFont="1" applyFill="1" applyBorder="1" applyAlignment="1">
      <alignment horizontal="center" vertical="center"/>
    </xf>
    <xf numFmtId="164" fontId="57" fillId="41" borderId="48" xfId="1" applyFont="1" applyFill="1" applyBorder="1" applyAlignment="1">
      <alignment horizontal="center" vertical="center"/>
    </xf>
    <xf numFmtId="164" fontId="57" fillId="41" borderId="80" xfId="1" applyFont="1" applyFill="1" applyBorder="1" applyAlignment="1">
      <alignment horizontal="center" vertical="center"/>
    </xf>
    <xf numFmtId="164" fontId="57" fillId="41" borderId="38" xfId="1" applyFont="1" applyFill="1" applyBorder="1" applyAlignment="1">
      <alignment horizontal="center" vertical="center"/>
    </xf>
    <xf numFmtId="3" fontId="62" fillId="0" borderId="0" xfId="1" applyNumberFormat="1" applyFont="1" applyBorder="1" applyAlignment="1">
      <alignment horizontal="center" vertical="center" wrapText="1"/>
    </xf>
    <xf numFmtId="166" fontId="62" fillId="0" borderId="0" xfId="1" applyNumberFormat="1" applyFont="1" applyBorder="1" applyAlignment="1">
      <alignment horizontal="center" vertical="center" wrapText="1"/>
    </xf>
    <xf numFmtId="168" fontId="62" fillId="0" borderId="0" xfId="1" applyNumberFormat="1" applyFont="1" applyBorder="1" applyAlignment="1">
      <alignment horizontal="center" vertical="center" wrapText="1"/>
    </xf>
    <xf numFmtId="1" fontId="64" fillId="0" borderId="0" xfId="1" applyNumberFormat="1" applyFont="1" applyBorder="1" applyAlignment="1">
      <alignment horizontal="center" vertical="center" wrapText="1"/>
    </xf>
    <xf numFmtId="1" fontId="62" fillId="0" borderId="0" xfId="1" applyNumberFormat="1" applyFont="1" applyBorder="1" applyAlignment="1">
      <alignment horizontal="center" vertical="center" wrapText="1"/>
    </xf>
    <xf numFmtId="3" fontId="62" fillId="0" borderId="0" xfId="1" applyNumberFormat="1" applyFont="1" applyBorder="1" applyAlignment="1">
      <alignment horizontal="left" vertical="center" wrapText="1"/>
    </xf>
    <xf numFmtId="0" fontId="64" fillId="0" borderId="0" xfId="0" applyFont="1" applyAlignment="1">
      <alignment vertical="center"/>
    </xf>
    <xf numFmtId="0" fontId="62" fillId="0" borderId="0" xfId="0" applyFont="1" applyBorder="1" applyAlignment="1">
      <alignment vertical="center" wrapText="1"/>
    </xf>
    <xf numFmtId="0" fontId="64" fillId="0" borderId="0" xfId="0" applyFont="1" applyBorder="1" applyAlignment="1">
      <alignment vertical="center"/>
    </xf>
    <xf numFmtId="0" fontId="57" fillId="0" borderId="0" xfId="0" applyFont="1" applyBorder="1" applyAlignment="1">
      <alignment vertical="center" wrapText="1"/>
    </xf>
    <xf numFmtId="3" fontId="57" fillId="0" borderId="0" xfId="1" applyNumberFormat="1" applyFont="1" applyBorder="1" applyAlignment="1">
      <alignment horizontal="center" vertical="center" wrapText="1"/>
    </xf>
    <xf numFmtId="166" fontId="57" fillId="0" borderId="0" xfId="1" applyNumberFormat="1" applyFont="1" applyBorder="1" applyAlignment="1">
      <alignment vertical="center" wrapText="1"/>
    </xf>
    <xf numFmtId="168" fontId="57" fillId="0" borderId="0" xfId="1" applyNumberFormat="1" applyFont="1" applyBorder="1" applyAlignment="1">
      <alignment vertical="center" wrapText="1"/>
    </xf>
    <xf numFmtId="166" fontId="57" fillId="0" borderId="0" xfId="1" applyNumberFormat="1" applyFont="1" applyBorder="1" applyAlignment="1">
      <alignment horizontal="center" vertical="center" wrapText="1"/>
    </xf>
    <xf numFmtId="1" fontId="54" fillId="0" borderId="0" xfId="1" applyNumberFormat="1" applyFont="1" applyBorder="1" applyAlignment="1">
      <alignment horizontal="center" vertical="center" wrapText="1"/>
    </xf>
    <xf numFmtId="3" fontId="66" fillId="0" borderId="0" xfId="1" applyNumberFormat="1" applyFont="1" applyBorder="1" applyAlignment="1">
      <alignment horizontal="center" vertical="center" wrapText="1"/>
    </xf>
    <xf numFmtId="1" fontId="66" fillId="0" borderId="0" xfId="1" applyNumberFormat="1" applyFont="1" applyBorder="1" applyAlignment="1">
      <alignment horizontal="center" vertical="center" wrapText="1"/>
    </xf>
    <xf numFmtId="3" fontId="66" fillId="0" borderId="0" xfId="1" applyNumberFormat="1" applyFont="1" applyBorder="1" applyAlignment="1">
      <alignment horizontal="left" vertical="center" wrapText="1"/>
    </xf>
    <xf numFmtId="166" fontId="66" fillId="0" borderId="0" xfId="1" applyNumberFormat="1" applyFont="1" applyBorder="1" applyAlignment="1">
      <alignment horizontal="center" vertical="center" wrapText="1"/>
    </xf>
    <xf numFmtId="164" fontId="54" fillId="0" borderId="0" xfId="1" applyFont="1" applyBorder="1" applyAlignment="1">
      <alignment horizontal="center" vertical="center"/>
    </xf>
    <xf numFmtId="164" fontId="57" fillId="0" borderId="0" xfId="1" applyFont="1" applyBorder="1" applyAlignment="1">
      <alignment horizontal="center" vertical="center"/>
    </xf>
    <xf numFmtId="164" fontId="54" fillId="0" borderId="36" xfId="1" applyFont="1" applyBorder="1" applyAlignment="1">
      <alignment horizontal="center" vertical="center"/>
    </xf>
    <xf numFmtId="3" fontId="57" fillId="5" borderId="47" xfId="0" applyNumberFormat="1" applyFont="1" applyFill="1" applyBorder="1" applyAlignment="1">
      <alignment vertical="center" wrapText="1"/>
    </xf>
    <xf numFmtId="3" fontId="57" fillId="5" borderId="73" xfId="0" applyNumberFormat="1" applyFont="1" applyFill="1" applyBorder="1" applyAlignment="1">
      <alignment horizontal="center" vertical="center" wrapText="1"/>
    </xf>
    <xf numFmtId="3" fontId="57" fillId="5" borderId="39" xfId="0" applyNumberFormat="1" applyFont="1" applyFill="1" applyBorder="1" applyAlignment="1">
      <alignment horizontal="center" vertical="center" wrapText="1"/>
    </xf>
    <xf numFmtId="1" fontId="57" fillId="5" borderId="39" xfId="0" applyNumberFormat="1" applyFont="1" applyFill="1" applyBorder="1" applyAlignment="1">
      <alignment horizontal="center" vertical="center" wrapText="1"/>
    </xf>
    <xf numFmtId="0" fontId="54" fillId="0" borderId="0" xfId="0" applyFont="1" applyAlignment="1">
      <alignment horizontal="left" vertical="center"/>
    </xf>
    <xf numFmtId="164" fontId="57" fillId="5" borderId="37" xfId="1" applyFont="1" applyFill="1" applyBorder="1" applyAlignment="1">
      <alignment horizontal="center" vertical="center" wrapText="1"/>
    </xf>
    <xf numFmtId="164" fontId="57" fillId="5" borderId="35" xfId="1" applyFont="1" applyFill="1" applyBorder="1" applyAlignment="1">
      <alignment horizontal="center" vertical="center" wrapText="1"/>
    </xf>
    <xf numFmtId="164" fontId="57" fillId="5" borderId="79" xfId="1" applyFont="1" applyFill="1" applyBorder="1" applyAlignment="1">
      <alignment horizontal="center" vertical="center" wrapText="1"/>
    </xf>
    <xf numFmtId="164" fontId="57" fillId="5" borderId="80" xfId="1" applyFont="1" applyFill="1" applyBorder="1" applyAlignment="1">
      <alignment horizontal="center" vertical="center" wrapText="1"/>
    </xf>
    <xf numFmtId="164" fontId="57" fillId="5" borderId="49" xfId="1" applyFont="1" applyFill="1" applyBorder="1" applyAlignment="1">
      <alignment horizontal="center" vertical="center" wrapText="1"/>
    </xf>
    <xf numFmtId="3" fontId="54" fillId="7" borderId="71" xfId="0" applyNumberFormat="1" applyFont="1" applyFill="1" applyBorder="1" applyAlignment="1">
      <alignment vertical="center" wrapText="1"/>
    </xf>
    <xf numFmtId="3" fontId="57" fillId="7" borderId="72" xfId="0" applyNumberFormat="1" applyFont="1" applyFill="1" applyBorder="1" applyAlignment="1">
      <alignment horizontal="center" vertical="center" wrapText="1"/>
    </xf>
    <xf numFmtId="3" fontId="57" fillId="7" borderId="81" xfId="0" applyNumberFormat="1" applyFont="1" applyFill="1" applyBorder="1" applyAlignment="1">
      <alignment horizontal="center" vertical="center" wrapText="1"/>
    </xf>
    <xf numFmtId="3" fontId="57" fillId="7" borderId="74" xfId="0" applyNumberFormat="1" applyFont="1" applyFill="1" applyBorder="1" applyAlignment="1">
      <alignment horizontal="center" vertical="center" wrapText="1"/>
    </xf>
    <xf numFmtId="3" fontId="57" fillId="7" borderId="75" xfId="0" applyNumberFormat="1" applyFont="1" applyFill="1" applyBorder="1" applyAlignment="1">
      <alignment horizontal="center" vertical="center" wrapText="1"/>
    </xf>
    <xf numFmtId="3" fontId="57" fillId="7" borderId="76" xfId="0" applyNumberFormat="1" applyFont="1" applyFill="1" applyBorder="1" applyAlignment="1">
      <alignment horizontal="center" vertical="center" wrapText="1"/>
    </xf>
    <xf numFmtId="3" fontId="54" fillId="7" borderId="67" xfId="0" applyNumberFormat="1" applyFont="1" applyFill="1" applyBorder="1" applyAlignment="1">
      <alignment vertical="center" wrapText="1"/>
    </xf>
    <xf numFmtId="3" fontId="57" fillId="7" borderId="68" xfId="0" applyNumberFormat="1" applyFont="1" applyFill="1" applyBorder="1" applyAlignment="1">
      <alignment horizontal="center" vertical="center" wrapText="1"/>
    </xf>
    <xf numFmtId="3" fontId="57" fillId="7" borderId="82" xfId="0" applyNumberFormat="1" applyFont="1" applyFill="1" applyBorder="1" applyAlignment="1">
      <alignment horizontal="center" vertical="center" wrapText="1"/>
    </xf>
    <xf numFmtId="3" fontId="57" fillId="7" borderId="54" xfId="0" applyNumberFormat="1" applyFont="1" applyFill="1" applyBorder="1" applyAlignment="1">
      <alignment horizontal="center" vertical="center" wrapText="1"/>
    </xf>
    <xf numFmtId="3" fontId="57" fillId="7" borderId="4" xfId="0" applyNumberFormat="1" applyFont="1" applyFill="1" applyBorder="1" applyAlignment="1">
      <alignment horizontal="center" vertical="center" wrapText="1"/>
    </xf>
    <xf numFmtId="3" fontId="54" fillId="7" borderId="69" xfId="0" applyNumberFormat="1" applyFont="1" applyFill="1" applyBorder="1" applyAlignment="1">
      <alignment vertical="center" wrapText="1"/>
    </xf>
    <xf numFmtId="3" fontId="57" fillId="7" borderId="70" xfId="0" applyNumberFormat="1" applyFont="1" applyFill="1" applyBorder="1" applyAlignment="1">
      <alignment horizontal="center" vertical="center" wrapText="1"/>
    </xf>
    <xf numFmtId="3" fontId="57" fillId="7" borderId="83" xfId="0" applyNumberFormat="1" applyFont="1" applyFill="1" applyBorder="1" applyAlignment="1">
      <alignment horizontal="center" vertical="center" wrapText="1"/>
    </xf>
    <xf numFmtId="3" fontId="57" fillId="7" borderId="77" xfId="0" applyNumberFormat="1" applyFont="1" applyFill="1" applyBorder="1" applyAlignment="1">
      <alignment horizontal="center" vertical="center" wrapText="1"/>
    </xf>
    <xf numFmtId="3" fontId="57" fillId="7" borderId="78" xfId="0" applyNumberFormat="1" applyFont="1" applyFill="1" applyBorder="1" applyAlignment="1">
      <alignment horizontal="center" vertical="center" wrapText="1"/>
    </xf>
    <xf numFmtId="164" fontId="54" fillId="0" borderId="48" xfId="1" applyFont="1" applyBorder="1" applyAlignment="1">
      <alignment horizontal="center" vertical="center"/>
    </xf>
    <xf numFmtId="164" fontId="57" fillId="7" borderId="54" xfId="1" applyFont="1" applyFill="1" applyBorder="1" applyAlignment="1">
      <alignment horizontal="center" vertical="center" wrapText="1"/>
    </xf>
    <xf numFmtId="164" fontId="57" fillId="7" borderId="4" xfId="1" applyFont="1" applyFill="1" applyBorder="1" applyAlignment="1">
      <alignment horizontal="center" vertical="center" wrapText="1"/>
    </xf>
    <xf numFmtId="164" fontId="57" fillId="7" borderId="68" xfId="1" applyFont="1" applyFill="1" applyBorder="1" applyAlignment="1">
      <alignment horizontal="center" vertical="center" wrapText="1"/>
    </xf>
    <xf numFmtId="3" fontId="66" fillId="7" borderId="70" xfId="0" applyNumberFormat="1" applyFont="1" applyFill="1" applyBorder="1" applyAlignment="1">
      <alignment horizontal="center" vertical="center" wrapText="1"/>
    </xf>
    <xf numFmtId="0" fontId="60" fillId="0" borderId="0" xfId="0" applyFont="1" applyAlignment="1">
      <alignment vertical="center"/>
    </xf>
    <xf numFmtId="0" fontId="59" fillId="0" borderId="0" xfId="0" applyFont="1" applyAlignment="1">
      <alignment vertical="center"/>
    </xf>
    <xf numFmtId="3" fontId="66" fillId="7" borderId="83" xfId="0" applyNumberFormat="1" applyFont="1" applyFill="1" applyBorder="1" applyAlignment="1">
      <alignment horizontal="center" vertical="center" wrapText="1"/>
    </xf>
    <xf numFmtId="0" fontId="67" fillId="0" borderId="0" xfId="0" applyFont="1" applyBorder="1" applyAlignment="1">
      <alignment vertical="center"/>
    </xf>
    <xf numFmtId="3" fontId="54" fillId="0" borderId="0" xfId="0" applyNumberFormat="1" applyFont="1" applyBorder="1" applyAlignment="1">
      <alignment vertical="center"/>
    </xf>
    <xf numFmtId="3" fontId="54" fillId="0" borderId="0" xfId="0" applyNumberFormat="1" applyFont="1" applyBorder="1" applyAlignment="1">
      <alignment horizontal="center" vertical="center"/>
    </xf>
    <xf numFmtId="1" fontId="54" fillId="0" borderId="0" xfId="0" applyNumberFormat="1" applyFont="1" applyBorder="1" applyAlignment="1">
      <alignment horizontal="center" vertical="center"/>
    </xf>
    <xf numFmtId="3" fontId="54" fillId="0" borderId="0" xfId="0" applyNumberFormat="1" applyFont="1" applyBorder="1" applyAlignment="1">
      <alignment horizontal="left" vertical="center"/>
    </xf>
    <xf numFmtId="3" fontId="57" fillId="0" borderId="0" xfId="0" applyNumberFormat="1" applyFont="1" applyAlignment="1">
      <alignment horizontal="center" vertical="center"/>
    </xf>
    <xf numFmtId="3" fontId="57" fillId="0" borderId="0" xfId="0" applyNumberFormat="1" applyFont="1" applyAlignment="1">
      <alignment horizontal="left" vertical="center"/>
    </xf>
    <xf numFmtId="0" fontId="66" fillId="0" borderId="0" xfId="0" applyFont="1" applyAlignment="1">
      <alignment horizontal="right" vertical="center" wrapText="1"/>
    </xf>
    <xf numFmtId="3" fontId="66" fillId="0" borderId="0" xfId="0" applyNumberFormat="1" applyFont="1" applyAlignment="1">
      <alignment horizontal="center" vertical="center" wrapText="1"/>
    </xf>
    <xf numFmtId="0" fontId="66" fillId="0" borderId="0" xfId="0" applyFont="1" applyAlignment="1">
      <alignment horizontal="right" vertical="center"/>
    </xf>
    <xf numFmtId="0" fontId="66" fillId="0" borderId="0" xfId="0" applyFont="1" applyAlignment="1">
      <alignment horizontal="left" vertical="center"/>
    </xf>
    <xf numFmtId="0" fontId="67" fillId="0" borderId="0" xfId="0" applyFont="1" applyAlignment="1">
      <alignment vertical="center" wrapText="1"/>
    </xf>
    <xf numFmtId="3" fontId="67" fillId="0" borderId="0" xfId="0" applyNumberFormat="1" applyFont="1" applyAlignment="1">
      <alignment vertical="center"/>
    </xf>
    <xf numFmtId="167" fontId="67" fillId="0" borderId="0" xfId="1" applyNumberFormat="1" applyFont="1" applyAlignment="1">
      <alignment vertical="center"/>
    </xf>
    <xf numFmtId="0" fontId="67" fillId="0" borderId="0" xfId="0" applyFont="1" applyAlignment="1">
      <alignment horizontal="left" vertical="center"/>
    </xf>
    <xf numFmtId="167" fontId="54" fillId="0" borderId="0" xfId="1" applyNumberFormat="1" applyFont="1" applyAlignment="1">
      <alignment vertical="center"/>
    </xf>
    <xf numFmtId="169" fontId="51" fillId="40" borderId="40" xfId="0" applyNumberFormat="1" applyFont="1" applyFill="1" applyBorder="1" applyAlignment="1">
      <alignment horizontal="center" vertical="center"/>
    </xf>
    <xf numFmtId="0" fontId="51" fillId="2" borderId="1" xfId="0" applyFont="1" applyFill="1" applyBorder="1" applyAlignment="1">
      <alignment horizontal="center" vertical="center" wrapText="1"/>
    </xf>
    <xf numFmtId="0" fontId="51" fillId="2" borderId="42" xfId="0" applyFont="1" applyFill="1" applyBorder="1" applyAlignment="1">
      <alignment horizontal="center" vertical="center" wrapText="1"/>
    </xf>
    <xf numFmtId="165" fontId="51" fillId="40" borderId="44" xfId="1" applyNumberFormat="1" applyFont="1" applyFill="1" applyBorder="1" applyAlignment="1">
      <alignment horizontal="center" vertical="center" wrapText="1"/>
    </xf>
    <xf numFmtId="0" fontId="52" fillId="40" borderId="44" xfId="0" applyFont="1" applyFill="1" applyBorder="1" applyAlignment="1">
      <alignment horizontal="center" vertical="center" wrapText="1"/>
    </xf>
    <xf numFmtId="3" fontId="51" fillId="40" borderId="44" xfId="1" applyNumberFormat="1" applyFont="1" applyFill="1" applyBorder="1" applyAlignment="1">
      <alignment horizontal="center" vertical="center" wrapText="1"/>
    </xf>
    <xf numFmtId="3" fontId="52" fillId="40" borderId="45" xfId="0" applyNumberFormat="1" applyFont="1" applyFill="1" applyBorder="1" applyAlignment="1">
      <alignment horizontal="center" vertical="center" wrapText="1"/>
    </xf>
    <xf numFmtId="3" fontId="57" fillId="4" borderId="35" xfId="0" applyNumberFormat="1" applyFont="1" applyFill="1" applyBorder="1" applyAlignment="1">
      <alignment horizontal="center" vertical="center" wrapText="1"/>
    </xf>
    <xf numFmtId="0" fontId="57" fillId="43" borderId="37" xfId="0" applyFont="1" applyFill="1" applyBorder="1" applyAlignment="1">
      <alignment horizontal="center" vertical="center" wrapText="1"/>
    </xf>
    <xf numFmtId="0" fontId="57" fillId="43" borderId="35" xfId="0" applyFont="1" applyFill="1" applyBorder="1" applyAlignment="1">
      <alignment horizontal="center" vertical="center" wrapText="1"/>
    </xf>
    <xf numFmtId="3" fontId="57" fillId="5" borderId="35" xfId="0" applyNumberFormat="1" applyFont="1" applyFill="1" applyBorder="1" applyAlignment="1">
      <alignment horizontal="center" vertical="center"/>
    </xf>
    <xf numFmtId="3" fontId="57" fillId="5" borderId="85" xfId="0" applyNumberFormat="1" applyFont="1" applyFill="1" applyBorder="1" applyAlignment="1">
      <alignment horizontal="center" vertical="center" wrapText="1"/>
    </xf>
    <xf numFmtId="164" fontId="57" fillId="5" borderId="86" xfId="1" applyFont="1" applyFill="1" applyBorder="1" applyAlignment="1">
      <alignment horizontal="center" vertical="center" wrapText="1"/>
    </xf>
    <xf numFmtId="164" fontId="57" fillId="5" borderId="38" xfId="1" applyFont="1" applyFill="1" applyBorder="1" applyAlignment="1">
      <alignment horizontal="center" vertical="center" wrapText="1"/>
    </xf>
    <xf numFmtId="3" fontId="57" fillId="5" borderId="38" xfId="0" applyNumberFormat="1" applyFont="1" applyFill="1" applyBorder="1" applyAlignment="1">
      <alignment horizontal="center" vertical="center" wrapText="1"/>
    </xf>
    <xf numFmtId="0" fontId="68" fillId="44" borderId="51" xfId="0" applyFont="1" applyFill="1" applyBorder="1" applyAlignment="1">
      <alignment horizontal="center" vertical="center" wrapText="1"/>
    </xf>
    <xf numFmtId="3" fontId="57" fillId="44" borderId="3" xfId="73" applyNumberFormat="1" applyFont="1" applyFill="1" applyBorder="1" applyAlignment="1">
      <alignment horizontal="center" vertical="center" wrapText="1"/>
    </xf>
    <xf numFmtId="0" fontId="57" fillId="44" borderId="3" xfId="0" applyFont="1" applyFill="1" applyBorder="1" applyAlignment="1">
      <alignment horizontal="left" vertical="center" wrapText="1"/>
    </xf>
    <xf numFmtId="0" fontId="57" fillId="44" borderId="99" xfId="0" applyFont="1" applyFill="1" applyBorder="1" applyAlignment="1">
      <alignment horizontal="left" vertical="center" wrapText="1"/>
    </xf>
    <xf numFmtId="168" fontId="57" fillId="44" borderId="26" xfId="0" applyNumberFormat="1" applyFont="1" applyFill="1" applyBorder="1" applyAlignment="1">
      <alignment horizontal="left" vertical="center" wrapText="1"/>
    </xf>
    <xf numFmtId="0" fontId="57" fillId="44" borderId="3" xfId="0" applyFont="1" applyFill="1" applyBorder="1" applyAlignment="1">
      <alignment horizontal="center" vertical="center" wrapText="1"/>
    </xf>
    <xf numFmtId="3" fontId="57" fillId="44" borderId="3" xfId="0" applyNumberFormat="1" applyFont="1" applyFill="1" applyBorder="1" applyAlignment="1">
      <alignment horizontal="center" vertical="center" wrapText="1"/>
    </xf>
    <xf numFmtId="1" fontId="57" fillId="44" borderId="3" xfId="0" applyNumberFormat="1" applyFont="1" applyFill="1" applyBorder="1" applyAlignment="1">
      <alignment horizontal="center" vertical="center" wrapText="1"/>
    </xf>
    <xf numFmtId="3" fontId="56" fillId="44" borderId="3" xfId="0" applyNumberFormat="1" applyFont="1" applyFill="1" applyBorder="1" applyAlignment="1">
      <alignment horizontal="center" vertical="center" wrapText="1"/>
    </xf>
    <xf numFmtId="1" fontId="56" fillId="44" borderId="3" xfId="0" applyNumberFormat="1" applyFont="1" applyFill="1" applyBorder="1" applyAlignment="1">
      <alignment horizontal="center" vertical="center" wrapText="1"/>
    </xf>
    <xf numFmtId="3" fontId="56" fillId="44" borderId="11" xfId="0" applyNumberFormat="1" applyFont="1" applyFill="1" applyBorder="1" applyAlignment="1">
      <alignment horizontal="center" vertical="center" wrapText="1"/>
    </xf>
    <xf numFmtId="3" fontId="56" fillId="44" borderId="16" xfId="0" applyNumberFormat="1" applyFont="1" applyFill="1" applyBorder="1" applyAlignment="1">
      <alignment horizontal="center" vertical="center" wrapText="1"/>
    </xf>
    <xf numFmtId="3" fontId="56" fillId="44" borderId="12" xfId="0" applyNumberFormat="1" applyFont="1" applyFill="1" applyBorder="1" applyAlignment="1">
      <alignment horizontal="center" vertical="center"/>
    </xf>
    <xf numFmtId="3" fontId="56" fillId="44" borderId="3" xfId="0" applyNumberFormat="1" applyFont="1" applyFill="1" applyBorder="1" applyAlignment="1">
      <alignment horizontal="center" vertical="center"/>
    </xf>
    <xf numFmtId="3" fontId="56" fillId="44" borderId="11" xfId="0" applyNumberFormat="1" applyFont="1" applyFill="1" applyBorder="1" applyAlignment="1">
      <alignment horizontal="center" vertical="center"/>
    </xf>
    <xf numFmtId="3" fontId="56" fillId="44" borderId="27" xfId="0" applyNumberFormat="1" applyFont="1" applyFill="1" applyBorder="1" applyAlignment="1">
      <alignment horizontal="center" vertical="center"/>
    </xf>
    <xf numFmtId="3" fontId="56" fillId="44" borderId="52" xfId="0" applyNumberFormat="1" applyFont="1" applyFill="1" applyBorder="1" applyAlignment="1">
      <alignment horizontal="center" vertical="center"/>
    </xf>
    <xf numFmtId="1" fontId="57" fillId="4" borderId="4" xfId="1" applyNumberFormat="1" applyFont="1" applyFill="1" applyBorder="1" applyAlignment="1">
      <alignment horizontal="center" vertical="center" wrapText="1"/>
    </xf>
    <xf numFmtId="3" fontId="57" fillId="4" borderId="14" xfId="1" applyNumberFormat="1" applyFont="1" applyFill="1" applyBorder="1" applyAlignment="1">
      <alignment horizontal="left" vertical="center" wrapText="1"/>
    </xf>
    <xf numFmtId="3" fontId="57" fillId="4" borderId="14" xfId="1" applyNumberFormat="1" applyFont="1" applyFill="1" applyBorder="1" applyAlignment="1">
      <alignment horizontal="left" vertical="center"/>
    </xf>
    <xf numFmtId="167" fontId="57" fillId="4" borderId="15" xfId="1" applyNumberFormat="1" applyFont="1" applyFill="1" applyBorder="1" applyAlignment="1">
      <alignment horizontal="center" vertical="center" wrapText="1"/>
    </xf>
    <xf numFmtId="164" fontId="57" fillId="4" borderId="4" xfId="1" applyFont="1" applyFill="1" applyBorder="1" applyAlignment="1">
      <alignment horizontal="center" vertical="center" wrapText="1"/>
    </xf>
    <xf numFmtId="164" fontId="57" fillId="4" borderId="14" xfId="1" applyFont="1" applyFill="1" applyBorder="1" applyAlignment="1">
      <alignment horizontal="center" vertical="center" wrapText="1"/>
    </xf>
    <xf numFmtId="164" fontId="57" fillId="4" borderId="28" xfId="1" applyFont="1" applyFill="1" applyBorder="1" applyAlignment="1">
      <alignment horizontal="center" vertical="center" wrapText="1"/>
    </xf>
    <xf numFmtId="164" fontId="57" fillId="4" borderId="53" xfId="1" applyFont="1" applyFill="1" applyBorder="1" applyAlignment="1">
      <alignment horizontal="center" vertical="center" wrapText="1"/>
    </xf>
    <xf numFmtId="3" fontId="57" fillId="4" borderId="98" xfId="1" applyNumberFormat="1" applyFont="1" applyFill="1" applyBorder="1" applyAlignment="1">
      <alignment horizontal="center" vertical="center" wrapText="1"/>
    </xf>
    <xf numFmtId="3" fontId="57" fillId="4" borderId="78" xfId="1" applyNumberFormat="1" applyFont="1" applyFill="1" applyBorder="1" applyAlignment="1">
      <alignment horizontal="center" vertical="center" wrapText="1"/>
    </xf>
    <xf numFmtId="3" fontId="57" fillId="4" borderId="65" xfId="1" applyNumberFormat="1" applyFont="1" applyFill="1" applyBorder="1" applyAlignment="1">
      <alignment horizontal="center" vertical="center" wrapText="1"/>
    </xf>
    <xf numFmtId="3" fontId="57" fillId="4" borderId="66" xfId="1" applyNumberFormat="1" applyFont="1" applyFill="1" applyBorder="1" applyAlignment="1">
      <alignment horizontal="center" vertical="center" wrapText="1"/>
    </xf>
    <xf numFmtId="1" fontId="57" fillId="0" borderId="9" xfId="0" applyNumberFormat="1" applyFont="1" applyFill="1" applyBorder="1" applyAlignment="1">
      <alignment horizontal="center" vertical="center" wrapText="1"/>
    </xf>
    <xf numFmtId="3" fontId="57" fillId="0" borderId="9" xfId="0" applyNumberFormat="1" applyFont="1" applyFill="1" applyBorder="1" applyAlignment="1">
      <alignment horizontal="left" vertical="center" wrapText="1"/>
    </xf>
    <xf numFmtId="3" fontId="57" fillId="0" borderId="9" xfId="0" applyNumberFormat="1" applyFont="1" applyFill="1" applyBorder="1" applyAlignment="1">
      <alignment horizontal="left" vertical="center"/>
    </xf>
    <xf numFmtId="3" fontId="57" fillId="0" borderId="87" xfId="0" applyNumberFormat="1" applyFont="1" applyFill="1" applyBorder="1" applyAlignment="1">
      <alignment horizontal="center" vertical="center" wrapText="1"/>
    </xf>
    <xf numFmtId="164" fontId="57" fillId="0" borderId="88" xfId="1" applyFont="1" applyFill="1" applyBorder="1" applyAlignment="1">
      <alignment horizontal="center" vertical="center" wrapText="1"/>
    </xf>
    <xf numFmtId="164" fontId="57" fillId="0" borderId="7" xfId="1" applyFont="1" applyFill="1" applyBorder="1" applyAlignment="1">
      <alignment horizontal="center" vertical="center" wrapText="1"/>
    </xf>
    <xf numFmtId="164" fontId="57" fillId="0" borderId="89" xfId="1" applyFont="1" applyFill="1" applyBorder="1" applyAlignment="1">
      <alignment horizontal="center" vertical="center" wrapText="1"/>
    </xf>
    <xf numFmtId="164" fontId="57" fillId="0" borderId="90" xfId="1" applyFont="1" applyFill="1" applyBorder="1" applyAlignment="1">
      <alignment horizontal="center" vertical="center" wrapText="1"/>
    </xf>
    <xf numFmtId="164" fontId="57" fillId="0" borderId="91" xfId="1" applyFont="1" applyFill="1" applyBorder="1" applyAlignment="1">
      <alignment horizontal="center" vertical="center" wrapText="1"/>
    </xf>
    <xf numFmtId="3" fontId="57" fillId="0" borderId="100" xfId="0" applyNumberFormat="1" applyFont="1" applyFill="1" applyBorder="1" applyAlignment="1">
      <alignment horizontal="center" vertical="center" wrapText="1"/>
    </xf>
    <xf numFmtId="1" fontId="57" fillId="41" borderId="94" xfId="1" applyNumberFormat="1" applyFont="1" applyFill="1" applyBorder="1" applyAlignment="1">
      <alignment horizontal="center" vertical="center" wrapText="1"/>
    </xf>
    <xf numFmtId="3" fontId="57" fillId="41" borderId="94" xfId="1" applyNumberFormat="1" applyFont="1" applyFill="1" applyBorder="1" applyAlignment="1">
      <alignment horizontal="left" vertical="center" wrapText="1"/>
    </xf>
    <xf numFmtId="3" fontId="57" fillId="41" borderId="94" xfId="1" applyNumberFormat="1" applyFont="1" applyFill="1" applyBorder="1" applyAlignment="1">
      <alignment horizontal="left" vertical="center"/>
    </xf>
    <xf numFmtId="10" fontId="57" fillId="41" borderId="97" xfId="71" applyNumberFormat="1" applyFont="1" applyFill="1" applyBorder="1" applyAlignment="1">
      <alignment horizontal="center" vertical="center" wrapText="1"/>
    </xf>
    <xf numFmtId="3" fontId="57" fillId="41" borderId="102" xfId="0" applyNumberFormat="1" applyFont="1" applyFill="1" applyBorder="1" applyAlignment="1">
      <alignment horizontal="center" vertical="center"/>
    </xf>
    <xf numFmtId="3" fontId="57" fillId="41" borderId="93" xfId="0" applyNumberFormat="1" applyFont="1" applyFill="1" applyBorder="1" applyAlignment="1">
      <alignment horizontal="center" vertical="center"/>
    </xf>
    <xf numFmtId="3" fontId="57" fillId="41" borderId="49" xfId="0" applyNumberFormat="1" applyFont="1" applyFill="1" applyBorder="1" applyAlignment="1">
      <alignment horizontal="center" vertical="center"/>
    </xf>
    <xf numFmtId="0" fontId="57" fillId="0" borderId="50" xfId="0" applyFont="1" applyBorder="1" applyAlignment="1">
      <alignment vertical="center" wrapText="1"/>
    </xf>
    <xf numFmtId="168" fontId="57" fillId="0" borderId="0" xfId="1" applyNumberFormat="1" applyFont="1" applyBorder="1" applyAlignment="1">
      <alignment horizontal="center" vertical="center" wrapText="1"/>
    </xf>
    <xf numFmtId="1" fontId="57" fillId="0" borderId="0" xfId="1" applyNumberFormat="1" applyFont="1" applyBorder="1" applyAlignment="1">
      <alignment horizontal="center" vertical="center" wrapText="1"/>
    </xf>
    <xf numFmtId="3" fontId="57" fillId="0" borderId="0" xfId="1" applyNumberFormat="1" applyFont="1" applyBorder="1" applyAlignment="1">
      <alignment horizontal="left" vertical="center" wrapText="1"/>
    </xf>
    <xf numFmtId="3" fontId="57" fillId="0" borderId="0" xfId="1" applyNumberFormat="1" applyFont="1" applyBorder="1" applyAlignment="1">
      <alignment horizontal="left" vertical="center"/>
    </xf>
    <xf numFmtId="164" fontId="54" fillId="0" borderId="50" xfId="1" applyFont="1" applyBorder="1" applyAlignment="1">
      <alignment horizontal="center" vertical="center"/>
    </xf>
    <xf numFmtId="164" fontId="57" fillId="0" borderId="0" xfId="1" applyFont="1" applyBorder="1" applyAlignment="1">
      <alignment horizontal="center" vertical="center" wrapText="1"/>
    </xf>
    <xf numFmtId="164" fontId="57" fillId="7" borderId="77" xfId="1" applyFont="1" applyFill="1" applyBorder="1" applyAlignment="1">
      <alignment horizontal="center" vertical="center" wrapText="1"/>
    </xf>
    <xf numFmtId="164" fontId="57" fillId="7" borderId="78" xfId="1" applyFont="1" applyFill="1" applyBorder="1" applyAlignment="1">
      <alignment horizontal="center" vertical="center" wrapText="1"/>
    </xf>
    <xf numFmtId="164" fontId="57" fillId="7" borderId="70" xfId="1" applyFont="1" applyFill="1" applyBorder="1" applyAlignment="1">
      <alignment horizontal="center" vertical="center" wrapText="1"/>
    </xf>
    <xf numFmtId="0" fontId="54" fillId="0" borderId="51" xfId="0" applyFont="1" applyFill="1" applyBorder="1" applyAlignment="1">
      <alignment horizontal="center" vertical="center" wrapText="1"/>
    </xf>
    <xf numFmtId="0" fontId="54" fillId="0" borderId="54" xfId="0" applyFont="1" applyFill="1" applyBorder="1" applyAlignment="1">
      <alignment horizontal="left" vertical="center"/>
    </xf>
    <xf numFmtId="0" fontId="43" fillId="6" borderId="2" xfId="0" applyFont="1" applyFill="1" applyBorder="1" applyAlignment="1">
      <alignment horizontal="left" vertical="center"/>
    </xf>
    <xf numFmtId="0" fontId="51" fillId="8" borderId="30" xfId="0" applyFont="1" applyFill="1" applyBorder="1" applyAlignment="1">
      <alignment vertical="center"/>
    </xf>
    <xf numFmtId="0" fontId="52" fillId="0" borderId="0" xfId="0" applyFont="1" applyFill="1" applyBorder="1" applyAlignment="1">
      <alignment vertical="center" wrapText="1"/>
    </xf>
    <xf numFmtId="3" fontId="52" fillId="0" borderId="0" xfId="0" applyNumberFormat="1" applyFont="1" applyFill="1" applyBorder="1" applyAlignment="1">
      <alignment horizontal="center" vertical="center" wrapText="1"/>
    </xf>
    <xf numFmtId="0" fontId="51" fillId="8" borderId="41" xfId="0" applyFont="1" applyFill="1" applyBorder="1" applyAlignment="1">
      <alignment vertical="center" wrapText="1"/>
    </xf>
    <xf numFmtId="0" fontId="51" fillId="8" borderId="41" xfId="0" applyFont="1" applyFill="1" applyBorder="1" applyAlignment="1">
      <alignment vertical="center"/>
    </xf>
    <xf numFmtId="0" fontId="52" fillId="8" borderId="41" xfId="0" applyFont="1" applyFill="1" applyBorder="1" applyAlignment="1">
      <alignment vertical="center" wrapText="1"/>
    </xf>
    <xf numFmtId="0" fontId="51" fillId="8" borderId="43" xfId="0" applyFont="1" applyFill="1" applyBorder="1" applyAlignment="1">
      <alignment vertical="center" wrapText="1"/>
    </xf>
    <xf numFmtId="0" fontId="51" fillId="0" borderId="0" xfId="0" applyFont="1" applyFill="1" applyBorder="1" applyAlignment="1">
      <alignment horizontal="left" vertical="center" wrapText="1"/>
    </xf>
    <xf numFmtId="0" fontId="52" fillId="0" borderId="0" xfId="0" applyFont="1" applyFill="1" applyBorder="1" applyAlignment="1">
      <alignment horizontal="left" vertical="center"/>
    </xf>
    <xf numFmtId="0" fontId="52" fillId="0" borderId="0" xfId="0" applyFont="1" applyFill="1" applyBorder="1" applyAlignment="1">
      <alignment horizontal="left" vertical="center" wrapText="1"/>
    </xf>
    <xf numFmtId="3" fontId="51" fillId="40" borderId="45" xfId="0" applyNumberFormat="1" applyFont="1" applyFill="1" applyBorder="1" applyAlignment="1">
      <alignment horizontal="center" vertical="center" wrapText="1"/>
    </xf>
    <xf numFmtId="0" fontId="51" fillId="0" borderId="0" xfId="0" applyFont="1" applyFill="1" applyBorder="1" applyAlignment="1">
      <alignment horizontal="center" vertical="center" wrapText="1"/>
    </xf>
    <xf numFmtId="165" fontId="51" fillId="0" borderId="0" xfId="1" applyNumberFormat="1" applyFont="1" applyFill="1" applyBorder="1" applyAlignment="1">
      <alignment horizontal="center" vertical="center" wrapText="1"/>
    </xf>
    <xf numFmtId="0" fontId="52" fillId="0" borderId="0" xfId="0" applyFont="1" applyFill="1" applyBorder="1" applyAlignment="1">
      <alignment horizontal="center" vertical="center" wrapText="1"/>
    </xf>
    <xf numFmtId="3" fontId="51" fillId="0" borderId="0" xfId="1" applyNumberFormat="1" applyFont="1" applyFill="1" applyBorder="1" applyAlignment="1">
      <alignment horizontal="center" vertical="center" wrapText="1"/>
    </xf>
    <xf numFmtId="3" fontId="43" fillId="4" borderId="35" xfId="0" applyNumberFormat="1" applyFont="1" applyFill="1" applyBorder="1" applyAlignment="1">
      <alignment horizontal="center" vertical="center" wrapText="1"/>
    </xf>
    <xf numFmtId="3" fontId="57" fillId="44" borderId="75" xfId="73" applyNumberFormat="1" applyFont="1" applyFill="1" applyBorder="1" applyAlignment="1">
      <alignment horizontal="center" vertical="center" wrapText="1"/>
    </xf>
    <xf numFmtId="0" fontId="57" fillId="44" borderId="74" xfId="0" applyFont="1" applyFill="1" applyBorder="1" applyAlignment="1">
      <alignment horizontal="center" vertical="center" wrapText="1"/>
    </xf>
    <xf numFmtId="0" fontId="57" fillId="44" borderId="75" xfId="0" applyFont="1" applyFill="1" applyBorder="1" applyAlignment="1">
      <alignment horizontal="left" vertical="center" wrapText="1"/>
    </xf>
    <xf numFmtId="0" fontId="57" fillId="44" borderId="106" xfId="0" applyFont="1" applyFill="1" applyBorder="1" applyAlignment="1">
      <alignment horizontal="left" vertical="center" wrapText="1"/>
    </xf>
    <xf numFmtId="168" fontId="57" fillId="44" borderId="107" xfId="0" applyNumberFormat="1" applyFont="1" applyFill="1" applyBorder="1" applyAlignment="1">
      <alignment horizontal="left" vertical="center" wrapText="1"/>
    </xf>
    <xf numFmtId="0" fontId="57" fillId="44" borderId="75" xfId="0" applyFont="1" applyFill="1" applyBorder="1" applyAlignment="1">
      <alignment horizontal="center" vertical="center" wrapText="1"/>
    </xf>
    <xf numFmtId="3" fontId="57" fillId="44" borderId="75" xfId="0" applyNumberFormat="1" applyFont="1" applyFill="1" applyBorder="1" applyAlignment="1">
      <alignment horizontal="center" vertical="center" wrapText="1"/>
    </xf>
    <xf numFmtId="1" fontId="57" fillId="44" borderId="75" xfId="0" applyNumberFormat="1" applyFont="1" applyFill="1" applyBorder="1" applyAlignment="1">
      <alignment horizontal="center" vertical="center" wrapText="1"/>
    </xf>
    <xf numFmtId="3" fontId="57" fillId="44" borderId="108" xfId="0" applyNumberFormat="1" applyFont="1" applyFill="1" applyBorder="1" applyAlignment="1">
      <alignment horizontal="center" vertical="center" wrapText="1"/>
    </xf>
    <xf numFmtId="3" fontId="57" fillId="44" borderId="109" xfId="0" applyNumberFormat="1" applyFont="1" applyFill="1" applyBorder="1" applyAlignment="1">
      <alignment horizontal="center" vertical="center" wrapText="1"/>
    </xf>
    <xf numFmtId="3" fontId="57" fillId="44" borderId="110" xfId="0" applyNumberFormat="1" applyFont="1" applyFill="1" applyBorder="1" applyAlignment="1">
      <alignment horizontal="center" vertical="center"/>
    </xf>
    <xf numFmtId="3" fontId="57" fillId="44" borderId="75" xfId="0" applyNumberFormat="1" applyFont="1" applyFill="1" applyBorder="1" applyAlignment="1">
      <alignment horizontal="center" vertical="center"/>
    </xf>
    <xf numFmtId="3" fontId="57" fillId="44" borderId="108" xfId="0" applyNumberFormat="1" applyFont="1" applyFill="1" applyBorder="1" applyAlignment="1">
      <alignment horizontal="center" vertical="center"/>
    </xf>
    <xf numFmtId="3" fontId="57" fillId="44" borderId="111" xfId="0" applyNumberFormat="1" applyFont="1" applyFill="1" applyBorder="1" applyAlignment="1">
      <alignment horizontal="center" vertical="center"/>
    </xf>
    <xf numFmtId="3" fontId="57" fillId="44" borderId="112" xfId="0" applyNumberFormat="1" applyFont="1" applyFill="1" applyBorder="1" applyAlignment="1">
      <alignment horizontal="center" vertical="center"/>
    </xf>
    <xf numFmtId="164" fontId="54" fillId="0" borderId="0" xfId="1" applyFont="1" applyAlignment="1">
      <alignment vertical="center"/>
    </xf>
    <xf numFmtId="164" fontId="54" fillId="0" borderId="4" xfId="1" applyFont="1" applyFill="1" applyBorder="1" applyAlignment="1">
      <alignment horizontal="center" vertical="center" wrapText="1"/>
    </xf>
    <xf numFmtId="3" fontId="54" fillId="0" borderId="14" xfId="0" applyNumberFormat="1" applyFont="1" applyFill="1" applyBorder="1" applyAlignment="1">
      <alignment vertical="center"/>
    </xf>
    <xf numFmtId="164" fontId="54" fillId="0" borderId="14" xfId="1" applyFont="1" applyFill="1" applyBorder="1" applyAlignment="1">
      <alignment horizontal="center" vertical="center" wrapText="1"/>
    </xf>
    <xf numFmtId="3" fontId="54" fillId="0" borderId="4" xfId="0" applyNumberFormat="1" applyFont="1" applyFill="1" applyBorder="1" applyAlignment="1">
      <alignment horizontal="right" vertical="center"/>
    </xf>
    <xf numFmtId="3" fontId="57" fillId="4" borderId="4" xfId="0" applyNumberFormat="1" applyFont="1" applyFill="1" applyBorder="1" applyAlignment="1">
      <alignment horizontal="right" vertical="center" wrapText="1"/>
    </xf>
    <xf numFmtId="3" fontId="57" fillId="4" borderId="14" xfId="1" applyNumberFormat="1" applyFont="1" applyFill="1" applyBorder="1" applyAlignment="1">
      <alignment horizontal="center" vertical="center" wrapText="1"/>
    </xf>
    <xf numFmtId="0" fontId="54" fillId="6" borderId="51" xfId="0" applyFont="1" applyFill="1" applyBorder="1" applyAlignment="1">
      <alignment horizontal="left" vertical="center" wrapText="1"/>
    </xf>
    <xf numFmtId="164" fontId="54" fillId="0" borderId="3" xfId="1" applyFont="1" applyFill="1" applyBorder="1" applyAlignment="1">
      <alignment horizontal="center" vertical="center" wrapText="1"/>
    </xf>
    <xf numFmtId="168" fontId="54" fillId="0" borderId="26" xfId="0" applyNumberFormat="1" applyFont="1" applyFill="1" applyBorder="1" applyAlignment="1">
      <alignment horizontal="center" vertical="center" wrapText="1"/>
    </xf>
    <xf numFmtId="1" fontId="54" fillId="0" borderId="4" xfId="0" applyNumberFormat="1" applyFont="1" applyFill="1" applyBorder="1" applyAlignment="1">
      <alignment horizontal="center" vertical="center" wrapText="1"/>
    </xf>
    <xf numFmtId="3" fontId="54" fillId="0" borderId="3" xfId="0" applyNumberFormat="1" applyFont="1" applyFill="1" applyBorder="1" applyAlignment="1">
      <alignment horizontal="right" vertical="center" wrapText="1"/>
    </xf>
    <xf numFmtId="164" fontId="54" fillId="0" borderId="12" xfId="1" applyFont="1" applyFill="1" applyBorder="1" applyAlignment="1">
      <alignment horizontal="center" vertical="center" wrapText="1"/>
    </xf>
    <xf numFmtId="164" fontId="54" fillId="0" borderId="11" xfId="1" applyFont="1" applyFill="1" applyBorder="1" applyAlignment="1">
      <alignment horizontal="center" vertical="center" wrapText="1"/>
    </xf>
    <xf numFmtId="0" fontId="54" fillId="0" borderId="0" xfId="0" applyFont="1" applyFill="1" applyAlignment="1">
      <alignment vertical="center" wrapText="1"/>
    </xf>
    <xf numFmtId="3" fontId="54" fillId="42" borderId="14" xfId="0" applyNumberFormat="1" applyFont="1" applyFill="1" applyBorder="1" applyAlignment="1">
      <alignment horizontal="left" vertical="center"/>
    </xf>
    <xf numFmtId="3" fontId="54" fillId="0" borderId="11" xfId="0" applyNumberFormat="1" applyFont="1" applyFill="1" applyBorder="1" applyAlignment="1">
      <alignment horizontal="center" vertical="center"/>
    </xf>
    <xf numFmtId="3" fontId="54" fillId="0" borderId="16" xfId="0" applyNumberFormat="1" applyFont="1" applyFill="1" applyBorder="1" applyAlignment="1">
      <alignment horizontal="center" vertical="center"/>
    </xf>
    <xf numFmtId="0" fontId="54" fillId="0" borderId="26" xfId="0" applyFont="1" applyFill="1" applyBorder="1" applyAlignment="1">
      <alignment horizontal="center" vertical="center" wrapText="1"/>
    </xf>
    <xf numFmtId="164" fontId="54" fillId="0" borderId="26" xfId="1" applyFont="1" applyFill="1" applyBorder="1" applyAlignment="1">
      <alignment horizontal="center" vertical="center"/>
    </xf>
    <xf numFmtId="1" fontId="54" fillId="0" borderId="16" xfId="0" applyNumberFormat="1" applyFont="1" applyFill="1" applyBorder="1" applyAlignment="1">
      <alignment horizontal="center" vertical="center" wrapText="1"/>
    </xf>
    <xf numFmtId="164" fontId="57" fillId="4" borderId="4" xfId="1" applyFont="1" applyFill="1" applyBorder="1" applyAlignment="1">
      <alignment horizontal="right" vertical="center" wrapText="1"/>
    </xf>
    <xf numFmtId="3" fontId="54" fillId="0" borderId="4" xfId="0" applyNumberFormat="1" applyFont="1" applyFill="1" applyBorder="1" applyAlignment="1">
      <alignment horizontal="right" vertical="center" wrapText="1"/>
    </xf>
    <xf numFmtId="3" fontId="54" fillId="0" borderId="0" xfId="0" applyNumberFormat="1" applyFont="1" applyFill="1" applyAlignment="1">
      <alignment vertical="center" wrapText="1"/>
    </xf>
    <xf numFmtId="164" fontId="54" fillId="0" borderId="4" xfId="1" applyFont="1" applyFill="1" applyBorder="1" applyAlignment="1">
      <alignment horizontal="right" vertical="center"/>
    </xf>
    <xf numFmtId="3" fontId="57" fillId="0" borderId="4" xfId="0" applyNumberFormat="1" applyFont="1" applyFill="1" applyBorder="1" applyAlignment="1">
      <alignment horizontal="right" vertical="center"/>
    </xf>
    <xf numFmtId="0" fontId="57" fillId="6" borderId="4" xfId="0" applyFont="1" applyFill="1" applyBorder="1" applyAlignment="1">
      <alignment horizontal="left" vertical="center"/>
    </xf>
    <xf numFmtId="0" fontId="57" fillId="6" borderId="2" xfId="0" applyFont="1" applyFill="1" applyBorder="1" applyAlignment="1">
      <alignment horizontal="left" vertical="center"/>
    </xf>
    <xf numFmtId="168" fontId="57" fillId="0" borderId="6" xfId="0" applyNumberFormat="1" applyFont="1" applyFill="1" applyBorder="1" applyAlignment="1">
      <alignment horizontal="center" vertical="center"/>
    </xf>
    <xf numFmtId="3" fontId="57" fillId="0" borderId="4" xfId="0" applyNumberFormat="1" applyFont="1" applyFill="1" applyBorder="1" applyAlignment="1">
      <alignment horizontal="center" vertical="center"/>
    </xf>
    <xf numFmtId="1" fontId="57" fillId="0" borderId="4" xfId="0" applyNumberFormat="1" applyFont="1" applyFill="1" applyBorder="1" applyAlignment="1">
      <alignment horizontal="center" vertical="center"/>
    </xf>
    <xf numFmtId="164" fontId="57" fillId="0" borderId="4" xfId="1" applyFont="1" applyFill="1" applyBorder="1" applyAlignment="1">
      <alignment horizontal="right" vertical="center"/>
    </xf>
    <xf numFmtId="164" fontId="57" fillId="0" borderId="4" xfId="1" applyFont="1" applyFill="1" applyBorder="1" applyAlignment="1">
      <alignment horizontal="center" vertical="center"/>
    </xf>
    <xf numFmtId="3" fontId="57" fillId="0" borderId="14" xfId="0" applyNumberFormat="1" applyFont="1" applyFill="1" applyBorder="1" applyAlignment="1">
      <alignment horizontal="left" vertical="center"/>
    </xf>
    <xf numFmtId="3" fontId="57" fillId="0" borderId="14" xfId="0" applyNumberFormat="1" applyFont="1" applyFill="1" applyBorder="1" applyAlignment="1">
      <alignment horizontal="center" vertical="center"/>
    </xf>
    <xf numFmtId="0" fontId="57" fillId="0" borderId="15" xfId="0" applyFont="1" applyFill="1" applyBorder="1" applyAlignment="1">
      <alignment horizontal="center" vertical="center"/>
    </xf>
    <xf numFmtId="164" fontId="57" fillId="0" borderId="2" xfId="1" applyFont="1" applyFill="1" applyBorder="1" applyAlignment="1">
      <alignment horizontal="center" vertical="center"/>
    </xf>
    <xf numFmtId="164" fontId="57" fillId="0" borderId="14" xfId="1" applyFont="1" applyFill="1" applyBorder="1" applyAlignment="1">
      <alignment horizontal="center" vertical="center"/>
    </xf>
    <xf numFmtId="3" fontId="57" fillId="0" borderId="0" xfId="0" applyNumberFormat="1" applyFont="1" applyFill="1" applyAlignment="1">
      <alignment vertical="center"/>
    </xf>
    <xf numFmtId="168" fontId="54" fillId="0" borderId="6" xfId="0" applyNumberFormat="1" applyFont="1" applyFill="1" applyBorder="1" applyAlignment="1">
      <alignment horizontal="center" vertical="center" wrapText="1"/>
    </xf>
    <xf numFmtId="0" fontId="54" fillId="0" borderId="15" xfId="0" applyFont="1" applyFill="1" applyBorder="1" applyAlignment="1">
      <alignment horizontal="center" vertical="center" wrapText="1"/>
    </xf>
    <xf numFmtId="164" fontId="54" fillId="0" borderId="2" xfId="1" applyFont="1" applyFill="1" applyBorder="1" applyAlignment="1">
      <alignment horizontal="center" vertical="center" wrapText="1"/>
    </xf>
    <xf numFmtId="3" fontId="54" fillId="0" borderId="14" xfId="0" applyNumberFormat="1" applyFont="1" applyFill="1" applyBorder="1" applyAlignment="1">
      <alignment horizontal="center" vertical="center" wrapText="1"/>
    </xf>
    <xf numFmtId="3" fontId="57" fillId="0" borderId="55" xfId="0" applyNumberFormat="1" applyFont="1" applyFill="1" applyBorder="1" applyAlignment="1">
      <alignment horizontal="right" vertical="center" wrapText="1"/>
    </xf>
    <xf numFmtId="3" fontId="57" fillId="0" borderId="8" xfId="0" applyNumberFormat="1" applyFont="1" applyFill="1" applyBorder="1" applyAlignment="1">
      <alignment horizontal="right" vertical="center" wrapText="1"/>
    </xf>
    <xf numFmtId="164" fontId="57" fillId="0" borderId="8" xfId="1" applyFont="1" applyFill="1" applyBorder="1" applyAlignment="1">
      <alignment horizontal="center" vertical="center" wrapText="1"/>
    </xf>
    <xf numFmtId="3" fontId="57" fillId="0" borderId="9" xfId="0" applyNumberFormat="1" applyFont="1" applyFill="1" applyBorder="1" applyAlignment="1">
      <alignment horizontal="center" vertical="center" wrapText="1"/>
    </xf>
    <xf numFmtId="3" fontId="57" fillId="0" borderId="15" xfId="0" applyNumberFormat="1" applyFont="1" applyFill="1" applyBorder="1" applyAlignment="1">
      <alignment horizontal="center" vertical="center" wrapText="1"/>
    </xf>
    <xf numFmtId="164" fontId="57" fillId="0" borderId="2" xfId="1" applyFont="1" applyFill="1" applyBorder="1" applyAlignment="1">
      <alignment horizontal="center" vertical="center" wrapText="1"/>
    </xf>
    <xf numFmtId="164" fontId="57" fillId="0" borderId="4" xfId="1" applyFont="1" applyFill="1" applyBorder="1" applyAlignment="1">
      <alignment horizontal="center" vertical="center" wrapText="1"/>
    </xf>
    <xf numFmtId="164" fontId="57" fillId="0" borderId="14" xfId="1" applyFont="1" applyFill="1" applyBorder="1" applyAlignment="1">
      <alignment horizontal="center" vertical="center" wrapText="1"/>
    </xf>
    <xf numFmtId="164" fontId="57" fillId="0" borderId="28" xfId="1" applyFont="1" applyFill="1" applyBorder="1" applyAlignment="1">
      <alignment horizontal="center" vertical="center" wrapText="1"/>
    </xf>
    <xf numFmtId="164" fontId="57" fillId="0" borderId="53" xfId="1" applyFont="1" applyFill="1" applyBorder="1" applyAlignment="1">
      <alignment horizontal="center" vertical="center" wrapText="1"/>
    </xf>
    <xf numFmtId="0" fontId="57" fillId="41" borderId="56" xfId="0" applyFont="1" applyFill="1" applyBorder="1" applyAlignment="1">
      <alignment vertical="center" wrapText="1"/>
    </xf>
    <xf numFmtId="3" fontId="57" fillId="41" borderId="57" xfId="1" applyNumberFormat="1" applyFont="1" applyFill="1" applyBorder="1" applyAlignment="1">
      <alignment horizontal="right" vertical="center" wrapText="1"/>
    </xf>
    <xf numFmtId="166" fontId="57" fillId="41" borderId="57" xfId="1" applyNumberFormat="1" applyFont="1" applyFill="1" applyBorder="1" applyAlignment="1">
      <alignment horizontal="center" vertical="center" wrapText="1"/>
    </xf>
    <xf numFmtId="166" fontId="57" fillId="41" borderId="58" xfId="1" applyNumberFormat="1" applyFont="1" applyFill="1" applyBorder="1" applyAlignment="1">
      <alignment horizontal="center" vertical="center" wrapText="1"/>
    </xf>
    <xf numFmtId="166" fontId="57" fillId="41" borderId="59" xfId="1" applyNumberFormat="1" applyFont="1" applyFill="1" applyBorder="1" applyAlignment="1">
      <alignment horizontal="center" vertical="center" wrapText="1"/>
    </xf>
    <xf numFmtId="166" fontId="57" fillId="41" borderId="60" xfId="1" applyNumberFormat="1" applyFont="1" applyFill="1" applyBorder="1" applyAlignment="1">
      <alignment horizontal="center" vertical="center" wrapText="1"/>
    </xf>
    <xf numFmtId="166" fontId="57" fillId="41" borderId="36" xfId="1" applyNumberFormat="1" applyFont="1" applyFill="1" applyBorder="1" applyAlignment="1">
      <alignment horizontal="center" vertical="center" wrapText="1"/>
    </xf>
    <xf numFmtId="168" fontId="57" fillId="41" borderId="61" xfId="1" applyNumberFormat="1" applyFont="1" applyFill="1" applyBorder="1" applyAlignment="1">
      <alignment horizontal="center" vertical="center" wrapText="1"/>
    </xf>
    <xf numFmtId="3" fontId="57" fillId="41" borderId="58" xfId="1" applyNumberFormat="1" applyFont="1" applyFill="1" applyBorder="1" applyAlignment="1">
      <alignment horizontal="center" vertical="center" wrapText="1"/>
    </xf>
    <xf numFmtId="1" fontId="54" fillId="41" borderId="58" xfId="1" applyNumberFormat="1" applyFont="1" applyFill="1" applyBorder="1" applyAlignment="1">
      <alignment horizontal="center" vertical="center" wrapText="1"/>
    </xf>
    <xf numFmtId="164" fontId="57" fillId="41" borderId="57" xfId="1" applyFont="1" applyFill="1" applyBorder="1" applyAlignment="1">
      <alignment horizontal="right" vertical="center" wrapText="1"/>
    </xf>
    <xf numFmtId="1" fontId="57" fillId="41" borderId="59" xfId="1" applyNumberFormat="1" applyFont="1" applyFill="1" applyBorder="1" applyAlignment="1">
      <alignment horizontal="center" vertical="center" wrapText="1"/>
    </xf>
    <xf numFmtId="3" fontId="57" fillId="41" borderId="59" xfId="1" applyNumberFormat="1" applyFont="1" applyFill="1" applyBorder="1" applyAlignment="1">
      <alignment horizontal="center" vertical="center" wrapText="1"/>
    </xf>
    <xf numFmtId="10" fontId="57" fillId="41" borderId="62" xfId="71" applyNumberFormat="1" applyFont="1" applyFill="1" applyBorder="1" applyAlignment="1">
      <alignment horizontal="center" vertical="center" wrapText="1"/>
    </xf>
    <xf numFmtId="164" fontId="57" fillId="41" borderId="63" xfId="1" applyFont="1" applyFill="1" applyBorder="1" applyAlignment="1">
      <alignment horizontal="center" vertical="center"/>
    </xf>
    <xf numFmtId="164" fontId="57" fillId="41" borderId="64" xfId="1" applyFont="1" applyFill="1" applyBorder="1" applyAlignment="1">
      <alignment horizontal="center" vertical="center"/>
    </xf>
    <xf numFmtId="164" fontId="57" fillId="41" borderId="65" xfId="1" applyFont="1" applyFill="1" applyBorder="1" applyAlignment="1">
      <alignment horizontal="center" vertical="center"/>
    </xf>
    <xf numFmtId="164" fontId="57" fillId="41" borderId="66" xfId="1" applyFont="1" applyFill="1" applyBorder="1" applyAlignment="1">
      <alignment horizontal="center" vertical="center"/>
    </xf>
    <xf numFmtId="0" fontId="54" fillId="0" borderId="0" xfId="0" applyFont="1" applyBorder="1" applyAlignment="1">
      <alignment vertical="center" wrapText="1"/>
    </xf>
    <xf numFmtId="164" fontId="54" fillId="0" borderId="0" xfId="1" applyFont="1" applyBorder="1" applyAlignment="1">
      <alignment horizontal="center" vertical="center" wrapText="1"/>
    </xf>
    <xf numFmtId="166" fontId="54" fillId="0" borderId="0" xfId="1" applyNumberFormat="1" applyFont="1" applyBorder="1" applyAlignment="1">
      <alignment horizontal="center" vertical="center" wrapText="1"/>
    </xf>
    <xf numFmtId="168" fontId="54" fillId="0" borderId="0" xfId="1" applyNumberFormat="1" applyFont="1" applyBorder="1" applyAlignment="1">
      <alignment horizontal="center" vertical="center" wrapText="1"/>
    </xf>
    <xf numFmtId="3" fontId="54" fillId="0" borderId="0" xfId="1" applyNumberFormat="1" applyFont="1" applyBorder="1" applyAlignment="1">
      <alignment horizontal="center" vertical="center" wrapText="1"/>
    </xf>
    <xf numFmtId="164" fontId="57" fillId="5" borderId="7" xfId="1" applyFont="1" applyFill="1" applyBorder="1" applyAlignment="1">
      <alignment horizontal="center" vertical="center" wrapText="1"/>
    </xf>
    <xf numFmtId="3" fontId="54" fillId="7" borderId="103" xfId="0" applyNumberFormat="1" applyFont="1" applyFill="1" applyBorder="1" applyAlignment="1">
      <alignment vertical="center" wrapText="1"/>
    </xf>
    <xf numFmtId="164" fontId="57" fillId="7" borderId="76" xfId="1" applyFont="1" applyFill="1" applyBorder="1" applyAlignment="1">
      <alignment horizontal="center" vertical="center" wrapText="1"/>
    </xf>
    <xf numFmtId="164" fontId="57" fillId="7" borderId="74" xfId="1" applyFont="1" applyFill="1" applyBorder="1" applyAlignment="1">
      <alignment horizontal="center" vertical="center" wrapText="1"/>
    </xf>
    <xf numFmtId="164" fontId="57" fillId="7" borderId="75" xfId="1" applyFont="1" applyFill="1" applyBorder="1" applyAlignment="1">
      <alignment horizontal="center" vertical="center" wrapText="1"/>
    </xf>
    <xf numFmtId="164" fontId="54" fillId="0" borderId="0" xfId="1" applyFont="1" applyBorder="1" applyAlignment="1">
      <alignment vertical="center"/>
    </xf>
    <xf numFmtId="0" fontId="54" fillId="0" borderId="0" xfId="0" applyFont="1" applyAlignment="1">
      <alignment vertical="center" wrapText="1"/>
    </xf>
    <xf numFmtId="0" fontId="57" fillId="4" borderId="113" xfId="0" applyFont="1" applyFill="1" applyBorder="1" applyAlignment="1">
      <alignment horizontal="right" vertical="center" wrapText="1"/>
    </xf>
    <xf numFmtId="3" fontId="57" fillId="4" borderId="7" xfId="0" applyNumberFormat="1" applyFont="1" applyFill="1" applyBorder="1" applyAlignment="1">
      <alignment horizontal="right" vertical="center" wrapText="1"/>
    </xf>
    <xf numFmtId="0" fontId="54" fillId="4" borderId="7" xfId="0" applyFont="1" applyFill="1" applyBorder="1" applyAlignment="1">
      <alignment horizontal="left" vertical="center" wrapText="1"/>
    </xf>
    <xf numFmtId="0" fontId="54" fillId="4" borderId="7" xfId="0" applyFont="1" applyFill="1" applyBorder="1" applyAlignment="1">
      <alignment horizontal="justify" vertical="center" wrapText="1"/>
    </xf>
    <xf numFmtId="0" fontId="54" fillId="4" borderId="88" xfId="0" applyFont="1" applyFill="1" applyBorder="1" applyAlignment="1">
      <alignment horizontal="justify" vertical="center" wrapText="1"/>
    </xf>
    <xf numFmtId="0" fontId="57" fillId="4" borderId="7" xfId="0" applyFont="1" applyFill="1" applyBorder="1" applyAlignment="1">
      <alignment horizontal="center" vertical="center" wrapText="1"/>
    </xf>
    <xf numFmtId="164" fontId="57" fillId="4" borderId="7" xfId="1" applyFont="1" applyFill="1" applyBorder="1" applyAlignment="1">
      <alignment horizontal="center" vertical="center" wrapText="1"/>
    </xf>
    <xf numFmtId="1" fontId="54" fillId="4" borderId="7" xfId="0" applyNumberFormat="1" applyFont="1" applyFill="1" applyBorder="1" applyAlignment="1">
      <alignment horizontal="center" vertical="center" wrapText="1"/>
    </xf>
    <xf numFmtId="1" fontId="57" fillId="4" borderId="7" xfId="1" applyNumberFormat="1" applyFont="1" applyFill="1" applyBorder="1" applyAlignment="1">
      <alignment horizontal="center" vertical="center" wrapText="1"/>
    </xf>
    <xf numFmtId="3" fontId="57" fillId="4" borderId="89" xfId="1" applyNumberFormat="1" applyFont="1" applyFill="1" applyBorder="1" applyAlignment="1">
      <alignment horizontal="center" vertical="center" wrapText="1"/>
    </xf>
    <xf numFmtId="167" fontId="57" fillId="4" borderId="87" xfId="1" applyNumberFormat="1" applyFont="1" applyFill="1" applyBorder="1" applyAlignment="1">
      <alignment horizontal="center" vertical="center" wrapText="1"/>
    </xf>
    <xf numFmtId="164" fontId="57" fillId="4" borderId="89" xfId="1" applyFont="1" applyFill="1" applyBorder="1" applyAlignment="1">
      <alignment horizontal="center" vertical="center" wrapText="1"/>
    </xf>
    <xf numFmtId="164" fontId="57" fillId="4" borderId="90" xfId="1" applyFont="1" applyFill="1" applyBorder="1" applyAlignment="1">
      <alignment horizontal="center" vertical="center" wrapText="1"/>
    </xf>
    <xf numFmtId="164" fontId="57" fillId="4" borderId="91" xfId="1" applyFont="1" applyFill="1" applyBorder="1" applyAlignment="1">
      <alignment horizontal="center" vertical="center" wrapText="1"/>
    </xf>
    <xf numFmtId="3" fontId="39" fillId="5" borderId="86" xfId="0" applyNumberFormat="1" applyFont="1" applyFill="1" applyBorder="1" applyAlignment="1">
      <alignment horizontal="center" vertical="center" wrapText="1"/>
    </xf>
    <xf numFmtId="3" fontId="39" fillId="5" borderId="35" xfId="0" applyNumberFormat="1" applyFont="1" applyFill="1" applyBorder="1" applyAlignment="1">
      <alignment horizontal="center" vertical="center" wrapText="1"/>
    </xf>
    <xf numFmtId="3" fontId="39" fillId="5" borderId="79" xfId="0" applyNumberFormat="1" applyFont="1" applyFill="1" applyBorder="1" applyAlignment="1">
      <alignment horizontal="center" vertical="center" wrapText="1"/>
    </xf>
    <xf numFmtId="3" fontId="39" fillId="5" borderId="80" xfId="0" applyNumberFormat="1" applyFont="1" applyFill="1" applyBorder="1" applyAlignment="1">
      <alignment horizontal="center" vertical="center" wrapText="1"/>
    </xf>
    <xf numFmtId="3" fontId="39" fillId="5" borderId="38" xfId="0" applyNumberFormat="1" applyFont="1" applyFill="1" applyBorder="1" applyAlignment="1">
      <alignment horizontal="center" vertical="center" wrapText="1"/>
    </xf>
    <xf numFmtId="3" fontId="43" fillId="7" borderId="102" xfId="0" applyNumberFormat="1" applyFont="1" applyFill="1" applyBorder="1" applyAlignment="1">
      <alignment horizontal="center" vertical="center" wrapText="1"/>
    </xf>
    <xf numFmtId="3" fontId="43" fillId="7" borderId="92" xfId="0" applyNumberFormat="1" applyFont="1" applyFill="1" applyBorder="1" applyAlignment="1">
      <alignment horizontal="center" vertical="center" wrapText="1"/>
    </xf>
    <xf numFmtId="3" fontId="43" fillId="7" borderId="73" xfId="0" applyNumberFormat="1" applyFont="1" applyFill="1" applyBorder="1" applyAlignment="1">
      <alignment horizontal="center" vertical="center" wrapText="1"/>
    </xf>
    <xf numFmtId="3" fontId="43" fillId="5" borderId="37" xfId="0" applyNumberFormat="1" applyFont="1" applyFill="1" applyBorder="1" applyAlignment="1">
      <alignment horizontal="center" vertical="center" wrapText="1"/>
    </xf>
    <xf numFmtId="3" fontId="43" fillId="5" borderId="79" xfId="0" applyNumberFormat="1" applyFont="1" applyFill="1" applyBorder="1" applyAlignment="1">
      <alignment horizontal="center" vertical="center" wrapText="1"/>
    </xf>
    <xf numFmtId="3" fontId="43" fillId="5" borderId="80" xfId="0" applyNumberFormat="1" applyFont="1" applyFill="1" applyBorder="1" applyAlignment="1">
      <alignment horizontal="center" vertical="center" wrapText="1"/>
    </xf>
    <xf numFmtId="3" fontId="43" fillId="5" borderId="49" xfId="0" applyNumberFormat="1" applyFont="1" applyFill="1" applyBorder="1" applyAlignment="1">
      <alignment horizontal="center" vertical="center" wrapText="1"/>
    </xf>
    <xf numFmtId="3" fontId="43" fillId="7" borderId="51" xfId="0" applyNumberFormat="1" applyFont="1" applyFill="1" applyBorder="1" applyAlignment="1">
      <alignment horizontal="center" vertical="center" wrapText="1"/>
    </xf>
    <xf numFmtId="3" fontId="37" fillId="7" borderId="47" xfId="0" applyNumberFormat="1" applyFont="1" applyFill="1" applyBorder="1" applyAlignment="1">
      <alignment vertical="center" wrapText="1"/>
    </xf>
    <xf numFmtId="3" fontId="37" fillId="7" borderId="103" xfId="0" applyNumberFormat="1" applyFont="1" applyFill="1" applyBorder="1" applyAlignment="1">
      <alignment horizontal="left" vertical="center" wrapText="1"/>
    </xf>
    <xf numFmtId="3" fontId="37" fillId="7" borderId="67" xfId="0" applyNumberFormat="1" applyFont="1" applyFill="1" applyBorder="1" applyAlignment="1">
      <alignment horizontal="left" vertical="center" wrapText="1"/>
    </xf>
    <xf numFmtId="3" fontId="37" fillId="7" borderId="69" xfId="0" applyNumberFormat="1" applyFont="1" applyFill="1" applyBorder="1" applyAlignment="1">
      <alignment horizontal="left" vertical="center" wrapText="1"/>
    </xf>
    <xf numFmtId="3" fontId="43" fillId="7" borderId="39" xfId="0" applyNumberFormat="1" applyFont="1" applyFill="1" applyBorder="1" applyAlignment="1">
      <alignment horizontal="center" vertical="center" wrapText="1"/>
    </xf>
    <xf numFmtId="3" fontId="43" fillId="5" borderId="39" xfId="0" applyNumberFormat="1" applyFont="1" applyFill="1" applyBorder="1" applyAlignment="1">
      <alignment vertical="center" wrapText="1"/>
    </xf>
    <xf numFmtId="3" fontId="44" fillId="0" borderId="88" xfId="0" applyNumberFormat="1" applyFont="1" applyFill="1" applyBorder="1" applyAlignment="1">
      <alignment horizontal="center" vertical="center" wrapText="1"/>
    </xf>
    <xf numFmtId="3" fontId="44" fillId="0" borderId="7" xfId="0" applyNumberFormat="1" applyFont="1" applyFill="1" applyBorder="1" applyAlignment="1">
      <alignment horizontal="center" vertical="center" wrapText="1"/>
    </xf>
    <xf numFmtId="3" fontId="44" fillId="0" borderId="89" xfId="0" applyNumberFormat="1" applyFont="1" applyFill="1" applyBorder="1" applyAlignment="1">
      <alignment horizontal="center" vertical="center" wrapText="1"/>
    </xf>
    <xf numFmtId="3" fontId="44" fillId="0" borderId="90" xfId="0" applyNumberFormat="1" applyFont="1" applyFill="1" applyBorder="1" applyAlignment="1">
      <alignment horizontal="center" vertical="center" wrapText="1"/>
    </xf>
    <xf numFmtId="3" fontId="43" fillId="41" borderId="92" xfId="1" applyNumberFormat="1" applyFont="1" applyFill="1" applyBorder="1" applyAlignment="1">
      <alignment horizontal="right" vertical="center" wrapText="1"/>
    </xf>
    <xf numFmtId="3" fontId="44" fillId="41" borderId="94" xfId="1" applyNumberFormat="1" applyFont="1" applyFill="1" applyBorder="1" applyAlignment="1">
      <alignment horizontal="center" vertical="center" wrapText="1"/>
    </xf>
    <xf numFmtId="3" fontId="43" fillId="41" borderId="93" xfId="0" applyNumberFormat="1" applyFont="1" applyFill="1" applyBorder="1" applyAlignment="1">
      <alignment horizontal="center" vertical="center"/>
    </xf>
    <xf numFmtId="3" fontId="43" fillId="41" borderId="48" xfId="0" applyNumberFormat="1" applyFont="1" applyFill="1" applyBorder="1" applyAlignment="1">
      <alignment horizontal="center" vertical="center"/>
    </xf>
    <xf numFmtId="3" fontId="43" fillId="41" borderId="80" xfId="0" applyNumberFormat="1" applyFont="1" applyFill="1" applyBorder="1" applyAlignment="1">
      <alignment horizontal="center" vertical="center"/>
    </xf>
    <xf numFmtId="3" fontId="43" fillId="41" borderId="38" xfId="0" applyNumberFormat="1" applyFont="1" applyFill="1" applyBorder="1" applyAlignment="1">
      <alignment horizontal="center" vertical="center"/>
    </xf>
    <xf numFmtId="3" fontId="37" fillId="0" borderId="53" xfId="0" applyNumberFormat="1" applyFont="1" applyFill="1" applyBorder="1" applyAlignment="1">
      <alignment horizontal="center" vertical="center"/>
    </xf>
    <xf numFmtId="3" fontId="44" fillId="4" borderId="53" xfId="1" applyNumberFormat="1" applyFont="1" applyFill="1" applyBorder="1" applyAlignment="1">
      <alignment horizontal="center" vertical="center" wrapText="1"/>
    </xf>
    <xf numFmtId="3" fontId="44" fillId="0" borderId="91" xfId="0" applyNumberFormat="1" applyFont="1" applyFill="1" applyBorder="1" applyAlignment="1">
      <alignment horizontal="center" vertical="center" wrapText="1"/>
    </xf>
    <xf numFmtId="3" fontId="54" fillId="0" borderId="0" xfId="0" applyNumberFormat="1" applyFont="1" applyFill="1" applyBorder="1" applyAlignment="1">
      <alignment horizontal="right" vertical="center"/>
    </xf>
    <xf numFmtId="3" fontId="57" fillId="5" borderId="86" xfId="0" applyNumberFormat="1" applyFont="1" applyFill="1" applyBorder="1" applyAlignment="1">
      <alignment horizontal="center" vertical="center" wrapText="1"/>
    </xf>
    <xf numFmtId="3" fontId="57" fillId="5" borderId="79" xfId="0" applyNumberFormat="1" applyFont="1" applyFill="1" applyBorder="1" applyAlignment="1">
      <alignment horizontal="center" vertical="center" wrapText="1"/>
    </xf>
    <xf numFmtId="3" fontId="57" fillId="5" borderId="80" xfId="0" applyNumberFormat="1" applyFont="1" applyFill="1" applyBorder="1" applyAlignment="1">
      <alignment horizontal="center" vertical="center" wrapText="1"/>
    </xf>
    <xf numFmtId="3" fontId="54" fillId="0" borderId="2" xfId="0" applyNumberFormat="1" applyFont="1" applyFill="1" applyBorder="1" applyAlignment="1">
      <alignment horizontal="center" vertical="center"/>
    </xf>
    <xf numFmtId="3" fontId="57" fillId="0" borderId="28" xfId="0" applyNumberFormat="1" applyFont="1" applyFill="1" applyBorder="1" applyAlignment="1">
      <alignment horizontal="center" vertical="center"/>
    </xf>
    <xf numFmtId="3" fontId="54" fillId="0" borderId="53" xfId="0" applyNumberFormat="1" applyFont="1" applyFill="1" applyBorder="1" applyAlignment="1">
      <alignment horizontal="center" vertical="center"/>
    </xf>
    <xf numFmtId="3" fontId="57" fillId="4" borderId="4" xfId="1" applyNumberFormat="1" applyFont="1" applyFill="1" applyBorder="1" applyAlignment="1">
      <alignment horizontal="center" vertical="center" wrapText="1"/>
    </xf>
    <xf numFmtId="3" fontId="57" fillId="4" borderId="28" xfId="1" applyNumberFormat="1" applyFont="1" applyFill="1" applyBorder="1" applyAlignment="1">
      <alignment horizontal="center" vertical="center" wrapText="1"/>
    </xf>
    <xf numFmtId="3" fontId="57" fillId="4" borderId="53" xfId="1" applyNumberFormat="1" applyFont="1" applyFill="1" applyBorder="1" applyAlignment="1">
      <alignment horizontal="center" vertical="center" wrapText="1"/>
    </xf>
    <xf numFmtId="3" fontId="54" fillId="0" borderId="4" xfId="0" applyNumberFormat="1" applyFont="1" applyFill="1" applyBorder="1" applyAlignment="1">
      <alignment vertical="center"/>
    </xf>
    <xf numFmtId="3" fontId="54" fillId="0" borderId="4" xfId="0" applyNumberFormat="1" applyFont="1" applyFill="1" applyBorder="1" applyAlignment="1">
      <alignment vertical="center" wrapText="1"/>
    </xf>
    <xf numFmtId="3" fontId="54" fillId="0" borderId="14" xfId="0" applyNumberFormat="1" applyFont="1" applyFill="1" applyBorder="1" applyAlignment="1">
      <alignment horizontal="right" vertical="center"/>
    </xf>
    <xf numFmtId="3" fontId="57" fillId="0" borderId="88" xfId="0" applyNumberFormat="1" applyFont="1" applyFill="1" applyBorder="1" applyAlignment="1">
      <alignment horizontal="center" vertical="center" wrapText="1"/>
    </xf>
    <xf numFmtId="3" fontId="57" fillId="0" borderId="7" xfId="0" applyNumberFormat="1" applyFont="1" applyFill="1" applyBorder="1" applyAlignment="1">
      <alignment horizontal="center" vertical="center" wrapText="1"/>
    </xf>
    <xf numFmtId="3" fontId="57" fillId="0" borderId="89" xfId="0" applyNumberFormat="1" applyFont="1" applyFill="1" applyBorder="1" applyAlignment="1">
      <alignment horizontal="center" vertical="center" wrapText="1"/>
    </xf>
    <xf numFmtId="3" fontId="57" fillId="0" borderId="90" xfId="0" applyNumberFormat="1" applyFont="1" applyFill="1" applyBorder="1" applyAlignment="1">
      <alignment horizontal="center" vertical="center" wrapText="1"/>
    </xf>
    <xf numFmtId="3" fontId="57" fillId="0" borderId="91" xfId="0" applyNumberFormat="1" applyFont="1" applyFill="1" applyBorder="1" applyAlignment="1">
      <alignment horizontal="center" vertical="center" wrapText="1"/>
    </xf>
    <xf numFmtId="3" fontId="57" fillId="41" borderId="92" xfId="1" applyNumberFormat="1" applyFont="1" applyFill="1" applyBorder="1" applyAlignment="1">
      <alignment horizontal="right" vertical="center" wrapText="1"/>
    </xf>
    <xf numFmtId="3" fontId="57" fillId="41" borderId="94" xfId="1" applyNumberFormat="1" applyFont="1" applyFill="1" applyBorder="1" applyAlignment="1">
      <alignment horizontal="center" vertical="center" wrapText="1"/>
    </xf>
    <xf numFmtId="3" fontId="57" fillId="41" borderId="48" xfId="0" applyNumberFormat="1" applyFont="1" applyFill="1" applyBorder="1" applyAlignment="1">
      <alignment horizontal="center" vertical="center"/>
    </xf>
    <xf numFmtId="3" fontId="57" fillId="41" borderId="80" xfId="0" applyNumberFormat="1" applyFont="1" applyFill="1" applyBorder="1" applyAlignment="1">
      <alignment horizontal="center" vertical="center"/>
    </xf>
    <xf numFmtId="3" fontId="57" fillId="41" borderId="38" xfId="0" applyNumberFormat="1" applyFont="1" applyFill="1" applyBorder="1" applyAlignment="1">
      <alignment horizontal="center" vertical="center"/>
    </xf>
    <xf numFmtId="3" fontId="57" fillId="0" borderId="0" xfId="0" applyNumberFormat="1" applyFont="1" applyBorder="1" applyAlignment="1">
      <alignment horizontal="center" vertical="center"/>
    </xf>
    <xf numFmtId="3" fontId="57" fillId="5" borderId="37" xfId="0" applyNumberFormat="1" applyFont="1" applyFill="1" applyBorder="1" applyAlignment="1">
      <alignment horizontal="center" vertical="center" wrapText="1"/>
    </xf>
    <xf numFmtId="3" fontId="57" fillId="5" borderId="49" xfId="0" applyNumberFormat="1" applyFont="1" applyFill="1" applyBorder="1" applyAlignment="1">
      <alignment horizontal="center" vertical="center" wrapText="1"/>
    </xf>
    <xf numFmtId="3" fontId="57" fillId="7" borderId="103" xfId="0" applyNumberFormat="1" applyFont="1" applyFill="1" applyBorder="1" applyAlignment="1">
      <alignment horizontal="left" vertical="center" wrapText="1"/>
    </xf>
    <xf numFmtId="3" fontId="57" fillId="7" borderId="67" xfId="0" applyNumberFormat="1" applyFont="1" applyFill="1" applyBorder="1" applyAlignment="1">
      <alignment horizontal="left" vertical="center" wrapText="1"/>
    </xf>
    <xf numFmtId="3" fontId="57" fillId="7" borderId="69" xfId="0" applyNumberFormat="1" applyFont="1" applyFill="1" applyBorder="1" applyAlignment="1">
      <alignment horizontal="left" vertical="center" wrapText="1"/>
    </xf>
    <xf numFmtId="3" fontId="57" fillId="7" borderId="103" xfId="0" applyNumberFormat="1" applyFont="1" applyFill="1" applyBorder="1" applyAlignment="1">
      <alignment vertical="center" wrapText="1"/>
    </xf>
    <xf numFmtId="3" fontId="57" fillId="7" borderId="69" xfId="0" applyNumberFormat="1" applyFont="1" applyFill="1" applyBorder="1" applyAlignment="1">
      <alignment horizontal="center" vertical="center" wrapText="1"/>
    </xf>
    <xf numFmtId="0" fontId="57" fillId="0" borderId="0" xfId="0" applyFont="1" applyAlignment="1">
      <alignment horizontal="right" vertical="center" wrapText="1"/>
    </xf>
    <xf numFmtId="3" fontId="57" fillId="0" borderId="0" xfId="0" applyNumberFormat="1" applyFont="1" applyAlignment="1">
      <alignment horizontal="center" vertical="center" wrapText="1"/>
    </xf>
    <xf numFmtId="0" fontId="57" fillId="0" borderId="0" xfId="0" applyFont="1" applyAlignment="1">
      <alignment horizontal="right" vertical="center"/>
    </xf>
    <xf numFmtId="0" fontId="57" fillId="0" borderId="0" xfId="0" applyFont="1" applyAlignment="1">
      <alignment horizontal="left" vertical="center"/>
    </xf>
    <xf numFmtId="0" fontId="54" fillId="0" borderId="51" xfId="0" applyFont="1" applyFill="1" applyBorder="1" applyAlignment="1">
      <alignment horizontal="left" vertical="center" wrapText="1"/>
    </xf>
    <xf numFmtId="0" fontId="54" fillId="0" borderId="54" xfId="0" applyFont="1" applyFill="1" applyBorder="1" applyAlignment="1">
      <alignment horizontal="left" vertical="center" wrapText="1"/>
    </xf>
    <xf numFmtId="0" fontId="57" fillId="0" borderId="54" xfId="0" applyFont="1" applyFill="1" applyBorder="1" applyAlignment="1">
      <alignment horizontal="left" vertical="center"/>
    </xf>
    <xf numFmtId="3" fontId="60" fillId="5" borderId="86" xfId="0" applyNumberFormat="1" applyFont="1" applyFill="1" applyBorder="1" applyAlignment="1">
      <alignment horizontal="center" vertical="center" wrapText="1"/>
    </xf>
    <xf numFmtId="3" fontId="60" fillId="5" borderId="35" xfId="0" applyNumberFormat="1" applyFont="1" applyFill="1" applyBorder="1" applyAlignment="1">
      <alignment horizontal="center" vertical="center" wrapText="1"/>
    </xf>
    <xf numFmtId="3" fontId="60" fillId="5" borderId="79" xfId="0" applyNumberFormat="1" applyFont="1" applyFill="1" applyBorder="1" applyAlignment="1">
      <alignment horizontal="center" vertical="center" wrapText="1"/>
    </xf>
    <xf numFmtId="3" fontId="60" fillId="5" borderId="80" xfId="0" applyNumberFormat="1" applyFont="1" applyFill="1" applyBorder="1" applyAlignment="1">
      <alignment horizontal="center" vertical="center" wrapText="1"/>
    </xf>
    <xf numFmtId="3" fontId="60" fillId="5" borderId="38" xfId="0" applyNumberFormat="1" applyFont="1" applyFill="1" applyBorder="1" applyAlignment="1">
      <alignment horizontal="center" vertical="center" wrapText="1"/>
    </xf>
    <xf numFmtId="0" fontId="54" fillId="6" borderId="14" xfId="0" applyFont="1" applyFill="1" applyBorder="1" applyAlignment="1">
      <alignment horizontal="left" vertical="center"/>
    </xf>
    <xf numFmtId="3" fontId="54" fillId="0" borderId="6" xfId="0" applyNumberFormat="1" applyFont="1" applyFill="1" applyBorder="1" applyAlignment="1">
      <alignment horizontal="center" vertical="center"/>
    </xf>
    <xf numFmtId="0" fontId="54" fillId="4" borderId="14" xfId="0" applyFont="1" applyFill="1" applyBorder="1" applyAlignment="1">
      <alignment horizontal="justify" vertical="center" wrapText="1"/>
    </xf>
    <xf numFmtId="3" fontId="62" fillId="4" borderId="14" xfId="1" applyNumberFormat="1" applyFont="1" applyFill="1" applyBorder="1" applyAlignment="1">
      <alignment horizontal="center" vertical="center" wrapText="1"/>
    </xf>
    <xf numFmtId="3" fontId="62" fillId="4" borderId="6" xfId="1" applyNumberFormat="1" applyFont="1" applyFill="1" applyBorder="1" applyAlignment="1">
      <alignment horizontal="center" vertical="center" wrapText="1"/>
    </xf>
    <xf numFmtId="3" fontId="62" fillId="4" borderId="4" xfId="1" applyNumberFormat="1" applyFont="1" applyFill="1" applyBorder="1" applyAlignment="1">
      <alignment horizontal="center" vertical="center" wrapText="1"/>
    </xf>
    <xf numFmtId="3" fontId="62" fillId="4" borderId="28" xfId="1" applyNumberFormat="1" applyFont="1" applyFill="1" applyBorder="1" applyAlignment="1">
      <alignment horizontal="center" vertical="center" wrapText="1"/>
    </xf>
    <xf numFmtId="3" fontId="62" fillId="4" borderId="53" xfId="1" applyNumberFormat="1" applyFont="1" applyFill="1" applyBorder="1" applyAlignment="1">
      <alignment horizontal="center" vertical="center" wrapText="1"/>
    </xf>
    <xf numFmtId="3" fontId="65" fillId="0" borderId="56" xfId="0" applyNumberFormat="1" applyFont="1" applyFill="1" applyBorder="1" applyAlignment="1">
      <alignment horizontal="right" vertical="center" wrapText="1"/>
    </xf>
    <xf numFmtId="3" fontId="57" fillId="0" borderId="57" xfId="0" applyNumberFormat="1" applyFont="1" applyFill="1" applyBorder="1" applyAlignment="1">
      <alignment horizontal="right" vertical="center" wrapText="1"/>
    </xf>
    <xf numFmtId="0" fontId="57" fillId="0" borderId="57" xfId="0" applyFont="1" applyFill="1" applyBorder="1" applyAlignment="1">
      <alignment horizontal="center" vertical="center" wrapText="1"/>
    </xf>
    <xf numFmtId="0" fontId="57" fillId="0" borderId="58" xfId="0" applyFont="1" applyFill="1" applyBorder="1" applyAlignment="1">
      <alignment horizontal="center" vertical="center" wrapText="1"/>
    </xf>
    <xf numFmtId="0" fontId="57" fillId="0" borderId="59" xfId="0" applyFont="1" applyFill="1" applyBorder="1" applyAlignment="1">
      <alignment horizontal="center" vertical="center" wrapText="1"/>
    </xf>
    <xf numFmtId="3" fontId="62" fillId="0" borderId="98" xfId="0" applyNumberFormat="1" applyFont="1" applyFill="1" applyBorder="1" applyAlignment="1">
      <alignment horizontal="center" vertical="center" wrapText="1"/>
    </xf>
    <xf numFmtId="3" fontId="62" fillId="0" borderId="78" xfId="0" applyNumberFormat="1" applyFont="1" applyFill="1" applyBorder="1" applyAlignment="1">
      <alignment horizontal="center" vertical="center" wrapText="1"/>
    </xf>
    <xf numFmtId="3" fontId="62" fillId="0" borderId="121" xfId="0" applyNumberFormat="1" applyFont="1" applyFill="1" applyBorder="1" applyAlignment="1">
      <alignment horizontal="center" vertical="center" wrapText="1"/>
    </xf>
    <xf numFmtId="3" fontId="62" fillId="0" borderId="65" xfId="0" applyNumberFormat="1" applyFont="1" applyFill="1" applyBorder="1" applyAlignment="1">
      <alignment horizontal="center" vertical="center" wrapText="1"/>
    </xf>
    <xf numFmtId="3" fontId="62" fillId="0" borderId="66" xfId="0" applyNumberFormat="1" applyFont="1" applyFill="1" applyBorder="1" applyAlignment="1">
      <alignment horizontal="center" vertical="center" wrapText="1"/>
    </xf>
    <xf numFmtId="3" fontId="57" fillId="41" borderId="122" xfId="0" applyNumberFormat="1" applyFont="1" applyFill="1" applyBorder="1" applyAlignment="1">
      <alignment horizontal="center" vertical="center"/>
    </xf>
    <xf numFmtId="3" fontId="62" fillId="5" borderId="47" xfId="0" applyNumberFormat="1" applyFont="1" applyFill="1" applyBorder="1" applyAlignment="1">
      <alignment vertical="center" wrapText="1"/>
    </xf>
    <xf numFmtId="3" fontId="62" fillId="5" borderId="73" xfId="0" applyNumberFormat="1" applyFont="1" applyFill="1" applyBorder="1" applyAlignment="1">
      <alignment horizontal="center" vertical="center" wrapText="1"/>
    </xf>
    <xf numFmtId="3" fontId="62" fillId="5" borderId="39" xfId="0" applyNumberFormat="1" applyFont="1" applyFill="1" applyBorder="1" applyAlignment="1">
      <alignment horizontal="center" vertical="center" wrapText="1"/>
    </xf>
    <xf numFmtId="1" fontId="62" fillId="5" borderId="39" xfId="0" applyNumberFormat="1" applyFont="1" applyFill="1" applyBorder="1" applyAlignment="1">
      <alignment horizontal="center" vertical="center" wrapText="1"/>
    </xf>
    <xf numFmtId="3" fontId="60" fillId="5" borderId="37" xfId="0" applyNumberFormat="1" applyFont="1" applyFill="1" applyBorder="1" applyAlignment="1">
      <alignment horizontal="center" vertical="center" wrapText="1"/>
    </xf>
    <xf numFmtId="3" fontId="60" fillId="5" borderId="49" xfId="0" applyNumberFormat="1" applyFont="1" applyFill="1" applyBorder="1" applyAlignment="1">
      <alignment horizontal="center" vertical="center" wrapText="1"/>
    </xf>
    <xf numFmtId="3" fontId="54" fillId="7" borderId="103" xfId="0" applyNumberFormat="1" applyFont="1" applyFill="1" applyBorder="1" applyAlignment="1">
      <alignment horizontal="left" vertical="center" wrapText="1"/>
    </xf>
    <xf numFmtId="3" fontId="57" fillId="7" borderId="123" xfId="0" applyNumberFormat="1" applyFont="1" applyFill="1" applyBorder="1" applyAlignment="1">
      <alignment horizontal="center" vertical="center" wrapText="1"/>
    </xf>
    <xf numFmtId="3" fontId="57" fillId="7" borderId="124" xfId="0" applyNumberFormat="1" applyFont="1" applyFill="1" applyBorder="1" applyAlignment="1">
      <alignment horizontal="center" vertical="center" wrapText="1"/>
    </xf>
    <xf numFmtId="3" fontId="57" fillId="7" borderId="125" xfId="0" applyNumberFormat="1" applyFont="1" applyFill="1" applyBorder="1" applyAlignment="1">
      <alignment horizontal="center" vertical="center" wrapText="1"/>
    </xf>
    <xf numFmtId="3" fontId="54" fillId="7" borderId="67" xfId="0" applyNumberFormat="1" applyFont="1" applyFill="1" applyBorder="1" applyAlignment="1">
      <alignment horizontal="left" vertical="center" wrapText="1"/>
    </xf>
    <xf numFmtId="3" fontId="57" fillId="7" borderId="129" xfId="0" applyNumberFormat="1" applyFont="1" applyFill="1" applyBorder="1" applyAlignment="1">
      <alignment horizontal="center" vertical="center" wrapText="1"/>
    </xf>
    <xf numFmtId="3" fontId="57" fillId="7" borderId="130" xfId="0" applyNumberFormat="1" applyFont="1" applyFill="1" applyBorder="1" applyAlignment="1">
      <alignment horizontal="center" vertical="center" wrapText="1"/>
    </xf>
    <xf numFmtId="3" fontId="57" fillId="7" borderId="131" xfId="0" applyNumberFormat="1" applyFont="1" applyFill="1" applyBorder="1" applyAlignment="1">
      <alignment horizontal="center" vertical="center" wrapText="1"/>
    </xf>
    <xf numFmtId="3" fontId="54" fillId="7" borderId="69" xfId="0" applyNumberFormat="1" applyFont="1" applyFill="1" applyBorder="1" applyAlignment="1">
      <alignment horizontal="left" vertical="center" wrapText="1"/>
    </xf>
    <xf numFmtId="3" fontId="57" fillId="7" borderId="126" xfId="0" applyNumberFormat="1" applyFont="1" applyFill="1" applyBorder="1" applyAlignment="1">
      <alignment horizontal="center" vertical="center" wrapText="1"/>
    </xf>
    <xf numFmtId="3" fontId="57" fillId="7" borderId="127" xfId="0" applyNumberFormat="1" applyFont="1" applyFill="1" applyBorder="1" applyAlignment="1">
      <alignment horizontal="center" vertical="center" wrapText="1"/>
    </xf>
    <xf numFmtId="3" fontId="57" fillId="7" borderId="128" xfId="0" applyNumberFormat="1" applyFont="1" applyFill="1" applyBorder="1" applyAlignment="1">
      <alignment horizontal="center" vertical="center" wrapText="1"/>
    </xf>
    <xf numFmtId="3" fontId="54" fillId="7" borderId="103" xfId="0" applyNumberFormat="1" applyFont="1" applyFill="1" applyBorder="1" applyAlignment="1">
      <alignment horizontal="center" vertical="center" wrapText="1"/>
    </xf>
    <xf numFmtId="0" fontId="54" fillId="0" borderId="0" xfId="0" applyFont="1"/>
    <xf numFmtId="0" fontId="57" fillId="4" borderId="104" xfId="0" applyFont="1" applyFill="1" applyBorder="1" applyAlignment="1">
      <alignment horizontal="center" vertical="center" wrapText="1"/>
    </xf>
    <xf numFmtId="3" fontId="57" fillId="4" borderId="105" xfId="0" applyNumberFormat="1" applyFont="1" applyFill="1" applyBorder="1" applyAlignment="1">
      <alignment horizontal="center" vertical="center" wrapText="1"/>
    </xf>
    <xf numFmtId="0" fontId="57" fillId="4" borderId="105" xfId="0" applyFont="1" applyFill="1" applyBorder="1" applyAlignment="1">
      <alignment horizontal="center" vertical="center" wrapText="1"/>
    </xf>
    <xf numFmtId="0" fontId="57" fillId="4" borderId="115" xfId="0" applyFont="1" applyFill="1" applyBorder="1" applyAlignment="1">
      <alignment horizontal="center" vertical="center" wrapText="1"/>
    </xf>
    <xf numFmtId="168" fontId="57" fillId="5" borderId="117" xfId="0" applyNumberFormat="1" applyFont="1" applyFill="1" applyBorder="1" applyAlignment="1">
      <alignment horizontal="center" vertical="center" wrapText="1"/>
    </xf>
    <xf numFmtId="0" fontId="57" fillId="5" borderId="105" xfId="0" applyFont="1" applyFill="1" applyBorder="1" applyAlignment="1">
      <alignment horizontal="center" vertical="center" wrapText="1"/>
    </xf>
    <xf numFmtId="3" fontId="57" fillId="5" borderId="105" xfId="0" applyNumberFormat="1" applyFont="1" applyFill="1" applyBorder="1" applyAlignment="1">
      <alignment horizontal="center" vertical="center" wrapText="1"/>
    </xf>
    <xf numFmtId="1" fontId="57" fillId="5" borderId="105" xfId="0" applyNumberFormat="1" applyFont="1" applyFill="1" applyBorder="1" applyAlignment="1">
      <alignment horizontal="center" vertical="center" wrapText="1"/>
    </xf>
    <xf numFmtId="3" fontId="62" fillId="5" borderId="105" xfId="0" applyNumberFormat="1" applyFont="1" applyFill="1" applyBorder="1" applyAlignment="1">
      <alignment horizontal="center" vertical="center" wrapText="1"/>
    </xf>
    <xf numFmtId="1" fontId="62" fillId="5" borderId="105" xfId="0" applyNumberFormat="1" applyFont="1" applyFill="1" applyBorder="1" applyAlignment="1">
      <alignment horizontal="center" vertical="center" wrapText="1"/>
    </xf>
    <xf numFmtId="3" fontId="62" fillId="5" borderId="118" xfId="0" applyNumberFormat="1" applyFont="1" applyFill="1" applyBorder="1" applyAlignment="1">
      <alignment horizontal="center" vertical="center" wrapText="1"/>
    </xf>
    <xf numFmtId="3" fontId="60" fillId="5" borderId="119" xfId="0" applyNumberFormat="1" applyFont="1" applyFill="1" applyBorder="1" applyAlignment="1">
      <alignment horizontal="center" vertical="center" wrapText="1"/>
    </xf>
    <xf numFmtId="3" fontId="60" fillId="5" borderId="105" xfId="0" applyNumberFormat="1" applyFont="1" applyFill="1" applyBorder="1" applyAlignment="1">
      <alignment horizontal="center" vertical="center" wrapText="1"/>
    </xf>
    <xf numFmtId="3" fontId="60" fillId="5" borderId="115" xfId="0" applyNumberFormat="1" applyFont="1" applyFill="1" applyBorder="1" applyAlignment="1">
      <alignment horizontal="center" vertical="center" wrapText="1"/>
    </xf>
    <xf numFmtId="3" fontId="60" fillId="5" borderId="116" xfId="0" applyNumberFormat="1" applyFont="1" applyFill="1" applyBorder="1" applyAlignment="1">
      <alignment horizontal="center" vertical="center" wrapText="1"/>
    </xf>
    <xf numFmtId="3" fontId="60" fillId="5" borderId="120" xfId="0" applyNumberFormat="1" applyFont="1" applyFill="1" applyBorder="1" applyAlignment="1">
      <alignment horizontal="center" vertical="center" wrapText="1"/>
    </xf>
    <xf numFmtId="41" fontId="54" fillId="0" borderId="4" xfId="73" applyFont="1" applyFill="1" applyBorder="1" applyAlignment="1">
      <alignment horizontal="center" vertical="center"/>
    </xf>
    <xf numFmtId="3" fontId="64" fillId="0" borderId="14" xfId="0" applyNumberFormat="1" applyFont="1" applyFill="1" applyBorder="1" applyAlignment="1">
      <alignment horizontal="center" vertical="center"/>
    </xf>
    <xf numFmtId="3" fontId="62" fillId="0" borderId="9" xfId="0" applyNumberFormat="1" applyFont="1" applyFill="1" applyBorder="1" applyAlignment="1">
      <alignment horizontal="center" vertical="center" wrapText="1"/>
    </xf>
    <xf numFmtId="3" fontId="62" fillId="0" borderId="15" xfId="0" applyNumberFormat="1" applyFont="1" applyFill="1" applyBorder="1" applyAlignment="1">
      <alignment horizontal="center" vertical="center" wrapText="1"/>
    </xf>
    <xf numFmtId="3" fontId="62" fillId="0" borderId="2" xfId="0" applyNumberFormat="1" applyFont="1" applyFill="1" applyBorder="1" applyAlignment="1">
      <alignment horizontal="center" vertical="center" wrapText="1"/>
    </xf>
    <xf numFmtId="3" fontId="62" fillId="0" borderId="4" xfId="0" applyNumberFormat="1" applyFont="1" applyFill="1" applyBorder="1" applyAlignment="1">
      <alignment horizontal="center" vertical="center" wrapText="1"/>
    </xf>
    <xf numFmtId="3" fontId="62" fillId="0" borderId="14" xfId="0" applyNumberFormat="1" applyFont="1" applyFill="1" applyBorder="1" applyAlignment="1">
      <alignment horizontal="center" vertical="center" wrapText="1"/>
    </xf>
    <xf numFmtId="3" fontId="62" fillId="0" borderId="28" xfId="0" applyNumberFormat="1" applyFont="1" applyFill="1" applyBorder="1" applyAlignment="1">
      <alignment horizontal="center" vertical="center" wrapText="1"/>
    </xf>
    <xf numFmtId="3" fontId="62" fillId="0" borderId="53" xfId="0" applyNumberFormat="1" applyFont="1" applyFill="1" applyBorder="1" applyAlignment="1">
      <alignment horizontal="center" vertical="center" wrapText="1"/>
    </xf>
    <xf numFmtId="3" fontId="57" fillId="41" borderId="57" xfId="1" applyNumberFormat="1" applyFont="1" applyFill="1" applyBorder="1" applyAlignment="1">
      <alignment horizontal="center" vertical="center" wrapText="1"/>
    </xf>
    <xf numFmtId="1" fontId="62" fillId="41" borderId="59" xfId="1" applyNumberFormat="1" applyFont="1" applyFill="1" applyBorder="1" applyAlignment="1">
      <alignment horizontal="center" vertical="center" wrapText="1"/>
    </xf>
    <xf numFmtId="3" fontId="62" fillId="41" borderId="59" xfId="1" applyNumberFormat="1" applyFont="1" applyFill="1" applyBorder="1" applyAlignment="1">
      <alignment horizontal="left" vertical="center" wrapText="1"/>
    </xf>
    <xf numFmtId="3" fontId="62" fillId="41" borderId="59" xfId="1" applyNumberFormat="1" applyFont="1" applyFill="1" applyBorder="1" applyAlignment="1">
      <alignment horizontal="center" vertical="center" wrapText="1"/>
    </xf>
    <xf numFmtId="10" fontId="62" fillId="41" borderId="62" xfId="71" applyNumberFormat="1" applyFont="1" applyFill="1" applyBorder="1" applyAlignment="1">
      <alignment horizontal="center" vertical="center" wrapText="1"/>
    </xf>
    <xf numFmtId="3" fontId="57" fillId="41" borderId="63" xfId="0" applyNumberFormat="1" applyFont="1" applyFill="1" applyBorder="1" applyAlignment="1">
      <alignment horizontal="center" vertical="center"/>
    </xf>
    <xf numFmtId="3" fontId="57" fillId="41" borderId="64" xfId="0" applyNumberFormat="1" applyFont="1" applyFill="1" applyBorder="1" applyAlignment="1">
      <alignment horizontal="center" vertical="center"/>
    </xf>
    <xf numFmtId="3" fontId="57" fillId="41" borderId="65" xfId="0" applyNumberFormat="1" applyFont="1" applyFill="1" applyBorder="1" applyAlignment="1">
      <alignment horizontal="center" vertical="center"/>
    </xf>
    <xf numFmtId="3" fontId="57" fillId="41" borderId="66" xfId="0" applyNumberFormat="1" applyFont="1" applyFill="1" applyBorder="1" applyAlignment="1">
      <alignment horizontal="center" vertical="center"/>
    </xf>
    <xf numFmtId="167" fontId="62" fillId="0" borderId="0" xfId="1" applyNumberFormat="1" applyFont="1" applyBorder="1" applyAlignment="1">
      <alignment horizontal="center" vertical="center" wrapText="1"/>
    </xf>
    <xf numFmtId="3" fontId="64" fillId="0" borderId="0" xfId="0" applyNumberFormat="1" applyFont="1" applyBorder="1" applyAlignment="1">
      <alignment horizontal="center" vertical="center"/>
    </xf>
    <xf numFmtId="3" fontId="62" fillId="0" borderId="0" xfId="0" applyNumberFormat="1" applyFont="1" applyBorder="1" applyAlignment="1">
      <alignment horizontal="center" vertical="center"/>
    </xf>
    <xf numFmtId="3" fontId="54" fillId="0" borderId="29" xfId="0" applyNumberFormat="1" applyFont="1" applyBorder="1" applyAlignment="1">
      <alignment horizontal="center" vertical="center"/>
    </xf>
    <xf numFmtId="3" fontId="54" fillId="7" borderId="69" xfId="0" applyNumberFormat="1" applyFont="1" applyFill="1" applyBorder="1" applyAlignment="1">
      <alignment horizontal="center" vertical="center" wrapText="1"/>
    </xf>
    <xf numFmtId="3" fontId="66" fillId="7" borderId="67" xfId="0" applyNumberFormat="1" applyFont="1" applyFill="1" applyBorder="1" applyAlignment="1">
      <alignment horizontal="center" vertical="center" wrapText="1"/>
    </xf>
    <xf numFmtId="3" fontId="66" fillId="7" borderId="68" xfId="0" applyNumberFormat="1" applyFont="1" applyFill="1" applyBorder="1" applyAlignment="1">
      <alignment horizontal="center" vertical="center" wrapText="1"/>
    </xf>
    <xf numFmtId="3" fontId="66" fillId="7" borderId="82" xfId="0" applyNumberFormat="1" applyFont="1" applyFill="1" applyBorder="1" applyAlignment="1">
      <alignment horizontal="center" vertical="center" wrapText="1"/>
    </xf>
    <xf numFmtId="3" fontId="66" fillId="7" borderId="54" xfId="0" applyNumberFormat="1" applyFont="1" applyFill="1" applyBorder="1" applyAlignment="1">
      <alignment horizontal="center" vertical="center" wrapText="1"/>
    </xf>
    <xf numFmtId="3" fontId="66" fillId="7" borderId="4" xfId="0" applyNumberFormat="1" applyFont="1" applyFill="1" applyBorder="1" applyAlignment="1">
      <alignment horizontal="center" vertical="center" wrapText="1"/>
    </xf>
    <xf numFmtId="3" fontId="66" fillId="7" borderId="69" xfId="0" applyNumberFormat="1" applyFont="1" applyFill="1" applyBorder="1" applyAlignment="1">
      <alignment vertical="center" wrapText="1"/>
    </xf>
    <xf numFmtId="3" fontId="66" fillId="7" borderId="77" xfId="0" applyNumberFormat="1" applyFont="1" applyFill="1" applyBorder="1" applyAlignment="1">
      <alignment horizontal="center" vertical="center" wrapText="1"/>
    </xf>
    <xf numFmtId="3" fontId="66" fillId="7" borderId="78" xfId="0" applyNumberFormat="1" applyFont="1" applyFill="1" applyBorder="1" applyAlignment="1">
      <alignment horizontal="center" vertical="center" wrapText="1"/>
    </xf>
    <xf numFmtId="168" fontId="54" fillId="0" borderId="0" xfId="0" applyNumberFormat="1" applyFont="1" applyAlignment="1">
      <alignment horizontal="center" vertical="center"/>
    </xf>
    <xf numFmtId="0" fontId="55" fillId="0" borderId="0" xfId="0" applyFont="1" applyBorder="1" applyAlignment="1">
      <alignment horizontal="center" vertical="center" wrapText="1"/>
    </xf>
    <xf numFmtId="168" fontId="57" fillId="44" borderId="107" xfId="0" applyNumberFormat="1" applyFont="1" applyFill="1" applyBorder="1" applyAlignment="1">
      <alignment horizontal="center" vertical="center" wrapText="1"/>
    </xf>
    <xf numFmtId="168" fontId="57" fillId="4" borderId="114" xfId="0" applyNumberFormat="1" applyFont="1" applyFill="1" applyBorder="1" applyAlignment="1">
      <alignment horizontal="center" vertical="center" wrapText="1"/>
    </xf>
    <xf numFmtId="168" fontId="57" fillId="4" borderId="6" xfId="0" applyNumberFormat="1" applyFont="1" applyFill="1" applyBorder="1" applyAlignment="1">
      <alignment horizontal="center" vertical="center" wrapText="1"/>
    </xf>
    <xf numFmtId="0" fontId="43" fillId="6" borderId="4" xfId="0" applyFont="1" applyFill="1" applyBorder="1" applyAlignment="1">
      <alignment horizontal="left" vertical="center"/>
    </xf>
    <xf numFmtId="167" fontId="43" fillId="41" borderId="92" xfId="1" applyNumberFormat="1" applyFont="1" applyFill="1" applyBorder="1" applyAlignment="1">
      <alignment horizontal="right" vertical="center" wrapText="1"/>
    </xf>
    <xf numFmtId="0" fontId="54" fillId="0" borderId="0" xfId="0" applyFont="1" applyBorder="1" applyAlignment="1">
      <alignment horizontal="left" vertical="center" wrapText="1"/>
    </xf>
    <xf numFmtId="167" fontId="52" fillId="40" borderId="44" xfId="1" applyNumberFormat="1" applyFont="1" applyFill="1" applyBorder="1" applyAlignment="1">
      <alignment horizontal="center" vertical="center" wrapText="1"/>
    </xf>
    <xf numFmtId="3" fontId="57" fillId="45" borderId="81" xfId="0" applyNumberFormat="1" applyFont="1" applyFill="1" applyBorder="1" applyAlignment="1">
      <alignment horizontal="center" vertical="center" wrapText="1"/>
    </xf>
    <xf numFmtId="164" fontId="57" fillId="45" borderId="4" xfId="1" applyFont="1" applyFill="1" applyBorder="1" applyAlignment="1">
      <alignment horizontal="center" vertical="center" wrapText="1"/>
    </xf>
    <xf numFmtId="0" fontId="54" fillId="0" borderId="46" xfId="0" applyFont="1" applyBorder="1" applyAlignment="1">
      <alignment horizontal="center" vertical="center"/>
    </xf>
    <xf numFmtId="0" fontId="54" fillId="0" borderId="5" xfId="0" applyFont="1" applyBorder="1" applyAlignment="1">
      <alignment horizontal="center" vertical="center"/>
    </xf>
    <xf numFmtId="0" fontId="54" fillId="0" borderId="13" xfId="0" applyFont="1" applyBorder="1" applyAlignment="1">
      <alignment horizontal="center" vertical="center"/>
    </xf>
    <xf numFmtId="0" fontId="51" fillId="8" borderId="41" xfId="0" applyFont="1" applyFill="1" applyBorder="1" applyAlignment="1">
      <alignment horizontal="center" vertical="center" wrapText="1"/>
    </xf>
    <xf numFmtId="0" fontId="51" fillId="8" borderId="43" xfId="0" applyFont="1" applyFill="1" applyBorder="1" applyAlignment="1">
      <alignment horizontal="center" vertical="center" wrapText="1"/>
    </xf>
    <xf numFmtId="0" fontId="54" fillId="40" borderId="34" xfId="0" applyFont="1" applyFill="1" applyBorder="1" applyAlignment="1">
      <alignment horizontal="left" vertical="center"/>
    </xf>
    <xf numFmtId="0" fontId="54" fillId="40" borderId="40" xfId="0" applyFont="1" applyFill="1" applyBorder="1" applyAlignment="1">
      <alignment horizontal="left" vertical="center"/>
    </xf>
    <xf numFmtId="0" fontId="54" fillId="40" borderId="1" xfId="0" applyFont="1" applyFill="1" applyBorder="1" applyAlignment="1">
      <alignment horizontal="left" vertical="center"/>
    </xf>
    <xf numFmtId="0" fontId="54" fillId="40" borderId="42" xfId="0" applyFont="1" applyFill="1" applyBorder="1" applyAlignment="1">
      <alignment horizontal="left" vertical="center"/>
    </xf>
    <xf numFmtId="0" fontId="51" fillId="40" borderId="1" xfId="0" applyFont="1" applyFill="1" applyBorder="1" applyAlignment="1">
      <alignment horizontal="left" vertical="center" wrapText="1"/>
    </xf>
    <xf numFmtId="0" fontId="51" fillId="40" borderId="42" xfId="0" applyFont="1" applyFill="1" applyBorder="1" applyAlignment="1">
      <alignment horizontal="left" vertical="center" wrapText="1"/>
    </xf>
    <xf numFmtId="0" fontId="54" fillId="40" borderId="1" xfId="0" quotePrefix="1" applyFont="1" applyFill="1" applyBorder="1" applyAlignment="1">
      <alignment horizontal="left" vertical="center"/>
    </xf>
    <xf numFmtId="0" fontId="54" fillId="40" borderId="44" xfId="0" quotePrefix="1" applyFont="1" applyFill="1" applyBorder="1" applyAlignment="1">
      <alignment horizontal="left" vertical="center"/>
    </xf>
    <xf numFmtId="0" fontId="54" fillId="40" borderId="44" xfId="0" applyFont="1" applyFill="1" applyBorder="1" applyAlignment="1">
      <alignment horizontal="left" vertical="center"/>
    </xf>
    <xf numFmtId="0" fontId="54" fillId="40" borderId="45" xfId="0" applyFont="1" applyFill="1" applyBorder="1" applyAlignment="1">
      <alignment horizontal="left" vertical="center"/>
    </xf>
    <xf numFmtId="169" fontId="53" fillId="40" borderId="31" xfId="0" quotePrefix="1" applyNumberFormat="1" applyFont="1" applyFill="1" applyBorder="1" applyAlignment="1">
      <alignment horizontal="center" vertical="center"/>
    </xf>
    <xf numFmtId="169" fontId="53" fillId="40" borderId="32" xfId="0" applyNumberFormat="1" applyFont="1" applyFill="1" applyBorder="1" applyAlignment="1">
      <alignment horizontal="center" vertical="center"/>
    </xf>
    <xf numFmtId="169" fontId="53" fillId="40" borderId="33" xfId="0" applyNumberFormat="1" applyFont="1" applyFill="1" applyBorder="1" applyAlignment="1">
      <alignment horizontal="center" vertical="center"/>
    </xf>
    <xf numFmtId="0" fontId="51" fillId="0" borderId="0" xfId="0" applyFont="1" applyFill="1" applyBorder="1" applyAlignment="1">
      <alignment horizontal="center" vertical="center" wrapText="1"/>
    </xf>
    <xf numFmtId="0" fontId="51" fillId="0" borderId="36" xfId="0" applyFont="1" applyFill="1" applyBorder="1" applyAlignment="1">
      <alignment horizontal="center" vertical="center" wrapText="1"/>
    </xf>
    <xf numFmtId="3" fontId="51" fillId="0" borderId="0" xfId="0" applyNumberFormat="1" applyFont="1" applyFill="1" applyBorder="1" applyAlignment="1">
      <alignment horizontal="center" vertical="center" wrapText="1"/>
    </xf>
    <xf numFmtId="0" fontId="55" fillId="0" borderId="47" xfId="0" applyFont="1" applyBorder="1" applyAlignment="1">
      <alignment horizontal="center" vertical="center" wrapText="1"/>
    </xf>
    <xf numFmtId="0" fontId="55" fillId="0" borderId="48" xfId="0" applyFont="1" applyBorder="1" applyAlignment="1">
      <alignment horizontal="center" vertical="center" wrapText="1"/>
    </xf>
    <xf numFmtId="0" fontId="55" fillId="0" borderId="49" xfId="0" applyFont="1" applyBorder="1" applyAlignment="1">
      <alignment horizontal="center" vertical="center" wrapText="1"/>
    </xf>
    <xf numFmtId="0" fontId="52" fillId="40" borderId="44" xfId="0" quotePrefix="1" applyFont="1" applyFill="1" applyBorder="1" applyAlignment="1">
      <alignment horizontal="left" vertical="center"/>
    </xf>
    <xf numFmtId="0" fontId="52" fillId="40" borderId="44" xfId="0" applyFont="1" applyFill="1" applyBorder="1" applyAlignment="1">
      <alignment horizontal="left" vertical="center"/>
    </xf>
    <xf numFmtId="0" fontId="52" fillId="40" borderId="45" xfId="0" applyFont="1" applyFill="1" applyBorder="1" applyAlignment="1">
      <alignment horizontal="left" vertical="center"/>
    </xf>
    <xf numFmtId="169" fontId="58" fillId="40" borderId="31" xfId="0" quotePrefix="1" applyNumberFormat="1" applyFont="1" applyFill="1" applyBorder="1" applyAlignment="1">
      <alignment horizontal="center" vertical="center"/>
    </xf>
    <xf numFmtId="169" fontId="58" fillId="40" borderId="32" xfId="0" applyNumberFormat="1" applyFont="1" applyFill="1" applyBorder="1" applyAlignment="1">
      <alignment horizontal="center" vertical="center"/>
    </xf>
    <xf numFmtId="169" fontId="58" fillId="40" borderId="33" xfId="0" applyNumberFormat="1" applyFont="1" applyFill="1" applyBorder="1" applyAlignment="1">
      <alignment horizontal="center" vertical="center"/>
    </xf>
    <xf numFmtId="0" fontId="52" fillId="40" borderId="34" xfId="0" applyFont="1" applyFill="1" applyBorder="1" applyAlignment="1">
      <alignment horizontal="left" vertical="center"/>
    </xf>
    <xf numFmtId="0" fontId="52" fillId="40" borderId="40" xfId="0" applyFont="1" applyFill="1" applyBorder="1" applyAlignment="1">
      <alignment horizontal="left" vertical="center"/>
    </xf>
    <xf numFmtId="0" fontId="52" fillId="0" borderId="0" xfId="0" applyFont="1" applyFill="1" applyBorder="1" applyAlignment="1">
      <alignment horizontal="center" vertical="center" wrapText="1"/>
    </xf>
    <xf numFmtId="0" fontId="52" fillId="40" borderId="1" xfId="0" applyFont="1" applyFill="1" applyBorder="1" applyAlignment="1">
      <alignment horizontal="left" vertical="center"/>
    </xf>
    <xf numFmtId="0" fontId="52" fillId="40" borderId="42" xfId="0" applyFont="1" applyFill="1" applyBorder="1" applyAlignment="1">
      <alignment horizontal="left" vertical="center"/>
    </xf>
    <xf numFmtId="0" fontId="51" fillId="40" borderId="132" xfId="0" applyFont="1" applyFill="1" applyBorder="1" applyAlignment="1">
      <alignment horizontal="left" vertical="center" wrapText="1"/>
    </xf>
    <xf numFmtId="0" fontId="51" fillId="40" borderId="133" xfId="0" applyFont="1" applyFill="1" applyBorder="1" applyAlignment="1">
      <alignment horizontal="left" vertical="center" wrapText="1"/>
    </xf>
    <xf numFmtId="0" fontId="51" fillId="40" borderId="134" xfId="0" applyFont="1" applyFill="1" applyBorder="1" applyAlignment="1">
      <alignment horizontal="left" vertical="center" wrapText="1"/>
    </xf>
    <xf numFmtId="3" fontId="51" fillId="0" borderId="36" xfId="0" applyNumberFormat="1" applyFont="1" applyFill="1" applyBorder="1" applyAlignment="1">
      <alignment horizontal="center" vertical="center" wrapText="1"/>
    </xf>
    <xf numFmtId="0" fontId="51" fillId="40" borderId="132" xfId="0" applyFont="1" applyFill="1" applyBorder="1" applyAlignment="1">
      <alignment horizontal="center" vertical="center" wrapText="1"/>
    </xf>
    <xf numFmtId="0" fontId="51" fillId="40" borderId="133" xfId="0" applyFont="1" applyFill="1" applyBorder="1" applyAlignment="1">
      <alignment horizontal="center" vertical="center" wrapText="1"/>
    </xf>
    <xf numFmtId="0" fontId="51" fillId="40" borderId="134" xfId="0" applyFont="1" applyFill="1" applyBorder="1" applyAlignment="1">
      <alignment horizontal="center" vertical="center" wrapText="1"/>
    </xf>
  </cellXfs>
  <cellStyles count="76">
    <cellStyle name="20% - Énfasis1" xfId="22" builtinId="30" customBuiltin="1"/>
    <cellStyle name="20% - Énfasis1 2" xfId="52"/>
    <cellStyle name="20% - Énfasis2" xfId="26" builtinId="34" customBuiltin="1"/>
    <cellStyle name="20% - Énfasis2 2" xfId="54"/>
    <cellStyle name="20% - Énfasis3" xfId="30" builtinId="38" customBuiltin="1"/>
    <cellStyle name="20% - Énfasis3 2" xfId="56"/>
    <cellStyle name="20% - Énfasis4" xfId="34" builtinId="42" customBuiltin="1"/>
    <cellStyle name="20% - Énfasis4 2" xfId="58"/>
    <cellStyle name="20% - Énfasis5" xfId="38" builtinId="46" customBuiltin="1"/>
    <cellStyle name="20% - Énfasis5 2" xfId="60"/>
    <cellStyle name="20% - Énfasis6" xfId="42" builtinId="50" customBuiltin="1"/>
    <cellStyle name="20% - Énfasis6 2" xfId="62"/>
    <cellStyle name="40% - Énfasis1" xfId="23" builtinId="31" customBuiltin="1"/>
    <cellStyle name="40% - Énfasis1 2" xfId="53"/>
    <cellStyle name="40% - Énfasis2" xfId="27" builtinId="35" customBuiltin="1"/>
    <cellStyle name="40% - Énfasis2 2" xfId="55"/>
    <cellStyle name="40% - Énfasis3" xfId="31" builtinId="39" customBuiltin="1"/>
    <cellStyle name="40% - Énfasis3 2" xfId="57"/>
    <cellStyle name="40% - Énfasis4" xfId="35" builtinId="43" customBuiltin="1"/>
    <cellStyle name="40% - Énfasis4 2" xfId="59"/>
    <cellStyle name="40% - Énfasis5" xfId="39" builtinId="47" customBuiltin="1"/>
    <cellStyle name="40% - Énfasis5 2" xfId="61"/>
    <cellStyle name="40% - Énfasis6" xfId="43" builtinId="51" customBuiltin="1"/>
    <cellStyle name="40% - Énfasis6 2" xfId="63"/>
    <cellStyle name="60% - Énfasis1" xfId="24" builtinId="32" customBuiltin="1"/>
    <cellStyle name="60% - Énfasis2" xfId="28" builtinId="36" customBuiltin="1"/>
    <cellStyle name="60% - Énfasis3" xfId="32" builtinId="40" customBuiltin="1"/>
    <cellStyle name="60% - Énfasis4" xfId="36" builtinId="44" customBuiltin="1"/>
    <cellStyle name="60% - Énfasis5" xfId="40" builtinId="48" customBuiltin="1"/>
    <cellStyle name="60% - Énfasis6" xfId="44" builtinId="52" customBuiltin="1"/>
    <cellStyle name="Buena"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1" builtinId="29" customBuiltin="1"/>
    <cellStyle name="Énfasis2" xfId="25" builtinId="33" customBuiltin="1"/>
    <cellStyle name="Énfasis3" xfId="29" builtinId="37" customBuiltin="1"/>
    <cellStyle name="Énfasis4" xfId="33" builtinId="41" customBuiltin="1"/>
    <cellStyle name="Énfasis5" xfId="37" builtinId="45" customBuiltin="1"/>
    <cellStyle name="Énfasis6" xfId="41" builtinId="49" customBuiltin="1"/>
    <cellStyle name="Entrada" xfId="13" builtinId="20" customBuiltin="1"/>
    <cellStyle name="Incorrecto" xfId="11" builtinId="27" customBuiltin="1"/>
    <cellStyle name="Millares" xfId="1" builtinId="3"/>
    <cellStyle name="Millares [0]" xfId="73" builtinId="6"/>
    <cellStyle name="Neutral" xfId="12" builtinId="28" customBuiltin="1"/>
    <cellStyle name="Normal" xfId="0" builtinId="0"/>
    <cellStyle name="Normal 10" xfId="65"/>
    <cellStyle name="Normal 11" xfId="66"/>
    <cellStyle name="Normal 12" xfId="67"/>
    <cellStyle name="Normal 13" xfId="68"/>
    <cellStyle name="Normal 14" xfId="69"/>
    <cellStyle name="Normal 15" xfId="70"/>
    <cellStyle name="Normal 16" xfId="72"/>
    <cellStyle name="Normal 2" xfId="4"/>
    <cellStyle name="Normal 2 2" xfId="48"/>
    <cellStyle name="Normal 22" xfId="74"/>
    <cellStyle name="Normal 26" xfId="75"/>
    <cellStyle name="Normal 3" xfId="2"/>
    <cellStyle name="Normal 4" xfId="45"/>
    <cellStyle name="Normal 5" xfId="3"/>
    <cellStyle name="Normal 6" xfId="47"/>
    <cellStyle name="Normal 7" xfId="49"/>
    <cellStyle name="Normal 8" xfId="50"/>
    <cellStyle name="Normal 9" xfId="64"/>
    <cellStyle name="Notas 2" xfId="46"/>
    <cellStyle name="Notas 3" xfId="51"/>
    <cellStyle name="Porcentaje" xfId="71" builtinId="5"/>
    <cellStyle name="Salida" xfId="14" builtinId="21" customBuiltin="1"/>
    <cellStyle name="Texto de advertencia" xfId="18" builtinId="11" customBuiltin="1"/>
    <cellStyle name="Texto explicativo" xfId="19" builtinId="53" customBuiltin="1"/>
    <cellStyle name="Título" xfId="5" builtinId="15" customBuiltin="1"/>
    <cellStyle name="Título 2" xfId="7" builtinId="17" customBuiltin="1"/>
    <cellStyle name="Título 3" xfId="8" builtinId="18" customBuiltin="1"/>
    <cellStyle name="Total" xfId="20" builtinId="25" customBuiltin="1"/>
  </cellStyles>
  <dxfs count="84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00"/>
      <color rgb="FF07F913"/>
      <color rgb="FF00FF00"/>
      <color rgb="FF00CC00"/>
      <color rgb="FF00FFFF"/>
      <color rgb="FF99CC00"/>
      <color rgb="FFFFFFFF"/>
      <color rgb="FFFFCC66"/>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646617</xdr:colOff>
      <xdr:row>1</xdr:row>
      <xdr:rowOff>65200</xdr:rowOff>
    </xdr:from>
    <xdr:to>
      <xdr:col>1</xdr:col>
      <xdr:colOff>1478246</xdr:colOff>
      <xdr:row>3</xdr:row>
      <xdr:rowOff>233591</xdr:rowOff>
    </xdr:to>
    <xdr:pic>
      <xdr:nvPicPr>
        <xdr:cNvPr id="3" name="1 Imagen" descr="IDPCBYN">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2367" y="236650"/>
          <a:ext cx="831629" cy="777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496938</xdr:colOff>
      <xdr:row>1</xdr:row>
      <xdr:rowOff>24379</xdr:rowOff>
    </xdr:from>
    <xdr:to>
      <xdr:col>1</xdr:col>
      <xdr:colOff>1328567</xdr:colOff>
      <xdr:row>3</xdr:row>
      <xdr:rowOff>192770</xdr:rowOff>
    </xdr:to>
    <xdr:pic>
      <xdr:nvPicPr>
        <xdr:cNvPr id="2" name="1 Imagen" descr="IDPCBYN">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6938" y="24379"/>
          <a:ext cx="831629" cy="777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496938</xdr:colOff>
      <xdr:row>1</xdr:row>
      <xdr:rowOff>24379</xdr:rowOff>
    </xdr:from>
    <xdr:to>
      <xdr:col>1</xdr:col>
      <xdr:colOff>1328567</xdr:colOff>
      <xdr:row>3</xdr:row>
      <xdr:rowOff>192770</xdr:rowOff>
    </xdr:to>
    <xdr:pic>
      <xdr:nvPicPr>
        <xdr:cNvPr id="3" name="1 Imagen" descr="IDPCBYN">
          <a:extLst>
            <a:ext uri="{FF2B5EF4-FFF2-40B4-BE49-F238E27FC236}">
              <a16:creationId xmlns:a16="http://schemas.microsoft.com/office/drawing/2014/main" xmlns=""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6488" y="195829"/>
          <a:ext cx="831629" cy="777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496938</xdr:colOff>
      <xdr:row>1</xdr:row>
      <xdr:rowOff>24379</xdr:rowOff>
    </xdr:from>
    <xdr:to>
      <xdr:col>1</xdr:col>
      <xdr:colOff>1328567</xdr:colOff>
      <xdr:row>3</xdr:row>
      <xdr:rowOff>192770</xdr:rowOff>
    </xdr:to>
    <xdr:pic>
      <xdr:nvPicPr>
        <xdr:cNvPr id="2" name="1 Imagen" descr="IDPCBYN">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6938" y="0"/>
          <a:ext cx="831629"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496938</xdr:colOff>
      <xdr:row>1</xdr:row>
      <xdr:rowOff>24379</xdr:rowOff>
    </xdr:from>
    <xdr:to>
      <xdr:col>1</xdr:col>
      <xdr:colOff>1328567</xdr:colOff>
      <xdr:row>3</xdr:row>
      <xdr:rowOff>192770</xdr:rowOff>
    </xdr:to>
    <xdr:pic>
      <xdr:nvPicPr>
        <xdr:cNvPr id="3" name="1 Imagen" descr="IDPCBYN">
          <a:extLst>
            <a:ext uri="{FF2B5EF4-FFF2-40B4-BE49-F238E27FC236}">
              <a16:creationId xmlns:a16="http://schemas.microsoft.com/office/drawing/2014/main" xmlns=""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7438" y="205354"/>
          <a:ext cx="831629" cy="777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496938</xdr:colOff>
      <xdr:row>1</xdr:row>
      <xdr:rowOff>24379</xdr:rowOff>
    </xdr:from>
    <xdr:to>
      <xdr:col>1</xdr:col>
      <xdr:colOff>1328567</xdr:colOff>
      <xdr:row>3</xdr:row>
      <xdr:rowOff>192770</xdr:rowOff>
    </xdr:to>
    <xdr:pic>
      <xdr:nvPicPr>
        <xdr:cNvPr id="2" name="1 Imagen" descr="IDPCBYN">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6938" y="24379"/>
          <a:ext cx="831629" cy="777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496938</xdr:colOff>
      <xdr:row>1</xdr:row>
      <xdr:rowOff>24379</xdr:rowOff>
    </xdr:from>
    <xdr:to>
      <xdr:col>1</xdr:col>
      <xdr:colOff>1328567</xdr:colOff>
      <xdr:row>3</xdr:row>
      <xdr:rowOff>192770</xdr:rowOff>
    </xdr:to>
    <xdr:pic>
      <xdr:nvPicPr>
        <xdr:cNvPr id="3" name="1 Imagen" descr="IDPCBYN">
          <a:extLst>
            <a:ext uri="{FF2B5EF4-FFF2-40B4-BE49-F238E27FC236}">
              <a16:creationId xmlns:a16="http://schemas.microsoft.com/office/drawing/2014/main" xmlns=""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5063" y="195829"/>
          <a:ext cx="831629" cy="777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496938</xdr:colOff>
      <xdr:row>1</xdr:row>
      <xdr:rowOff>24379</xdr:rowOff>
    </xdr:from>
    <xdr:to>
      <xdr:col>1</xdr:col>
      <xdr:colOff>1328567</xdr:colOff>
      <xdr:row>3</xdr:row>
      <xdr:rowOff>192770</xdr:rowOff>
    </xdr:to>
    <xdr:pic>
      <xdr:nvPicPr>
        <xdr:cNvPr id="4" name="1 Imagen" descr="IDPCBYN">
          <a:extLst>
            <a:ext uri="{FF2B5EF4-FFF2-40B4-BE49-F238E27FC236}">
              <a16:creationId xmlns:a16="http://schemas.microsoft.com/office/drawing/2014/main" xmlns="" id="{00000000-0008-0000-04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5063" y="195829"/>
          <a:ext cx="831629" cy="777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496938</xdr:colOff>
      <xdr:row>1</xdr:row>
      <xdr:rowOff>24379</xdr:rowOff>
    </xdr:from>
    <xdr:to>
      <xdr:col>1</xdr:col>
      <xdr:colOff>1328567</xdr:colOff>
      <xdr:row>3</xdr:row>
      <xdr:rowOff>192770</xdr:rowOff>
    </xdr:to>
    <xdr:pic>
      <xdr:nvPicPr>
        <xdr:cNvPr id="2" name="1 Imagen" descr="IDPCBYN">
          <a:extLst>
            <a:ext uri="{FF2B5EF4-FFF2-40B4-BE49-F238E27FC236}">
              <a16:creationId xmlns:a16="http://schemas.microsoft.com/office/drawing/2014/main" xmlns=""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6938" y="0"/>
          <a:ext cx="831629"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496938</xdr:colOff>
      <xdr:row>1</xdr:row>
      <xdr:rowOff>24379</xdr:rowOff>
    </xdr:from>
    <xdr:to>
      <xdr:col>1</xdr:col>
      <xdr:colOff>1328567</xdr:colOff>
      <xdr:row>3</xdr:row>
      <xdr:rowOff>192770</xdr:rowOff>
    </xdr:to>
    <xdr:pic>
      <xdr:nvPicPr>
        <xdr:cNvPr id="3" name="1 Imagen" descr="IDPCBYN">
          <a:extLst>
            <a:ext uri="{FF2B5EF4-FFF2-40B4-BE49-F238E27FC236}">
              <a16:creationId xmlns:a16="http://schemas.microsoft.com/office/drawing/2014/main" xmlns=""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6013" y="195829"/>
          <a:ext cx="831629" cy="777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496938</xdr:colOff>
      <xdr:row>1</xdr:row>
      <xdr:rowOff>24379</xdr:rowOff>
    </xdr:from>
    <xdr:to>
      <xdr:col>1</xdr:col>
      <xdr:colOff>1328567</xdr:colOff>
      <xdr:row>3</xdr:row>
      <xdr:rowOff>192770</xdr:rowOff>
    </xdr:to>
    <xdr:pic>
      <xdr:nvPicPr>
        <xdr:cNvPr id="4" name="1 Imagen" descr="IDPCBYN">
          <a:extLst>
            <a:ext uri="{FF2B5EF4-FFF2-40B4-BE49-F238E27FC236}">
              <a16:creationId xmlns:a16="http://schemas.microsoft.com/office/drawing/2014/main" xmlns="" id="{00000000-0008-0000-05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6013" y="195829"/>
          <a:ext cx="831629" cy="777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496938</xdr:colOff>
      <xdr:row>1</xdr:row>
      <xdr:rowOff>24379</xdr:rowOff>
    </xdr:from>
    <xdr:to>
      <xdr:col>1</xdr:col>
      <xdr:colOff>1328567</xdr:colOff>
      <xdr:row>3</xdr:row>
      <xdr:rowOff>192770</xdr:rowOff>
    </xdr:to>
    <xdr:pic>
      <xdr:nvPicPr>
        <xdr:cNvPr id="5" name="1 Imagen" descr="IDPCBYN">
          <a:extLst>
            <a:ext uri="{FF2B5EF4-FFF2-40B4-BE49-F238E27FC236}">
              <a16:creationId xmlns:a16="http://schemas.microsoft.com/office/drawing/2014/main" xmlns=""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6013" y="195829"/>
          <a:ext cx="831629" cy="777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Orlando_Arias\2018\PAA\5.Mayo\SEGUIMIENTO_PAA_POAI_MAY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24"/>
      <sheetName val="1107"/>
      <sheetName val="1110"/>
      <sheetName val="1112"/>
      <sheetName val="1114"/>
      <sheetName val="Listas"/>
      <sheetName val="Seguimiento_PAA"/>
      <sheetName val="SECOP"/>
      <sheetName val="Hoja1"/>
      <sheetName val="Seguimiento POAI"/>
      <sheetName val="Validación_Conceptos"/>
      <sheetName val="Validación_Componentes"/>
      <sheetName val="Estimación CRP"/>
    </sheetNames>
    <sheetDataSet>
      <sheetData sheetId="0"/>
      <sheetData sheetId="1"/>
      <sheetData sheetId="2"/>
      <sheetData sheetId="3"/>
      <sheetData sheetId="4"/>
      <sheetData sheetId="5">
        <row r="60">
          <cell r="A60" t="str">
            <v>Licitación pública</v>
          </cell>
        </row>
        <row r="61">
          <cell r="A61" t="str">
            <v>Concurso de méritos con precalificación</v>
          </cell>
        </row>
        <row r="62">
          <cell r="A62" t="str">
            <v>Concurso de méritos</v>
          </cell>
        </row>
        <row r="63">
          <cell r="A63" t="str">
            <v>Contratación directa (con ofertas)</v>
          </cell>
        </row>
        <row r="64">
          <cell r="A64" t="str">
            <v>Menor cuantía</v>
          </cell>
        </row>
        <row r="65">
          <cell r="A65" t="str">
            <v>Subasta inversa</v>
          </cell>
        </row>
        <row r="66">
          <cell r="A66" t="str">
            <v>Mínima cuantía</v>
          </cell>
        </row>
        <row r="67">
          <cell r="A67" t="str">
            <v>Contratación directa</v>
          </cell>
        </row>
        <row r="68">
          <cell r="A68" t="str">
            <v>Contratación directa / Contrato Interadministrativo</v>
          </cell>
        </row>
        <row r="69">
          <cell r="A69" t="str">
            <v>Contratación directa / Convenio de Asociación</v>
          </cell>
        </row>
        <row r="70">
          <cell r="A70" t="str">
            <v>Contratación directa / Convenio Interadministrativo</v>
          </cell>
        </row>
        <row r="71">
          <cell r="A71" t="str">
            <v>Contratación directa / Prestación de servicios profesionales y de apoyo a la gestión</v>
          </cell>
        </row>
        <row r="72">
          <cell r="A72" t="str">
            <v>Acuerdo marco de precios</v>
          </cell>
        </row>
        <row r="73">
          <cell r="A73" t="str">
            <v>No aplica</v>
          </cell>
        </row>
        <row r="77">
          <cell r="A77" t="str">
            <v>Juan Fernando Acosta Mirkow (Subdirección de Gestión Corporativa)</v>
          </cell>
        </row>
        <row r="78">
          <cell r="A78" t="str">
            <v>Dorys Patricia Noy (Subdirección de Intervención)</v>
          </cell>
        </row>
        <row r="79">
          <cell r="A79" t="str">
            <v>Margarita Lucía Castañeda Vargas (Subdirección de Divulgación)</v>
          </cell>
        </row>
        <row r="80">
          <cell r="A80" t="str">
            <v>María Victoria Villamil Páez (Subdirección General)</v>
          </cell>
        </row>
        <row r="85">
          <cell r="I85" t="str">
            <v>01-Recursos del Distrito 12-Otros Distrito</v>
          </cell>
        </row>
        <row r="86">
          <cell r="I86" t="str">
            <v>01-Recursos del Distrito 265-Recursos de Balance Plusvalía</v>
          </cell>
        </row>
        <row r="87">
          <cell r="I87" t="str">
            <v>01-Recursos del Distrito 41-Plusvalía</v>
          </cell>
        </row>
        <row r="88">
          <cell r="I88" t="str">
            <v>01-Recursos del Distrito 555-Impuesto al Consumo de Telefonía Móvil</v>
          </cell>
        </row>
        <row r="89">
          <cell r="I89" t="str">
            <v>03-Recursos Administrados 20-Administrados de Destinación Específica</v>
          </cell>
        </row>
        <row r="90">
          <cell r="I90" t="str">
            <v>03-Recursos Administrados 21-Administrados de Libre Destinación</v>
          </cell>
        </row>
        <row r="91">
          <cell r="I91" t="str">
            <v>03-Recursos Administrados 490-Rendimientos Financieros de Libre Destinación</v>
          </cell>
        </row>
        <row r="108">
          <cell r="A108" t="str">
            <v>1024  Formación en patrimonio cultural</v>
          </cell>
        </row>
        <row r="109">
          <cell r="A109" t="str">
            <v>1107. Divulgación y apropiación del patrimonio cultural del Distrito Capital</v>
          </cell>
        </row>
        <row r="110">
          <cell r="A110" t="str">
            <v>1110. Fortalecimiento y desarrollo de la gestión institucional</v>
          </cell>
        </row>
        <row r="111">
          <cell r="A111" t="str">
            <v>1112. Instrumentos de planeación y gestión para la preservación y sostenibilidad del patrimonio cultural</v>
          </cell>
        </row>
        <row r="112">
          <cell r="A112" t="str">
            <v>1114. Intervención y conservación de los bienes muebles e inmuebles en sectores de interés cultural del Distrito Capital</v>
          </cell>
        </row>
        <row r="113">
          <cell r="A113" t="str">
            <v>Funcionamiento Gastos Generales</v>
          </cell>
        </row>
        <row r="114">
          <cell r="A114" t="str">
            <v>Funcionamiento Servicios Personales</v>
          </cell>
        </row>
      </sheetData>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BE115"/>
  <sheetViews>
    <sheetView showGridLines="0" tabSelected="1" zoomScale="80" zoomScaleNormal="80" workbookViewId="0">
      <pane xSplit="7" ySplit="19" topLeftCell="O23" activePane="bottomRight" state="frozen"/>
      <selection pane="topRight" activeCell="G1" sqref="G1"/>
      <selection pane="bottomLeft" activeCell="A20" sqref="A20"/>
      <selection pane="bottomRight" activeCell="E73" sqref="E73"/>
    </sheetView>
  </sheetViews>
  <sheetFormatPr baseColWidth="10" defaultRowHeight="12.75" outlineLevelRow="1" outlineLevelCol="1" x14ac:dyDescent="0.2"/>
  <cols>
    <col min="1" max="1" width="2.42578125" style="101" customWidth="1"/>
    <col min="2" max="2" width="36.85546875" style="101" customWidth="1"/>
    <col min="3" max="3" width="22.140625" style="156" customWidth="1"/>
    <col min="4" max="4" width="16.85546875" style="101" customWidth="1"/>
    <col min="5" max="5" width="20.85546875" style="101" customWidth="1"/>
    <col min="6" max="6" width="26.5703125" style="101" customWidth="1"/>
    <col min="7" max="7" width="23" style="101" customWidth="1"/>
    <col min="8" max="8" width="24.140625" style="101" hidden="1" customWidth="1" outlineLevel="1"/>
    <col min="9" max="9" width="19.140625" style="101" hidden="1" customWidth="1" outlineLevel="1"/>
    <col min="10" max="10" width="32.7109375" style="101" hidden="1" customWidth="1" outlineLevel="1"/>
    <col min="11" max="14" width="23.7109375" style="101" hidden="1" customWidth="1" outlineLevel="1"/>
    <col min="15" max="15" width="13.85546875" style="157" customWidth="1" collapsed="1"/>
    <col min="16" max="16" width="11" style="158" customWidth="1"/>
    <col min="17" max="17" width="13.28515625" style="159" customWidth="1"/>
    <col min="18" max="18" width="14.7109375" style="160" customWidth="1"/>
    <col min="19" max="19" width="16.85546875" style="156" customWidth="1"/>
    <col min="20" max="20" width="14.7109375" style="160" customWidth="1"/>
    <col min="21" max="21" width="21" style="156" customWidth="1"/>
    <col min="22" max="23" width="15" style="161" customWidth="1"/>
    <col min="24" max="24" width="13.5703125" style="158" customWidth="1"/>
    <col min="25" max="25" width="11.42578125" style="162" customWidth="1" outlineLevel="1"/>
    <col min="26" max="26" width="16.42578125" style="162" customWidth="1" outlineLevel="1"/>
    <col min="27" max="30" width="20.42578125" style="162" customWidth="1" outlineLevel="1"/>
    <col min="31" max="31" width="19.28515625" style="162" customWidth="1" outlineLevel="1"/>
    <col min="32" max="32" width="21.42578125" style="162" customWidth="1" outlineLevel="1"/>
    <col min="33" max="35" width="17.140625" style="162" customWidth="1" outlineLevel="1"/>
    <col min="36" max="36" width="20" style="162" customWidth="1" outlineLevel="1"/>
    <col min="37" max="37" width="22.28515625" style="163" customWidth="1"/>
    <col min="38" max="38" width="21" style="162" customWidth="1"/>
    <col min="39" max="39" width="11.42578125" style="101" customWidth="1"/>
    <col min="40" max="40" width="17.85546875" style="101" customWidth="1" outlineLevel="1"/>
    <col min="41" max="41" width="16" style="101" customWidth="1" outlineLevel="1"/>
    <col min="42" max="42" width="17" style="101" customWidth="1" outlineLevel="1"/>
    <col min="43" max="55" width="11.5703125" style="101" bestFit="1" customWidth="1" outlineLevel="1"/>
    <col min="56" max="56" width="17" style="101" bestFit="1" customWidth="1" outlineLevel="1"/>
    <col min="57" max="16384" width="11.42578125" style="101"/>
  </cols>
  <sheetData>
    <row r="1" spans="2:56" ht="13.5" thickBot="1" x14ac:dyDescent="0.25"/>
    <row r="2" spans="2:56" ht="24" customHeight="1" thickBot="1" x14ac:dyDescent="0.25">
      <c r="B2" s="727"/>
      <c r="C2" s="748" t="s">
        <v>30</v>
      </c>
      <c r="D2" s="749"/>
      <c r="E2" s="749"/>
      <c r="F2" s="749"/>
      <c r="G2" s="749"/>
      <c r="H2" s="749"/>
      <c r="I2" s="749"/>
      <c r="J2" s="749"/>
      <c r="K2" s="749"/>
      <c r="L2" s="749"/>
      <c r="M2" s="749"/>
      <c r="N2" s="750"/>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row>
    <row r="3" spans="2:56" ht="24" customHeight="1" thickBot="1" x14ac:dyDescent="0.25">
      <c r="B3" s="728"/>
      <c r="C3" s="748" t="s">
        <v>34</v>
      </c>
      <c r="D3" s="749"/>
      <c r="E3" s="749"/>
      <c r="F3" s="749"/>
      <c r="G3" s="749"/>
      <c r="H3" s="749"/>
      <c r="I3" s="749"/>
      <c r="J3" s="749"/>
      <c r="K3" s="749"/>
      <c r="L3" s="749"/>
      <c r="M3" s="749"/>
      <c r="N3" s="750"/>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row>
    <row r="4" spans="2:56" ht="24" customHeight="1" thickBot="1" x14ac:dyDescent="0.25">
      <c r="B4" s="729"/>
      <c r="C4" s="748" t="s">
        <v>33</v>
      </c>
      <c r="D4" s="749"/>
      <c r="E4" s="749"/>
      <c r="F4" s="749"/>
      <c r="G4" s="749"/>
      <c r="H4" s="749"/>
      <c r="I4" s="749"/>
      <c r="J4" s="749"/>
      <c r="K4" s="749"/>
      <c r="L4" s="749"/>
      <c r="M4" s="749"/>
      <c r="N4" s="750"/>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row>
    <row r="5" spans="2:56" ht="12.75" customHeight="1" thickBot="1" x14ac:dyDescent="0.25">
      <c r="B5" s="164"/>
      <c r="C5" s="165"/>
      <c r="D5" s="165"/>
      <c r="E5" s="165"/>
      <c r="F5" s="165"/>
      <c r="G5" s="165"/>
      <c r="H5" s="165"/>
      <c r="I5" s="165"/>
      <c r="J5" s="165"/>
      <c r="K5" s="165"/>
      <c r="L5" s="165"/>
      <c r="M5" s="165"/>
      <c r="N5" s="165"/>
      <c r="O5" s="165"/>
      <c r="P5" s="165"/>
      <c r="Q5" s="165"/>
      <c r="R5" s="165"/>
      <c r="S5" s="165"/>
      <c r="T5" s="165"/>
      <c r="U5" s="165"/>
      <c r="V5" s="166"/>
      <c r="W5" s="167"/>
      <c r="X5" s="165"/>
      <c r="Y5" s="168"/>
      <c r="Z5" s="168"/>
      <c r="AA5" s="168"/>
      <c r="AB5" s="168"/>
      <c r="AC5" s="168"/>
      <c r="AD5" s="168"/>
      <c r="AE5" s="168"/>
      <c r="AF5" s="168"/>
      <c r="AG5" s="168"/>
      <c r="AH5" s="168"/>
      <c r="AI5" s="168"/>
      <c r="AJ5" s="168"/>
      <c r="AK5" s="168"/>
      <c r="AL5" s="168"/>
      <c r="AM5" s="169"/>
    </row>
    <row r="6" spans="2:56" s="177" customFormat="1" ht="15.75" customHeight="1" outlineLevel="1" x14ac:dyDescent="0.2">
      <c r="B6" s="170" t="s">
        <v>1998</v>
      </c>
      <c r="C6" s="732" t="s">
        <v>41</v>
      </c>
      <c r="D6" s="732"/>
      <c r="E6" s="732"/>
      <c r="F6" s="732"/>
      <c r="G6" s="733"/>
      <c r="H6" s="171"/>
      <c r="I6" s="171"/>
      <c r="J6" s="171"/>
      <c r="K6" s="171"/>
      <c r="L6" s="171"/>
      <c r="M6" s="171"/>
      <c r="N6" s="171"/>
      <c r="O6" s="172"/>
      <c r="P6" s="172"/>
      <c r="Q6" s="172"/>
      <c r="R6" s="172"/>
      <c r="S6" s="172"/>
      <c r="T6" s="172"/>
      <c r="U6" s="172"/>
      <c r="V6" s="173"/>
      <c r="W6" s="174"/>
      <c r="X6" s="172"/>
      <c r="Y6" s="175"/>
      <c r="Z6" s="175"/>
      <c r="AA6" s="175"/>
      <c r="AB6" s="175"/>
      <c r="AC6" s="175"/>
      <c r="AD6" s="175"/>
      <c r="AE6" s="175"/>
      <c r="AF6" s="175"/>
      <c r="AG6" s="175"/>
      <c r="AH6" s="175"/>
      <c r="AI6" s="175"/>
      <c r="AJ6" s="175"/>
      <c r="AK6" s="175"/>
      <c r="AL6" s="175"/>
      <c r="AM6" s="176"/>
    </row>
    <row r="7" spans="2:56" s="177" customFormat="1" ht="15.75" customHeight="1" outlineLevel="1" x14ac:dyDescent="0.2">
      <c r="B7" s="178" t="s">
        <v>42</v>
      </c>
      <c r="C7" s="734" t="s">
        <v>43</v>
      </c>
      <c r="D7" s="734" t="s">
        <v>43</v>
      </c>
      <c r="E7" s="734" t="s">
        <v>43</v>
      </c>
      <c r="F7" s="734" t="s">
        <v>43</v>
      </c>
      <c r="G7" s="735" t="s">
        <v>43</v>
      </c>
      <c r="H7" s="171"/>
      <c r="I7" s="171"/>
      <c r="J7" s="171"/>
      <c r="K7" s="171"/>
      <c r="L7" s="171"/>
      <c r="M7" s="171"/>
      <c r="N7" s="171"/>
      <c r="O7" s="172"/>
      <c r="P7" s="172"/>
      <c r="Q7" s="172"/>
      <c r="R7" s="172"/>
      <c r="S7" s="172"/>
      <c r="T7" s="172"/>
      <c r="U7" s="172"/>
      <c r="V7" s="173"/>
      <c r="W7" s="174"/>
      <c r="X7" s="172"/>
      <c r="Y7" s="175"/>
      <c r="Z7" s="175"/>
      <c r="AA7" s="175"/>
      <c r="AB7" s="175"/>
      <c r="AC7" s="175"/>
      <c r="AD7" s="175"/>
      <c r="AE7" s="175"/>
      <c r="AF7" s="175"/>
      <c r="AG7" s="175"/>
      <c r="AH7" s="175"/>
      <c r="AI7" s="175"/>
      <c r="AJ7" s="175"/>
      <c r="AK7" s="175"/>
      <c r="AL7" s="175"/>
      <c r="AM7" s="176"/>
    </row>
    <row r="8" spans="2:56" s="177" customFormat="1" ht="15.75" customHeight="1" outlineLevel="1" x14ac:dyDescent="0.2">
      <c r="B8" s="179" t="s">
        <v>36</v>
      </c>
      <c r="C8" s="734" t="s">
        <v>64</v>
      </c>
      <c r="D8" s="734" t="s">
        <v>44</v>
      </c>
      <c r="E8" s="734" t="s">
        <v>44</v>
      </c>
      <c r="F8" s="734" t="s">
        <v>44</v>
      </c>
      <c r="G8" s="735" t="s">
        <v>44</v>
      </c>
      <c r="H8" s="171"/>
      <c r="I8" s="171"/>
      <c r="J8" s="171"/>
      <c r="K8" s="171"/>
      <c r="L8" s="171"/>
      <c r="M8" s="171"/>
      <c r="N8" s="171"/>
      <c r="O8" s="172"/>
      <c r="P8" s="172"/>
      <c r="Q8" s="172"/>
      <c r="R8" s="172"/>
      <c r="S8" s="172"/>
      <c r="T8" s="172"/>
      <c r="U8" s="172"/>
      <c r="V8" s="173"/>
      <c r="W8" s="174"/>
      <c r="X8" s="172"/>
      <c r="Y8" s="175"/>
      <c r="Z8" s="175"/>
      <c r="AA8" s="175"/>
      <c r="AB8" s="175"/>
      <c r="AC8" s="175"/>
      <c r="AD8" s="175"/>
      <c r="AE8" s="175"/>
      <c r="AF8" s="175"/>
      <c r="AG8" s="175"/>
      <c r="AH8" s="175"/>
      <c r="AI8" s="175"/>
      <c r="AJ8" s="175"/>
      <c r="AK8" s="175"/>
      <c r="AL8" s="175"/>
      <c r="AM8" s="176"/>
    </row>
    <row r="9" spans="2:56" s="177" customFormat="1" ht="15.75" customHeight="1" outlineLevel="1" x14ac:dyDescent="0.2">
      <c r="B9" s="180" t="s">
        <v>1999</v>
      </c>
      <c r="C9" s="734" t="s">
        <v>45</v>
      </c>
      <c r="D9" s="734" t="s">
        <v>45</v>
      </c>
      <c r="E9" s="734" t="s">
        <v>45</v>
      </c>
      <c r="F9" s="734" t="s">
        <v>45</v>
      </c>
      <c r="G9" s="735" t="s">
        <v>45</v>
      </c>
      <c r="H9" s="171"/>
      <c r="I9" s="171"/>
      <c r="J9" s="171"/>
      <c r="K9" s="171"/>
      <c r="L9" s="171"/>
      <c r="M9" s="171"/>
      <c r="N9" s="171"/>
      <c r="O9" s="172"/>
      <c r="P9" s="172"/>
      <c r="Q9" s="172"/>
      <c r="R9" s="172"/>
      <c r="S9" s="172"/>
      <c r="T9" s="172"/>
      <c r="U9" s="172"/>
      <c r="V9" s="173"/>
      <c r="W9" s="174"/>
      <c r="X9" s="172"/>
      <c r="Y9" s="175"/>
      <c r="Z9" s="175"/>
      <c r="AA9" s="175"/>
      <c r="AB9" s="175"/>
      <c r="AC9" s="175"/>
      <c r="AD9" s="175"/>
      <c r="AE9" s="175"/>
      <c r="AF9" s="175"/>
      <c r="AG9" s="175"/>
      <c r="AH9" s="175"/>
      <c r="AI9" s="175"/>
      <c r="AJ9" s="175"/>
      <c r="AK9" s="175"/>
      <c r="AL9" s="175"/>
      <c r="AM9" s="176"/>
    </row>
    <row r="10" spans="2:56" s="177" customFormat="1" ht="15.75" customHeight="1" outlineLevel="1" x14ac:dyDescent="0.2">
      <c r="B10" s="180" t="s">
        <v>2000</v>
      </c>
      <c r="C10" s="734" t="s">
        <v>46</v>
      </c>
      <c r="D10" s="734" t="s">
        <v>46</v>
      </c>
      <c r="E10" s="734" t="s">
        <v>46</v>
      </c>
      <c r="F10" s="734" t="s">
        <v>46</v>
      </c>
      <c r="G10" s="735" t="s">
        <v>46</v>
      </c>
      <c r="H10" s="171"/>
      <c r="I10" s="171"/>
      <c r="J10" s="171"/>
      <c r="K10" s="171"/>
      <c r="L10" s="171"/>
      <c r="M10" s="171"/>
      <c r="N10" s="171"/>
      <c r="O10" s="172"/>
      <c r="P10" s="172"/>
      <c r="Q10" s="172"/>
      <c r="R10" s="172"/>
      <c r="S10" s="172"/>
      <c r="T10" s="172"/>
      <c r="U10" s="172"/>
      <c r="V10" s="173"/>
      <c r="W10" s="174"/>
      <c r="X10" s="172"/>
      <c r="Y10" s="175"/>
      <c r="Z10" s="175"/>
      <c r="AA10" s="175"/>
      <c r="AB10" s="175"/>
      <c r="AC10" s="175"/>
      <c r="AD10" s="175"/>
      <c r="AE10" s="175"/>
      <c r="AF10" s="175"/>
      <c r="AG10" s="175"/>
      <c r="AH10" s="175"/>
      <c r="AI10" s="175"/>
      <c r="AJ10" s="175"/>
      <c r="AK10" s="175"/>
      <c r="AL10" s="175"/>
      <c r="AM10" s="176"/>
    </row>
    <row r="11" spans="2:56" s="183" customFormat="1" ht="34.5" customHeight="1" outlineLevel="1" x14ac:dyDescent="0.2">
      <c r="B11" s="178" t="s">
        <v>48</v>
      </c>
      <c r="C11" s="736" t="s">
        <v>49</v>
      </c>
      <c r="D11" s="736" t="s">
        <v>49</v>
      </c>
      <c r="E11" s="736" t="s">
        <v>49</v>
      </c>
      <c r="F11" s="736" t="s">
        <v>49</v>
      </c>
      <c r="G11" s="737" t="s">
        <v>49</v>
      </c>
      <c r="H11" s="181"/>
      <c r="I11" s="181"/>
      <c r="J11" s="181"/>
      <c r="K11" s="181"/>
      <c r="L11" s="181"/>
      <c r="M11" s="181"/>
      <c r="N11" s="181"/>
      <c r="O11" s="172"/>
      <c r="P11" s="172"/>
      <c r="Q11" s="172"/>
      <c r="R11" s="172"/>
      <c r="S11" s="172"/>
      <c r="T11" s="172"/>
      <c r="U11" s="172"/>
      <c r="V11" s="173"/>
      <c r="W11" s="174"/>
      <c r="X11" s="172"/>
      <c r="Y11" s="175"/>
      <c r="Z11" s="175"/>
      <c r="AA11" s="175"/>
      <c r="AB11" s="175"/>
      <c r="AC11" s="175"/>
      <c r="AD11" s="175"/>
      <c r="AE11" s="175"/>
      <c r="AF11" s="175"/>
      <c r="AG11" s="175"/>
      <c r="AH11" s="175"/>
      <c r="AI11" s="175"/>
      <c r="AJ11" s="175"/>
      <c r="AK11" s="175"/>
      <c r="AL11" s="175"/>
      <c r="AM11" s="182"/>
    </row>
    <row r="12" spans="2:56" s="177" customFormat="1" ht="15.75" customHeight="1" outlineLevel="1" x14ac:dyDescent="0.2">
      <c r="B12" s="178" t="s">
        <v>61</v>
      </c>
      <c r="C12" s="738" t="s">
        <v>38</v>
      </c>
      <c r="D12" s="734" t="s">
        <v>38</v>
      </c>
      <c r="E12" s="734" t="s">
        <v>38</v>
      </c>
      <c r="F12" s="734" t="s">
        <v>38</v>
      </c>
      <c r="G12" s="735" t="s">
        <v>38</v>
      </c>
      <c r="H12" s="171"/>
      <c r="I12" s="171"/>
      <c r="J12" s="171"/>
      <c r="K12" s="171"/>
      <c r="L12" s="171"/>
      <c r="M12" s="171"/>
      <c r="N12" s="171"/>
      <c r="O12" s="172"/>
      <c r="P12" s="172"/>
      <c r="Q12" s="172"/>
      <c r="R12" s="172"/>
      <c r="S12" s="172"/>
      <c r="T12" s="172"/>
      <c r="U12" s="172"/>
      <c r="V12" s="173"/>
      <c r="W12" s="174"/>
      <c r="X12" s="172"/>
      <c r="Y12" s="175"/>
      <c r="Z12" s="175"/>
      <c r="AA12" s="175"/>
      <c r="AB12" s="175"/>
      <c r="AC12" s="175"/>
      <c r="AD12" s="175"/>
      <c r="AE12" s="175"/>
      <c r="AF12" s="175"/>
      <c r="AG12" s="175"/>
      <c r="AH12" s="175"/>
      <c r="AI12" s="175"/>
      <c r="AJ12" s="175"/>
      <c r="AK12" s="175"/>
      <c r="AL12" s="175"/>
      <c r="AM12" s="176"/>
    </row>
    <row r="13" spans="2:56" s="177" customFormat="1" ht="15.75" customHeight="1" outlineLevel="1" thickBot="1" x14ac:dyDescent="0.25">
      <c r="B13" s="184" t="s">
        <v>57</v>
      </c>
      <c r="C13" s="739" t="s">
        <v>62</v>
      </c>
      <c r="D13" s="740">
        <v>2020110010174</v>
      </c>
      <c r="E13" s="740">
        <v>2020110010174</v>
      </c>
      <c r="F13" s="740">
        <v>2020110010174</v>
      </c>
      <c r="G13" s="741">
        <v>2020110010174</v>
      </c>
      <c r="H13" s="171"/>
      <c r="I13" s="171"/>
      <c r="J13" s="171"/>
      <c r="K13" s="171"/>
      <c r="L13" s="171"/>
      <c r="M13" s="171"/>
      <c r="N13" s="171"/>
      <c r="O13" s="172"/>
      <c r="P13" s="172"/>
      <c r="Q13" s="172"/>
      <c r="R13" s="172"/>
      <c r="S13" s="172"/>
      <c r="T13" s="172"/>
      <c r="U13" s="172"/>
      <c r="V13" s="173"/>
      <c r="W13" s="174"/>
      <c r="X13" s="172"/>
      <c r="Y13" s="175"/>
      <c r="Z13" s="175"/>
      <c r="AA13" s="175"/>
      <c r="AB13" s="175"/>
      <c r="AC13" s="175"/>
      <c r="AD13" s="175"/>
      <c r="AE13" s="175"/>
      <c r="AF13" s="175"/>
      <c r="AG13" s="175"/>
      <c r="AH13" s="175"/>
      <c r="AI13" s="175"/>
      <c r="AJ13" s="175"/>
      <c r="AK13" s="175"/>
      <c r="AL13" s="175"/>
      <c r="AM13" s="176"/>
    </row>
    <row r="14" spans="2:56" s="171" customFormat="1" ht="15.75" customHeight="1" outlineLevel="1" thickBot="1" x14ac:dyDescent="0.25">
      <c r="B14" s="185"/>
      <c r="C14" s="186"/>
      <c r="D14" s="186"/>
      <c r="E14" s="186"/>
      <c r="F14" s="186"/>
      <c r="G14" s="186"/>
      <c r="H14" s="187"/>
      <c r="I14" s="187"/>
      <c r="J14" s="187"/>
      <c r="K14" s="187"/>
      <c r="L14" s="187"/>
      <c r="M14" s="187"/>
      <c r="N14" s="187"/>
      <c r="O14" s="172"/>
      <c r="P14" s="172"/>
      <c r="Q14" s="172"/>
      <c r="R14" s="172"/>
      <c r="S14" s="172"/>
      <c r="T14" s="172"/>
      <c r="U14" s="172"/>
      <c r="V14" s="173"/>
      <c r="W14" s="174"/>
      <c r="X14" s="172"/>
      <c r="Y14" s="175"/>
      <c r="Z14" s="175"/>
      <c r="AA14" s="175"/>
      <c r="AB14" s="175"/>
      <c r="AC14" s="175"/>
      <c r="AD14" s="175"/>
      <c r="AE14" s="175"/>
      <c r="AF14" s="175"/>
      <c r="AG14" s="175"/>
      <c r="AH14" s="175"/>
      <c r="AI14" s="175"/>
      <c r="AJ14" s="175"/>
      <c r="AK14" s="175"/>
      <c r="AL14" s="175"/>
    </row>
    <row r="15" spans="2:56" s="176" customFormat="1" ht="33" customHeight="1" outlineLevel="1" x14ac:dyDescent="0.2">
      <c r="B15" s="95" t="s">
        <v>1983</v>
      </c>
      <c r="C15" s="742" t="s">
        <v>1985</v>
      </c>
      <c r="D15" s="743"/>
      <c r="E15" s="744"/>
      <c r="F15" s="96" t="s">
        <v>37</v>
      </c>
      <c r="G15" s="353">
        <v>44474</v>
      </c>
      <c r="H15" s="188"/>
      <c r="I15" s="188"/>
      <c r="J15" s="188"/>
      <c r="K15" s="188"/>
      <c r="L15" s="188"/>
      <c r="M15" s="188"/>
      <c r="N15" s="188"/>
      <c r="O15" s="172"/>
      <c r="P15" s="172"/>
      <c r="Q15" s="172"/>
      <c r="R15" s="172"/>
      <c r="S15" s="172"/>
      <c r="T15" s="172"/>
      <c r="U15" s="172"/>
      <c r="V15" s="173"/>
      <c r="W15" s="174"/>
      <c r="X15" s="172"/>
      <c r="Y15" s="175"/>
      <c r="Z15" s="175"/>
      <c r="AA15" s="175"/>
      <c r="AB15" s="175"/>
      <c r="AC15" s="175"/>
      <c r="AD15" s="175"/>
      <c r="AE15" s="175"/>
      <c r="AF15" s="175"/>
      <c r="AG15" s="175"/>
      <c r="AH15" s="175"/>
      <c r="AI15" s="175"/>
      <c r="AJ15" s="175"/>
      <c r="AK15" s="175"/>
      <c r="AL15" s="175"/>
    </row>
    <row r="16" spans="2:56" s="176" customFormat="1" ht="15" x14ac:dyDescent="0.2">
      <c r="B16" s="730" t="s">
        <v>58</v>
      </c>
      <c r="C16" s="354" t="s">
        <v>28</v>
      </c>
      <c r="D16" s="354" t="s">
        <v>31</v>
      </c>
      <c r="E16" s="354" t="s">
        <v>32</v>
      </c>
      <c r="F16" s="354" t="s">
        <v>56</v>
      </c>
      <c r="G16" s="355" t="s">
        <v>55</v>
      </c>
      <c r="H16" s="181"/>
      <c r="I16" s="181"/>
      <c r="J16" s="181"/>
      <c r="K16" s="181"/>
      <c r="L16" s="181"/>
      <c r="M16" s="181"/>
      <c r="N16" s="181"/>
      <c r="O16" s="172"/>
      <c r="P16" s="172"/>
      <c r="Q16" s="172"/>
      <c r="R16" s="172"/>
      <c r="S16" s="172"/>
      <c r="T16" s="172"/>
      <c r="U16" s="172"/>
      <c r="V16" s="173"/>
      <c r="W16" s="174"/>
      <c r="X16" s="172"/>
      <c r="Y16" s="175"/>
      <c r="Z16" s="175"/>
      <c r="AA16" s="175"/>
      <c r="AB16" s="175"/>
      <c r="AC16" s="175"/>
      <c r="AD16" s="175"/>
      <c r="AE16" s="175"/>
      <c r="AF16" s="175"/>
      <c r="AG16" s="175"/>
      <c r="AH16" s="175"/>
      <c r="AI16" s="175"/>
      <c r="AJ16" s="175"/>
      <c r="AK16" s="175"/>
      <c r="AL16" s="175"/>
    </row>
    <row r="17" spans="2:57" s="176" customFormat="1" ht="21" customHeight="1" thickBot="1" x14ac:dyDescent="0.25">
      <c r="B17" s="731"/>
      <c r="C17" s="356">
        <v>635000000</v>
      </c>
      <c r="D17" s="357">
        <v>0</v>
      </c>
      <c r="E17" s="357">
        <v>0</v>
      </c>
      <c r="F17" s="358">
        <f>D17-E17</f>
        <v>0</v>
      </c>
      <c r="G17" s="359">
        <f>+C17+F17</f>
        <v>635000000</v>
      </c>
      <c r="H17" s="181"/>
      <c r="I17" s="181"/>
      <c r="J17" s="181"/>
      <c r="K17" s="181"/>
      <c r="L17" s="181"/>
      <c r="M17" s="181"/>
      <c r="N17" s="181"/>
      <c r="O17" s="172"/>
      <c r="P17" s="172"/>
      <c r="Q17" s="172"/>
      <c r="R17" s="172"/>
      <c r="S17" s="172"/>
      <c r="T17" s="172"/>
      <c r="U17" s="172"/>
      <c r="V17" s="173"/>
      <c r="W17" s="174"/>
      <c r="X17" s="172"/>
      <c r="Y17" s="175"/>
      <c r="Z17" s="175"/>
      <c r="AA17" s="175"/>
      <c r="AB17" s="175"/>
      <c r="AC17" s="175"/>
      <c r="AD17" s="175"/>
      <c r="AE17" s="175"/>
      <c r="AF17" s="175"/>
      <c r="AG17" s="175"/>
      <c r="AH17" s="175"/>
      <c r="AI17" s="175"/>
      <c r="AJ17" s="175"/>
      <c r="AK17" s="175"/>
      <c r="AL17" s="175"/>
    </row>
    <row r="18" spans="2:57" s="171" customFormat="1" ht="15.75" thickBot="1" x14ac:dyDescent="0.25">
      <c r="B18" s="189"/>
      <c r="C18" s="190"/>
      <c r="D18" s="191"/>
      <c r="E18" s="191"/>
      <c r="F18" s="192"/>
      <c r="G18" s="172"/>
      <c r="H18" s="181"/>
      <c r="I18" s="181"/>
      <c r="J18" s="181"/>
      <c r="K18" s="181"/>
      <c r="L18" s="745" t="s">
        <v>1988</v>
      </c>
      <c r="M18" s="745"/>
      <c r="N18" s="745"/>
      <c r="O18" s="172"/>
      <c r="P18" s="172"/>
      <c r="Q18" s="172"/>
      <c r="R18" s="172"/>
      <c r="S18" s="172"/>
      <c r="T18" s="172"/>
      <c r="U18" s="172"/>
      <c r="V18" s="173"/>
      <c r="W18" s="174"/>
      <c r="X18" s="172"/>
      <c r="Y18" s="747" t="s">
        <v>1997</v>
      </c>
      <c r="Z18" s="747"/>
      <c r="AA18" s="747"/>
      <c r="AB18" s="747"/>
      <c r="AC18" s="747"/>
      <c r="AD18" s="747"/>
      <c r="AE18" s="747"/>
      <c r="AF18" s="747"/>
      <c r="AG18" s="747"/>
      <c r="AH18" s="747"/>
      <c r="AI18" s="747"/>
      <c r="AJ18" s="747"/>
      <c r="AK18" s="747"/>
      <c r="AL18" s="747"/>
      <c r="AN18" s="746" t="s">
        <v>1992</v>
      </c>
      <c r="AO18" s="746"/>
      <c r="AP18" s="746"/>
      <c r="AQ18" s="746"/>
      <c r="AR18" s="746"/>
      <c r="AS18" s="746"/>
      <c r="AT18" s="746"/>
      <c r="AU18" s="746"/>
      <c r="AV18" s="746"/>
      <c r="AW18" s="746"/>
      <c r="AX18" s="746"/>
      <c r="AY18" s="746"/>
      <c r="AZ18" s="746"/>
      <c r="BA18" s="746"/>
      <c r="BB18" s="746"/>
      <c r="BC18" s="746"/>
      <c r="BD18" s="746"/>
    </row>
    <row r="19" spans="2:57" ht="26.25" thickBot="1" x14ac:dyDescent="0.25">
      <c r="B19" s="193" t="s">
        <v>0</v>
      </c>
      <c r="C19" s="360" t="s">
        <v>1986</v>
      </c>
      <c r="D19" s="360" t="s">
        <v>1987</v>
      </c>
      <c r="E19" s="194" t="s">
        <v>2</v>
      </c>
      <c r="F19" s="194" t="s">
        <v>1984</v>
      </c>
      <c r="G19" s="194" t="s">
        <v>2034</v>
      </c>
      <c r="H19" s="194" t="s">
        <v>51</v>
      </c>
      <c r="I19" s="194" t="s">
        <v>60</v>
      </c>
      <c r="J19" s="194" t="s">
        <v>3</v>
      </c>
      <c r="K19" s="195" t="s">
        <v>52</v>
      </c>
      <c r="L19" s="361" t="s">
        <v>1989</v>
      </c>
      <c r="M19" s="362" t="s">
        <v>1990</v>
      </c>
      <c r="N19" s="362" t="s">
        <v>1991</v>
      </c>
      <c r="O19" s="196" t="s">
        <v>29</v>
      </c>
      <c r="P19" s="197" t="s">
        <v>7</v>
      </c>
      <c r="Q19" s="198" t="s">
        <v>27</v>
      </c>
      <c r="R19" s="199" t="s">
        <v>8</v>
      </c>
      <c r="S19" s="198" t="s">
        <v>4</v>
      </c>
      <c r="T19" s="199" t="s">
        <v>9</v>
      </c>
      <c r="U19" s="198" t="s">
        <v>5</v>
      </c>
      <c r="V19" s="198" t="s">
        <v>25</v>
      </c>
      <c r="W19" s="363" t="s">
        <v>26</v>
      </c>
      <c r="X19" s="364" t="s">
        <v>10</v>
      </c>
      <c r="Y19" s="365" t="s">
        <v>11</v>
      </c>
      <c r="Z19" s="309" t="s">
        <v>12</v>
      </c>
      <c r="AA19" s="309" t="s">
        <v>13</v>
      </c>
      <c r="AB19" s="309" t="s">
        <v>14</v>
      </c>
      <c r="AC19" s="309" t="s">
        <v>15</v>
      </c>
      <c r="AD19" s="309" t="s">
        <v>16</v>
      </c>
      <c r="AE19" s="309" t="s">
        <v>17</v>
      </c>
      <c r="AF19" s="309" t="s">
        <v>18</v>
      </c>
      <c r="AG19" s="309" t="s">
        <v>19</v>
      </c>
      <c r="AH19" s="309" t="s">
        <v>20</v>
      </c>
      <c r="AI19" s="309" t="s">
        <v>21</v>
      </c>
      <c r="AJ19" s="310" t="s">
        <v>22</v>
      </c>
      <c r="AK19" s="311" t="s">
        <v>23</v>
      </c>
      <c r="AL19" s="366" t="s">
        <v>24</v>
      </c>
      <c r="AN19" s="367" t="s">
        <v>1993</v>
      </c>
      <c r="AO19" s="367" t="s">
        <v>1994</v>
      </c>
      <c r="AP19" s="367" t="s">
        <v>1995</v>
      </c>
      <c r="AQ19" s="367" t="s">
        <v>11</v>
      </c>
      <c r="AR19" s="367" t="s">
        <v>12</v>
      </c>
      <c r="AS19" s="367" t="s">
        <v>13</v>
      </c>
      <c r="AT19" s="367" t="s">
        <v>14</v>
      </c>
      <c r="AU19" s="367" t="s">
        <v>15</v>
      </c>
      <c r="AV19" s="367" t="s">
        <v>16</v>
      </c>
      <c r="AW19" s="367" t="s">
        <v>17</v>
      </c>
      <c r="AX19" s="367" t="s">
        <v>18</v>
      </c>
      <c r="AY19" s="367" t="s">
        <v>19</v>
      </c>
      <c r="AZ19" s="367" t="s">
        <v>20</v>
      </c>
      <c r="BA19" s="367" t="s">
        <v>21</v>
      </c>
      <c r="BB19" s="367" t="s">
        <v>22</v>
      </c>
      <c r="BC19" s="367" t="s">
        <v>23</v>
      </c>
      <c r="BD19" s="367" t="s">
        <v>1996</v>
      </c>
    </row>
    <row r="20" spans="2:57" s="153" customFormat="1" ht="34.5" customHeight="1" x14ac:dyDescent="0.2">
      <c r="B20" s="368" t="s">
        <v>39</v>
      </c>
      <c r="C20" s="369">
        <v>63555555.555555552</v>
      </c>
      <c r="D20" s="370"/>
      <c r="E20" s="370"/>
      <c r="F20" s="370"/>
      <c r="G20" s="370"/>
      <c r="H20" s="370"/>
      <c r="I20" s="370"/>
      <c r="J20" s="370"/>
      <c r="K20" s="370"/>
      <c r="L20" s="370"/>
      <c r="M20" s="370"/>
      <c r="N20" s="371"/>
      <c r="O20" s="372"/>
      <c r="P20" s="373"/>
      <c r="Q20" s="374"/>
      <c r="R20" s="375"/>
      <c r="S20" s="376"/>
      <c r="T20" s="377"/>
      <c r="U20" s="376"/>
      <c r="V20" s="378"/>
      <c r="W20" s="378"/>
      <c r="X20" s="379"/>
      <c r="Y20" s="380"/>
      <c r="Z20" s="381"/>
      <c r="AA20" s="381"/>
      <c r="AB20" s="381"/>
      <c r="AC20" s="381"/>
      <c r="AD20" s="381"/>
      <c r="AE20" s="381"/>
      <c r="AF20" s="381"/>
      <c r="AG20" s="381"/>
      <c r="AH20" s="381"/>
      <c r="AI20" s="381"/>
      <c r="AJ20" s="382"/>
      <c r="AK20" s="383"/>
      <c r="AL20" s="384"/>
      <c r="AN20" s="202">
        <f t="shared" ref="AN20:AN25" si="0">+AL20</f>
        <v>0</v>
      </c>
      <c r="AO20" s="203"/>
      <c r="AP20" s="203">
        <f t="shared" ref="AP20:AP25" si="1">+AN20-AO20</f>
        <v>0</v>
      </c>
      <c r="AQ20" s="204"/>
      <c r="AR20" s="203"/>
      <c r="AS20" s="203"/>
      <c r="AT20" s="203"/>
      <c r="AU20" s="203"/>
      <c r="AV20" s="203"/>
      <c r="AW20" s="203"/>
      <c r="AX20" s="203"/>
      <c r="AY20" s="203"/>
      <c r="AZ20" s="203"/>
      <c r="BA20" s="203"/>
      <c r="BB20" s="205"/>
      <c r="BC20" s="206">
        <f t="shared" ref="BC20:BC25" si="2">SUM(AQ20:BB20)</f>
        <v>0</v>
      </c>
      <c r="BD20" s="207">
        <f t="shared" ref="BD20:BD25" si="3">+AN20-BC20</f>
        <v>0</v>
      </c>
      <c r="BE20" s="208"/>
    </row>
    <row r="21" spans="2:57" s="154" customFormat="1" x14ac:dyDescent="0.2">
      <c r="B21" s="424"/>
      <c r="C21" s="209">
        <v>23055556</v>
      </c>
      <c r="D21" s="210" t="s">
        <v>50</v>
      </c>
      <c r="E21" s="210" t="s">
        <v>182</v>
      </c>
      <c r="F21" s="210" t="s">
        <v>47</v>
      </c>
      <c r="G21" s="210" t="s">
        <v>53</v>
      </c>
      <c r="H21" s="210" t="s">
        <v>168</v>
      </c>
      <c r="I21" s="210" t="s">
        <v>68</v>
      </c>
      <c r="J21" s="210" t="s">
        <v>181</v>
      </c>
      <c r="K21" s="210" t="s">
        <v>59</v>
      </c>
      <c r="L21" s="211" t="s">
        <v>2001</v>
      </c>
      <c r="M21" s="211" t="s">
        <v>2001</v>
      </c>
      <c r="N21" s="211" t="s">
        <v>2001</v>
      </c>
      <c r="O21" s="212">
        <v>2</v>
      </c>
      <c r="P21" s="213">
        <v>80</v>
      </c>
      <c r="Q21" s="214">
        <v>23055556</v>
      </c>
      <c r="R21" s="215" t="s">
        <v>598</v>
      </c>
      <c r="S21" s="214">
        <v>23055556</v>
      </c>
      <c r="T21" s="215" t="s">
        <v>1639</v>
      </c>
      <c r="U21" s="214">
        <v>23055556</v>
      </c>
      <c r="V21" s="216" t="s">
        <v>192</v>
      </c>
      <c r="W21" s="216" t="s">
        <v>1659</v>
      </c>
      <c r="X21" s="217">
        <v>77</v>
      </c>
      <c r="Y21" s="218">
        <v>0</v>
      </c>
      <c r="Z21" s="219">
        <v>0</v>
      </c>
      <c r="AA21" s="219">
        <v>0</v>
      </c>
      <c r="AB21" s="219">
        <v>0</v>
      </c>
      <c r="AC21" s="219">
        <v>8066667</v>
      </c>
      <c r="AD21" s="219">
        <v>8500000</v>
      </c>
      <c r="AE21" s="219">
        <v>6488889</v>
      </c>
      <c r="AF21" s="219">
        <v>0</v>
      </c>
      <c r="AG21" s="219" t="s">
        <v>2039</v>
      </c>
      <c r="AH21" s="219"/>
      <c r="AI21" s="219"/>
      <c r="AJ21" s="220"/>
      <c r="AK21" s="221">
        <f>SUM(Y21:AJ21)</f>
        <v>23055556</v>
      </c>
      <c r="AL21" s="222">
        <f>+U21-AK21</f>
        <v>0</v>
      </c>
      <c r="AN21" s="223">
        <f t="shared" si="0"/>
        <v>0</v>
      </c>
      <c r="AO21" s="224"/>
      <c r="AP21" s="224">
        <f t="shared" si="1"/>
        <v>0</v>
      </c>
      <c r="AQ21" s="225"/>
      <c r="AR21" s="224"/>
      <c r="AS21" s="224"/>
      <c r="AT21" s="224"/>
      <c r="AU21" s="224"/>
      <c r="AV21" s="224"/>
      <c r="AW21" s="224"/>
      <c r="AX21" s="224"/>
      <c r="AY21" s="224"/>
      <c r="AZ21" s="224"/>
      <c r="BA21" s="224"/>
      <c r="BB21" s="226"/>
      <c r="BC21" s="227">
        <f t="shared" si="2"/>
        <v>0</v>
      </c>
      <c r="BD21" s="222">
        <f t="shared" si="3"/>
        <v>0</v>
      </c>
    </row>
    <row r="22" spans="2:57" s="154" customFormat="1" x14ac:dyDescent="0.2">
      <c r="B22" s="424"/>
      <c r="C22" s="209">
        <v>27000000</v>
      </c>
      <c r="D22" s="210" t="s">
        <v>50</v>
      </c>
      <c r="E22" s="210" t="s">
        <v>182</v>
      </c>
      <c r="F22" s="210" t="s">
        <v>47</v>
      </c>
      <c r="G22" s="210" t="s">
        <v>53</v>
      </c>
      <c r="H22" s="210" t="s">
        <v>168</v>
      </c>
      <c r="I22" s="210" t="s">
        <v>68</v>
      </c>
      <c r="J22" s="210" t="s">
        <v>181</v>
      </c>
      <c r="K22" s="210" t="s">
        <v>59</v>
      </c>
      <c r="L22" s="211" t="s">
        <v>2001</v>
      </c>
      <c r="M22" s="211" t="s">
        <v>2001</v>
      </c>
      <c r="N22" s="211" t="s">
        <v>2001</v>
      </c>
      <c r="O22" s="212">
        <v>13</v>
      </c>
      <c r="P22" s="213">
        <v>101</v>
      </c>
      <c r="Q22" s="209">
        <v>27000000</v>
      </c>
      <c r="R22" s="215" t="s">
        <v>1637</v>
      </c>
      <c r="S22" s="209">
        <v>27000000</v>
      </c>
      <c r="T22" s="215" t="s">
        <v>1376</v>
      </c>
      <c r="U22" s="209">
        <v>27000000</v>
      </c>
      <c r="V22" s="216" t="s">
        <v>193</v>
      </c>
      <c r="W22" s="216" t="s">
        <v>2038</v>
      </c>
      <c r="X22" s="217">
        <v>187</v>
      </c>
      <c r="Y22" s="218">
        <v>0</v>
      </c>
      <c r="Z22" s="219">
        <v>0</v>
      </c>
      <c r="AA22" s="219">
        <v>1200000</v>
      </c>
      <c r="AB22" s="219">
        <v>4500000</v>
      </c>
      <c r="AC22" s="219">
        <v>4500000</v>
      </c>
      <c r="AD22" s="219">
        <v>4500000</v>
      </c>
      <c r="AE22" s="219">
        <v>4500000</v>
      </c>
      <c r="AF22" s="219">
        <v>4500000</v>
      </c>
      <c r="AG22" s="219">
        <v>3300000</v>
      </c>
      <c r="AH22" s="219"/>
      <c r="AI22" s="219"/>
      <c r="AJ22" s="220"/>
      <c r="AK22" s="221">
        <f>SUM(Y22:AJ22)</f>
        <v>27000000</v>
      </c>
      <c r="AL22" s="222">
        <f>+U22-AK22</f>
        <v>0</v>
      </c>
      <c r="AN22" s="223">
        <f t="shared" si="0"/>
        <v>0</v>
      </c>
      <c r="AO22" s="224"/>
      <c r="AP22" s="224">
        <f t="shared" si="1"/>
        <v>0</v>
      </c>
      <c r="AQ22" s="225"/>
      <c r="AR22" s="224"/>
      <c r="AS22" s="224"/>
      <c r="AT22" s="224"/>
      <c r="AU22" s="224"/>
      <c r="AV22" s="224"/>
      <c r="AW22" s="224"/>
      <c r="AX22" s="224"/>
      <c r="AY22" s="224"/>
      <c r="AZ22" s="224"/>
      <c r="BA22" s="224"/>
      <c r="BB22" s="226"/>
      <c r="BC22" s="227">
        <f t="shared" si="2"/>
        <v>0</v>
      </c>
      <c r="BD22" s="222">
        <f t="shared" si="3"/>
        <v>0</v>
      </c>
    </row>
    <row r="23" spans="2:57" s="154" customFormat="1" x14ac:dyDescent="0.2">
      <c r="B23" s="424"/>
      <c r="C23" s="209">
        <v>13500000</v>
      </c>
      <c r="D23" s="210" t="s">
        <v>50</v>
      </c>
      <c r="E23" s="210" t="s">
        <v>182</v>
      </c>
      <c r="F23" s="210" t="s">
        <v>47</v>
      </c>
      <c r="G23" s="210" t="s">
        <v>53</v>
      </c>
      <c r="H23" s="210" t="s">
        <v>168</v>
      </c>
      <c r="I23" s="210" t="s">
        <v>68</v>
      </c>
      <c r="J23" s="210" t="s">
        <v>181</v>
      </c>
      <c r="K23" s="210" t="s">
        <v>59</v>
      </c>
      <c r="L23" s="211" t="s">
        <v>2001</v>
      </c>
      <c r="M23" s="211" t="s">
        <v>2001</v>
      </c>
      <c r="N23" s="211" t="s">
        <v>2001</v>
      </c>
      <c r="O23" s="212">
        <v>706</v>
      </c>
      <c r="P23" s="213">
        <v>525</v>
      </c>
      <c r="Q23" s="209">
        <v>13500000</v>
      </c>
      <c r="R23" s="215" t="s">
        <v>1638</v>
      </c>
      <c r="S23" s="209">
        <v>13500000</v>
      </c>
      <c r="T23" s="215">
        <v>975</v>
      </c>
      <c r="U23" s="214">
        <v>13500000</v>
      </c>
      <c r="V23" s="216" t="s">
        <v>1640</v>
      </c>
      <c r="W23" s="216" t="s">
        <v>360</v>
      </c>
      <c r="X23" s="217">
        <v>500</v>
      </c>
      <c r="Y23" s="218">
        <v>0</v>
      </c>
      <c r="Z23" s="219">
        <v>0</v>
      </c>
      <c r="AA23" s="219">
        <v>0</v>
      </c>
      <c r="AB23" s="219">
        <v>0</v>
      </c>
      <c r="AC23" s="219">
        <v>0</v>
      </c>
      <c r="AD23" s="219">
        <v>0</v>
      </c>
      <c r="AE23" s="219">
        <v>0</v>
      </c>
      <c r="AF23" s="219">
        <v>0</v>
      </c>
      <c r="AG23" s="219">
        <v>0</v>
      </c>
      <c r="AH23" s="219"/>
      <c r="AI23" s="219"/>
      <c r="AJ23" s="220"/>
      <c r="AK23" s="221">
        <f>SUM(Y23:AJ23)</f>
        <v>0</v>
      </c>
      <c r="AL23" s="222">
        <f>+U23-AK23</f>
        <v>13500000</v>
      </c>
      <c r="AN23" s="223">
        <f t="shared" si="0"/>
        <v>13500000</v>
      </c>
      <c r="AO23" s="224"/>
      <c r="AP23" s="224">
        <f t="shared" si="1"/>
        <v>13500000</v>
      </c>
      <c r="AQ23" s="225"/>
      <c r="AR23" s="224"/>
      <c r="AS23" s="224"/>
      <c r="AT23" s="224"/>
      <c r="AU23" s="224"/>
      <c r="AV23" s="224"/>
      <c r="AW23" s="224"/>
      <c r="AX23" s="224"/>
      <c r="AY23" s="224"/>
      <c r="AZ23" s="224"/>
      <c r="BA23" s="224"/>
      <c r="BB23" s="226"/>
      <c r="BC23" s="227">
        <f t="shared" si="2"/>
        <v>0</v>
      </c>
      <c r="BD23" s="222">
        <f t="shared" si="3"/>
        <v>13500000</v>
      </c>
    </row>
    <row r="24" spans="2:57" s="154" customFormat="1" x14ac:dyDescent="0.2">
      <c r="B24" s="424"/>
      <c r="C24" s="209"/>
      <c r="D24" s="228"/>
      <c r="E24" s="228"/>
      <c r="F24" s="228"/>
      <c r="G24" s="228"/>
      <c r="H24" s="228"/>
      <c r="I24" s="228"/>
      <c r="J24" s="228"/>
      <c r="K24" s="228"/>
      <c r="L24" s="229"/>
      <c r="M24" s="229"/>
      <c r="N24" s="229"/>
      <c r="O24" s="212"/>
      <c r="P24" s="213"/>
      <c r="Q24" s="209"/>
      <c r="R24" s="215"/>
      <c r="S24" s="209"/>
      <c r="T24" s="215"/>
      <c r="U24" s="214"/>
      <c r="V24" s="230"/>
      <c r="W24" s="216"/>
      <c r="X24" s="217"/>
      <c r="Y24" s="218"/>
      <c r="Z24" s="219"/>
      <c r="AA24" s="219"/>
      <c r="AB24" s="219"/>
      <c r="AC24" s="219"/>
      <c r="AD24" s="219"/>
      <c r="AE24" s="219"/>
      <c r="AF24" s="219"/>
      <c r="AG24" s="219"/>
      <c r="AH24" s="219"/>
      <c r="AI24" s="219"/>
      <c r="AJ24" s="220"/>
      <c r="AK24" s="221">
        <f>SUM(Y24:AJ24)</f>
        <v>0</v>
      </c>
      <c r="AL24" s="222">
        <f>+U24-AK24</f>
        <v>0</v>
      </c>
      <c r="AN24" s="223">
        <f t="shared" si="0"/>
        <v>0</v>
      </c>
      <c r="AO24" s="224"/>
      <c r="AP24" s="224">
        <f t="shared" si="1"/>
        <v>0</v>
      </c>
      <c r="AQ24" s="225"/>
      <c r="AR24" s="224"/>
      <c r="AS24" s="224"/>
      <c r="AT24" s="224"/>
      <c r="AU24" s="224"/>
      <c r="AV24" s="224"/>
      <c r="AW24" s="224"/>
      <c r="AX24" s="224"/>
      <c r="AY24" s="224"/>
      <c r="AZ24" s="224"/>
      <c r="BA24" s="224"/>
      <c r="BB24" s="226"/>
      <c r="BC24" s="227">
        <f t="shared" si="2"/>
        <v>0</v>
      </c>
      <c r="BD24" s="222">
        <f t="shared" si="3"/>
        <v>0</v>
      </c>
    </row>
    <row r="25" spans="2:57" s="154" customFormat="1" x14ac:dyDescent="0.2">
      <c r="B25" s="425"/>
      <c r="C25" s="232"/>
      <c r="D25" s="210"/>
      <c r="E25" s="210"/>
      <c r="F25" s="210"/>
      <c r="G25" s="210"/>
      <c r="H25" s="210"/>
      <c r="I25" s="210"/>
      <c r="J25" s="210"/>
      <c r="K25" s="210"/>
      <c r="L25" s="233"/>
      <c r="M25" s="233"/>
      <c r="N25" s="233"/>
      <c r="O25" s="234"/>
      <c r="P25" s="235"/>
      <c r="Q25" s="235"/>
      <c r="R25" s="236"/>
      <c r="S25" s="235"/>
      <c r="T25" s="236"/>
      <c r="U25" s="237"/>
      <c r="V25" s="238"/>
      <c r="W25" s="238"/>
      <c r="X25" s="239"/>
      <c r="Y25" s="225"/>
      <c r="Z25" s="224"/>
      <c r="AA25" s="224"/>
      <c r="AB25" s="224"/>
      <c r="AC25" s="224"/>
      <c r="AD25" s="224"/>
      <c r="AE25" s="224"/>
      <c r="AF25" s="224"/>
      <c r="AG25" s="224"/>
      <c r="AH25" s="224"/>
      <c r="AI25" s="224"/>
      <c r="AJ25" s="226"/>
      <c r="AK25" s="221"/>
      <c r="AL25" s="222"/>
      <c r="AM25" s="240"/>
      <c r="AN25" s="223">
        <f t="shared" si="0"/>
        <v>0</v>
      </c>
      <c r="AO25" s="224"/>
      <c r="AP25" s="224">
        <f t="shared" si="1"/>
        <v>0</v>
      </c>
      <c r="AQ25" s="225"/>
      <c r="AR25" s="224"/>
      <c r="AS25" s="224"/>
      <c r="AT25" s="224"/>
      <c r="AU25" s="224"/>
      <c r="AV25" s="224"/>
      <c r="AW25" s="224"/>
      <c r="AX25" s="224"/>
      <c r="AY25" s="224"/>
      <c r="AZ25" s="224"/>
      <c r="BA25" s="224"/>
      <c r="BB25" s="226"/>
      <c r="BC25" s="227">
        <f t="shared" si="2"/>
        <v>0</v>
      </c>
      <c r="BD25" s="222">
        <f t="shared" si="3"/>
        <v>0</v>
      </c>
    </row>
    <row r="26" spans="2:57" s="252" customFormat="1" ht="64.5" thickBot="1" x14ac:dyDescent="0.25">
      <c r="B26" s="241" t="s">
        <v>6</v>
      </c>
      <c r="C26" s="242">
        <f>C20-SUM(C21:C25)</f>
        <v>-0.4444444477558136</v>
      </c>
      <c r="D26" s="243" t="s">
        <v>50</v>
      </c>
      <c r="E26" s="244" t="s">
        <v>182</v>
      </c>
      <c r="F26" s="244" t="s">
        <v>47</v>
      </c>
      <c r="G26" s="244" t="s">
        <v>53</v>
      </c>
      <c r="H26" s="244" t="s">
        <v>168</v>
      </c>
      <c r="I26" s="244" t="s">
        <v>68</v>
      </c>
      <c r="J26" s="244" t="s">
        <v>181</v>
      </c>
      <c r="K26" s="244" t="s">
        <v>59</v>
      </c>
      <c r="L26" s="245"/>
      <c r="M26" s="245"/>
      <c r="N26" s="245"/>
      <c r="O26" s="246"/>
      <c r="P26" s="247"/>
      <c r="Q26" s="242"/>
      <c r="R26" s="248"/>
      <c r="S26" s="242">
        <f>SUM(S21:S25)</f>
        <v>63555556</v>
      </c>
      <c r="T26" s="385"/>
      <c r="U26" s="242">
        <f>SUM(U21:U25)</f>
        <v>63555556</v>
      </c>
      <c r="V26" s="386"/>
      <c r="W26" s="387"/>
      <c r="X26" s="388"/>
      <c r="Y26" s="389">
        <f t="shared" ref="Y26:BD26" si="4">SUM(Y21:Y25)</f>
        <v>0</v>
      </c>
      <c r="Z26" s="389">
        <f t="shared" si="4"/>
        <v>0</v>
      </c>
      <c r="AA26" s="389">
        <f t="shared" si="4"/>
        <v>1200000</v>
      </c>
      <c r="AB26" s="389">
        <f t="shared" si="4"/>
        <v>4500000</v>
      </c>
      <c r="AC26" s="389">
        <f t="shared" si="4"/>
        <v>12566667</v>
      </c>
      <c r="AD26" s="389">
        <f t="shared" si="4"/>
        <v>13000000</v>
      </c>
      <c r="AE26" s="389">
        <f t="shared" si="4"/>
        <v>10988889</v>
      </c>
      <c r="AF26" s="389">
        <f t="shared" si="4"/>
        <v>4500000</v>
      </c>
      <c r="AG26" s="389">
        <f t="shared" si="4"/>
        <v>3300000</v>
      </c>
      <c r="AH26" s="389">
        <f t="shared" si="4"/>
        <v>0</v>
      </c>
      <c r="AI26" s="389">
        <f t="shared" si="4"/>
        <v>0</v>
      </c>
      <c r="AJ26" s="390">
        <f t="shared" si="4"/>
        <v>0</v>
      </c>
      <c r="AK26" s="391">
        <f t="shared" si="4"/>
        <v>50055556</v>
      </c>
      <c r="AL26" s="392">
        <f t="shared" si="4"/>
        <v>13500000</v>
      </c>
      <c r="AN26" s="393">
        <f t="shared" si="4"/>
        <v>13500000</v>
      </c>
      <c r="AO26" s="394">
        <f t="shared" si="4"/>
        <v>0</v>
      </c>
      <c r="AP26" s="394">
        <f t="shared" si="4"/>
        <v>13500000</v>
      </c>
      <c r="AQ26" s="394">
        <f t="shared" si="4"/>
        <v>0</v>
      </c>
      <c r="AR26" s="394">
        <f t="shared" si="4"/>
        <v>0</v>
      </c>
      <c r="AS26" s="394">
        <f t="shared" si="4"/>
        <v>0</v>
      </c>
      <c r="AT26" s="394">
        <f t="shared" si="4"/>
        <v>0</v>
      </c>
      <c r="AU26" s="394">
        <f t="shared" si="4"/>
        <v>0</v>
      </c>
      <c r="AV26" s="394">
        <f t="shared" si="4"/>
        <v>0</v>
      </c>
      <c r="AW26" s="394">
        <f t="shared" si="4"/>
        <v>0</v>
      </c>
      <c r="AX26" s="394">
        <f t="shared" si="4"/>
        <v>0</v>
      </c>
      <c r="AY26" s="394">
        <f t="shared" si="4"/>
        <v>0</v>
      </c>
      <c r="AZ26" s="394">
        <f t="shared" si="4"/>
        <v>0</v>
      </c>
      <c r="BA26" s="394">
        <f t="shared" si="4"/>
        <v>0</v>
      </c>
      <c r="BB26" s="394">
        <f t="shared" si="4"/>
        <v>0</v>
      </c>
      <c r="BC26" s="395">
        <f t="shared" si="4"/>
        <v>0</v>
      </c>
      <c r="BD26" s="396">
        <f t="shared" si="4"/>
        <v>13500000</v>
      </c>
    </row>
    <row r="27" spans="2:57" s="153" customFormat="1" ht="34.5" customHeight="1" x14ac:dyDescent="0.2">
      <c r="B27" s="368" t="s">
        <v>39</v>
      </c>
      <c r="C27" s="369">
        <v>508444444.44444442</v>
      </c>
      <c r="D27" s="370"/>
      <c r="E27" s="370"/>
      <c r="F27" s="370"/>
      <c r="G27" s="370"/>
      <c r="H27" s="370"/>
      <c r="I27" s="370"/>
      <c r="J27" s="370"/>
      <c r="K27" s="370"/>
      <c r="L27" s="370"/>
      <c r="M27" s="370"/>
      <c r="N27" s="371"/>
      <c r="O27" s="372"/>
      <c r="P27" s="373"/>
      <c r="Q27" s="374"/>
      <c r="R27" s="375"/>
      <c r="S27" s="376"/>
      <c r="T27" s="377"/>
      <c r="U27" s="376"/>
      <c r="V27" s="378"/>
      <c r="W27" s="378"/>
      <c r="X27" s="379"/>
      <c r="Y27" s="380"/>
      <c r="Z27" s="381"/>
      <c r="AA27" s="381"/>
      <c r="AB27" s="381"/>
      <c r="AC27" s="381"/>
      <c r="AD27" s="381"/>
      <c r="AE27" s="381"/>
      <c r="AF27" s="381"/>
      <c r="AG27" s="381"/>
      <c r="AH27" s="381"/>
      <c r="AI27" s="381"/>
      <c r="AJ27" s="382"/>
      <c r="AK27" s="383"/>
      <c r="AL27" s="384"/>
      <c r="AN27" s="202"/>
      <c r="AO27" s="203"/>
      <c r="AP27" s="203"/>
      <c r="AQ27" s="204"/>
      <c r="AR27" s="203"/>
      <c r="AS27" s="203"/>
      <c r="AT27" s="203"/>
      <c r="AU27" s="203"/>
      <c r="AV27" s="203"/>
      <c r="AW27" s="203"/>
      <c r="AX27" s="203"/>
      <c r="AY27" s="203"/>
      <c r="AZ27" s="203"/>
      <c r="BA27" s="203"/>
      <c r="BB27" s="205"/>
      <c r="BC27" s="206"/>
      <c r="BD27" s="207"/>
      <c r="BE27" s="208"/>
    </row>
    <row r="28" spans="2:57" s="154" customFormat="1" x14ac:dyDescent="0.2">
      <c r="B28" s="424"/>
      <c r="C28" s="209">
        <v>43944444</v>
      </c>
      <c r="D28" s="210" t="s">
        <v>50</v>
      </c>
      <c r="E28" s="210" t="s">
        <v>182</v>
      </c>
      <c r="F28" s="210" t="s">
        <v>47</v>
      </c>
      <c r="G28" s="210" t="s">
        <v>53</v>
      </c>
      <c r="H28" s="210" t="s">
        <v>174</v>
      </c>
      <c r="I28" s="210" t="s">
        <v>69</v>
      </c>
      <c r="J28" s="210" t="s">
        <v>181</v>
      </c>
      <c r="K28" s="210" t="s">
        <v>59</v>
      </c>
      <c r="L28" s="211" t="s">
        <v>2001</v>
      </c>
      <c r="M28" s="211" t="s">
        <v>2001</v>
      </c>
      <c r="N28" s="211" t="s">
        <v>2001</v>
      </c>
      <c r="O28" s="212">
        <v>1</v>
      </c>
      <c r="P28" s="213">
        <v>79</v>
      </c>
      <c r="Q28" s="209">
        <v>43944444</v>
      </c>
      <c r="R28" s="215" t="s">
        <v>488</v>
      </c>
      <c r="S28" s="209">
        <v>43944444</v>
      </c>
      <c r="T28" s="215" t="s">
        <v>1364</v>
      </c>
      <c r="U28" s="209">
        <v>43944444</v>
      </c>
      <c r="V28" s="216" t="s">
        <v>194</v>
      </c>
      <c r="W28" s="216" t="s">
        <v>1659</v>
      </c>
      <c r="X28" s="217" t="s">
        <v>1246</v>
      </c>
      <c r="Y28" s="218">
        <v>0</v>
      </c>
      <c r="Z28" s="219">
        <v>0</v>
      </c>
      <c r="AA28" s="219">
        <v>0</v>
      </c>
      <c r="AB28" s="219">
        <v>0</v>
      </c>
      <c r="AC28" s="219">
        <v>0</v>
      </c>
      <c r="AD28" s="219">
        <v>0</v>
      </c>
      <c r="AE28" s="219">
        <v>2011111</v>
      </c>
      <c r="AF28" s="219">
        <v>8500000</v>
      </c>
      <c r="AG28" s="219">
        <v>8500000</v>
      </c>
      <c r="AH28" s="219"/>
      <c r="AI28" s="219"/>
      <c r="AJ28" s="220"/>
      <c r="AK28" s="221">
        <f t="shared" ref="AK28:AK37" si="5">SUM(Y28:AJ28)</f>
        <v>19011111</v>
      </c>
      <c r="AL28" s="222">
        <f t="shared" ref="AL28:AL37" si="6">+U28-AK28</f>
        <v>24933333</v>
      </c>
      <c r="AN28" s="223">
        <f t="shared" ref="AN28:AN54" si="7">+AL28</f>
        <v>24933333</v>
      </c>
      <c r="AO28" s="224"/>
      <c r="AP28" s="224">
        <f t="shared" ref="AP28:AP54" si="8">+AN28-AO28</f>
        <v>24933333</v>
      </c>
      <c r="AQ28" s="225"/>
      <c r="AR28" s="224"/>
      <c r="AS28" s="224"/>
      <c r="AT28" s="224"/>
      <c r="AU28" s="224"/>
      <c r="AV28" s="224"/>
      <c r="AW28" s="224"/>
      <c r="AX28" s="224"/>
      <c r="AY28" s="224"/>
      <c r="AZ28" s="224"/>
      <c r="BA28" s="224"/>
      <c r="BB28" s="226"/>
      <c r="BC28" s="227">
        <f t="shared" ref="BC28:BC54" si="9">SUM(AQ28:BB28)</f>
        <v>0</v>
      </c>
      <c r="BD28" s="222">
        <f t="shared" ref="BD28:BD54" si="10">+AN28-BC28</f>
        <v>24933333</v>
      </c>
    </row>
    <row r="29" spans="2:57" s="154" customFormat="1" x14ac:dyDescent="0.2">
      <c r="B29" s="424"/>
      <c r="C29" s="209">
        <v>4000000</v>
      </c>
      <c r="D29" s="210" t="s">
        <v>50</v>
      </c>
      <c r="E29" s="210" t="s">
        <v>182</v>
      </c>
      <c r="F29" s="210" t="s">
        <v>47</v>
      </c>
      <c r="G29" s="210" t="s">
        <v>53</v>
      </c>
      <c r="H29" s="210" t="s">
        <v>174</v>
      </c>
      <c r="I29" s="210" t="s">
        <v>69</v>
      </c>
      <c r="J29" s="210" t="s">
        <v>181</v>
      </c>
      <c r="K29" s="210" t="s">
        <v>59</v>
      </c>
      <c r="L29" s="211" t="s">
        <v>2001</v>
      </c>
      <c r="M29" s="211" t="s">
        <v>2001</v>
      </c>
      <c r="N29" s="211" t="s">
        <v>2001</v>
      </c>
      <c r="O29" s="212">
        <v>3</v>
      </c>
      <c r="P29" s="213">
        <v>438</v>
      </c>
      <c r="Q29" s="209">
        <v>4000000</v>
      </c>
      <c r="R29" s="215" t="s">
        <v>691</v>
      </c>
      <c r="S29" s="209">
        <v>4000000</v>
      </c>
      <c r="T29" s="215"/>
      <c r="U29" s="209"/>
      <c r="V29" s="216" t="s">
        <v>686</v>
      </c>
      <c r="W29" s="216"/>
      <c r="X29" s="217"/>
      <c r="Y29" s="218">
        <v>0</v>
      </c>
      <c r="Z29" s="219">
        <v>0</v>
      </c>
      <c r="AA29" s="219">
        <v>0</v>
      </c>
      <c r="AB29" s="219">
        <v>0</v>
      </c>
      <c r="AC29" s="219">
        <v>0</v>
      </c>
      <c r="AD29" s="219">
        <v>0</v>
      </c>
      <c r="AE29" s="219">
        <v>0</v>
      </c>
      <c r="AF29" s="219">
        <v>0</v>
      </c>
      <c r="AG29" s="219">
        <v>0</v>
      </c>
      <c r="AH29" s="219"/>
      <c r="AI29" s="219"/>
      <c r="AJ29" s="220"/>
      <c r="AK29" s="221">
        <f t="shared" si="5"/>
        <v>0</v>
      </c>
      <c r="AL29" s="222">
        <f t="shared" si="6"/>
        <v>0</v>
      </c>
      <c r="AN29" s="223">
        <f t="shared" si="7"/>
        <v>0</v>
      </c>
      <c r="AO29" s="224"/>
      <c r="AP29" s="224">
        <f t="shared" si="8"/>
        <v>0</v>
      </c>
      <c r="AQ29" s="225"/>
      <c r="AR29" s="224"/>
      <c r="AS29" s="224"/>
      <c r="AT29" s="224"/>
      <c r="AU29" s="224"/>
      <c r="AV29" s="224"/>
      <c r="AW29" s="224"/>
      <c r="AX29" s="224"/>
      <c r="AY29" s="224"/>
      <c r="AZ29" s="224"/>
      <c r="BA29" s="224"/>
      <c r="BB29" s="226"/>
      <c r="BC29" s="227">
        <f t="shared" si="9"/>
        <v>0</v>
      </c>
      <c r="BD29" s="222">
        <f t="shared" si="10"/>
        <v>0</v>
      </c>
    </row>
    <row r="30" spans="2:57" s="154" customFormat="1" x14ac:dyDescent="0.2">
      <c r="B30" s="424"/>
      <c r="C30" s="209">
        <v>4000000</v>
      </c>
      <c r="D30" s="210" t="s">
        <v>50</v>
      </c>
      <c r="E30" s="210" t="s">
        <v>182</v>
      </c>
      <c r="F30" s="210" t="s">
        <v>47</v>
      </c>
      <c r="G30" s="210" t="s">
        <v>53</v>
      </c>
      <c r="H30" s="210" t="s">
        <v>174</v>
      </c>
      <c r="I30" s="210" t="s">
        <v>69</v>
      </c>
      <c r="J30" s="210" t="s">
        <v>181</v>
      </c>
      <c r="K30" s="210" t="s">
        <v>59</v>
      </c>
      <c r="L30" s="211" t="s">
        <v>2001</v>
      </c>
      <c r="M30" s="211" t="s">
        <v>2001</v>
      </c>
      <c r="N30" s="211" t="s">
        <v>2001</v>
      </c>
      <c r="O30" s="212">
        <v>4</v>
      </c>
      <c r="P30" s="213">
        <v>439</v>
      </c>
      <c r="Q30" s="209">
        <v>4000000</v>
      </c>
      <c r="R30" s="215" t="s">
        <v>692</v>
      </c>
      <c r="S30" s="209">
        <v>4000000</v>
      </c>
      <c r="T30" s="215" t="s">
        <v>1651</v>
      </c>
      <c r="U30" s="209">
        <v>4000000</v>
      </c>
      <c r="V30" s="216" t="s">
        <v>687</v>
      </c>
      <c r="W30" s="216" t="s">
        <v>1660</v>
      </c>
      <c r="X30" s="217" t="s">
        <v>1671</v>
      </c>
      <c r="Y30" s="218">
        <v>0</v>
      </c>
      <c r="Z30" s="219">
        <v>0</v>
      </c>
      <c r="AA30" s="219">
        <v>0</v>
      </c>
      <c r="AB30" s="219">
        <v>0</v>
      </c>
      <c r="AC30" s="219">
        <v>0</v>
      </c>
      <c r="AD30" s="219">
        <v>0</v>
      </c>
      <c r="AE30" s="219">
        <v>0</v>
      </c>
      <c r="AF30" s="219">
        <v>0</v>
      </c>
      <c r="AG30" s="219">
        <v>1266667</v>
      </c>
      <c r="AH30" s="219"/>
      <c r="AI30" s="219"/>
      <c r="AJ30" s="220"/>
      <c r="AK30" s="221">
        <f t="shared" si="5"/>
        <v>1266667</v>
      </c>
      <c r="AL30" s="222">
        <f t="shared" si="6"/>
        <v>2733333</v>
      </c>
      <c r="AN30" s="223">
        <f t="shared" si="7"/>
        <v>2733333</v>
      </c>
      <c r="AO30" s="224"/>
      <c r="AP30" s="224">
        <f t="shared" si="8"/>
        <v>2733333</v>
      </c>
      <c r="AQ30" s="225"/>
      <c r="AR30" s="224"/>
      <c r="AS30" s="224"/>
      <c r="AT30" s="224"/>
      <c r="AU30" s="224"/>
      <c r="AV30" s="224"/>
      <c r="AW30" s="224"/>
      <c r="AX30" s="224"/>
      <c r="AY30" s="224"/>
      <c r="AZ30" s="224"/>
      <c r="BA30" s="224"/>
      <c r="BB30" s="226"/>
      <c r="BC30" s="227">
        <f t="shared" si="9"/>
        <v>0</v>
      </c>
      <c r="BD30" s="222">
        <f t="shared" si="10"/>
        <v>2733333</v>
      </c>
    </row>
    <row r="31" spans="2:57" s="154" customFormat="1" x14ac:dyDescent="0.2">
      <c r="B31" s="424"/>
      <c r="C31" s="209">
        <v>4000000</v>
      </c>
      <c r="D31" s="210" t="s">
        <v>50</v>
      </c>
      <c r="E31" s="210" t="s">
        <v>182</v>
      </c>
      <c r="F31" s="210" t="s">
        <v>47</v>
      </c>
      <c r="G31" s="210" t="s">
        <v>53</v>
      </c>
      <c r="H31" s="210" t="s">
        <v>174</v>
      </c>
      <c r="I31" s="210" t="s">
        <v>69</v>
      </c>
      <c r="J31" s="210" t="s">
        <v>181</v>
      </c>
      <c r="K31" s="210" t="s">
        <v>59</v>
      </c>
      <c r="L31" s="211" t="s">
        <v>2001</v>
      </c>
      <c r="M31" s="211" t="s">
        <v>2001</v>
      </c>
      <c r="N31" s="211" t="s">
        <v>2001</v>
      </c>
      <c r="O31" s="212">
        <v>5</v>
      </c>
      <c r="P31" s="213">
        <v>440</v>
      </c>
      <c r="Q31" s="209">
        <v>4000000</v>
      </c>
      <c r="R31" s="215" t="s">
        <v>693</v>
      </c>
      <c r="S31" s="209">
        <v>4000000</v>
      </c>
      <c r="T31" s="215" t="s">
        <v>2042</v>
      </c>
      <c r="U31" s="209">
        <v>4000000</v>
      </c>
      <c r="V31" s="216" t="s">
        <v>688</v>
      </c>
      <c r="W31" s="216" t="s">
        <v>2046</v>
      </c>
      <c r="X31" s="217" t="s">
        <v>2047</v>
      </c>
      <c r="Y31" s="218">
        <v>0</v>
      </c>
      <c r="Z31" s="219">
        <v>0</v>
      </c>
      <c r="AA31" s="219">
        <v>0</v>
      </c>
      <c r="AB31" s="219">
        <v>0</v>
      </c>
      <c r="AC31" s="219">
        <v>0</v>
      </c>
      <c r="AD31" s="219">
        <v>0</v>
      </c>
      <c r="AE31" s="219">
        <v>0</v>
      </c>
      <c r="AF31" s="219">
        <v>0</v>
      </c>
      <c r="AG31" s="219">
        <v>0</v>
      </c>
      <c r="AH31" s="219"/>
      <c r="AI31" s="219"/>
      <c r="AJ31" s="220"/>
      <c r="AK31" s="221">
        <f t="shared" si="5"/>
        <v>0</v>
      </c>
      <c r="AL31" s="222">
        <f t="shared" si="6"/>
        <v>4000000</v>
      </c>
      <c r="AN31" s="223">
        <f t="shared" si="7"/>
        <v>4000000</v>
      </c>
      <c r="AO31" s="224"/>
      <c r="AP31" s="224">
        <f t="shared" si="8"/>
        <v>4000000</v>
      </c>
      <c r="AQ31" s="225"/>
      <c r="AR31" s="224"/>
      <c r="AS31" s="224"/>
      <c r="AT31" s="224"/>
      <c r="AU31" s="224"/>
      <c r="AV31" s="224"/>
      <c r="AW31" s="224"/>
      <c r="AX31" s="224"/>
      <c r="AY31" s="224"/>
      <c r="AZ31" s="224"/>
      <c r="BA31" s="224"/>
      <c r="BB31" s="226"/>
      <c r="BC31" s="227">
        <f t="shared" si="9"/>
        <v>0</v>
      </c>
      <c r="BD31" s="222">
        <f t="shared" si="10"/>
        <v>4000000</v>
      </c>
    </row>
    <row r="32" spans="2:57" s="154" customFormat="1" x14ac:dyDescent="0.2">
      <c r="B32" s="424"/>
      <c r="C32" s="209">
        <v>4000000</v>
      </c>
      <c r="D32" s="210" t="s">
        <v>50</v>
      </c>
      <c r="E32" s="210" t="s">
        <v>182</v>
      </c>
      <c r="F32" s="210" t="s">
        <v>47</v>
      </c>
      <c r="G32" s="210" t="s">
        <v>53</v>
      </c>
      <c r="H32" s="210" t="s">
        <v>174</v>
      </c>
      <c r="I32" s="210" t="s">
        <v>69</v>
      </c>
      <c r="J32" s="210" t="s">
        <v>181</v>
      </c>
      <c r="K32" s="210" t="s">
        <v>59</v>
      </c>
      <c r="L32" s="211" t="s">
        <v>2001</v>
      </c>
      <c r="M32" s="211" t="s">
        <v>2001</v>
      </c>
      <c r="N32" s="211" t="s">
        <v>2001</v>
      </c>
      <c r="O32" s="212">
        <v>6</v>
      </c>
      <c r="P32" s="213">
        <v>441</v>
      </c>
      <c r="Q32" s="209">
        <v>4000000</v>
      </c>
      <c r="R32" s="215" t="s">
        <v>648</v>
      </c>
      <c r="S32" s="209">
        <v>4000000</v>
      </c>
      <c r="T32" s="215" t="s">
        <v>1652</v>
      </c>
      <c r="U32" s="209">
        <v>4000000</v>
      </c>
      <c r="V32" s="216" t="s">
        <v>645</v>
      </c>
      <c r="W32" s="216" t="s">
        <v>1661</v>
      </c>
      <c r="X32" s="217" t="s">
        <v>1140</v>
      </c>
      <c r="Y32" s="218">
        <v>0</v>
      </c>
      <c r="Z32" s="219">
        <v>0</v>
      </c>
      <c r="AA32" s="219">
        <v>0</v>
      </c>
      <c r="AB32" s="219">
        <v>0</v>
      </c>
      <c r="AC32" s="219">
        <v>0</v>
      </c>
      <c r="AD32" s="219">
        <v>0</v>
      </c>
      <c r="AE32" s="219">
        <v>2000000</v>
      </c>
      <c r="AF32" s="219">
        <v>2000000</v>
      </c>
      <c r="AG32" s="219">
        <v>0</v>
      </c>
      <c r="AH32" s="219"/>
      <c r="AI32" s="219"/>
      <c r="AJ32" s="220"/>
      <c r="AK32" s="221">
        <f t="shared" si="5"/>
        <v>4000000</v>
      </c>
      <c r="AL32" s="222">
        <f t="shared" si="6"/>
        <v>0</v>
      </c>
      <c r="AN32" s="223">
        <f t="shared" si="7"/>
        <v>0</v>
      </c>
      <c r="AO32" s="224"/>
      <c r="AP32" s="224">
        <f t="shared" si="8"/>
        <v>0</v>
      </c>
      <c r="AQ32" s="225"/>
      <c r="AR32" s="224"/>
      <c r="AS32" s="224"/>
      <c r="AT32" s="224"/>
      <c r="AU32" s="224"/>
      <c r="AV32" s="224"/>
      <c r="AW32" s="224"/>
      <c r="AX32" s="224"/>
      <c r="AY32" s="224"/>
      <c r="AZ32" s="224"/>
      <c r="BA32" s="224"/>
      <c r="BB32" s="226"/>
      <c r="BC32" s="227">
        <f t="shared" si="9"/>
        <v>0</v>
      </c>
      <c r="BD32" s="222">
        <f t="shared" si="10"/>
        <v>0</v>
      </c>
    </row>
    <row r="33" spans="2:56" s="154" customFormat="1" x14ac:dyDescent="0.2">
      <c r="B33" s="424"/>
      <c r="C33" s="209">
        <v>4000000</v>
      </c>
      <c r="D33" s="210" t="s">
        <v>50</v>
      </c>
      <c r="E33" s="210" t="s">
        <v>182</v>
      </c>
      <c r="F33" s="210" t="s">
        <v>47</v>
      </c>
      <c r="G33" s="210" t="s">
        <v>53</v>
      </c>
      <c r="H33" s="210" t="s">
        <v>174</v>
      </c>
      <c r="I33" s="210" t="s">
        <v>69</v>
      </c>
      <c r="J33" s="210" t="s">
        <v>181</v>
      </c>
      <c r="K33" s="210" t="s">
        <v>59</v>
      </c>
      <c r="L33" s="211" t="s">
        <v>2001</v>
      </c>
      <c r="M33" s="211" t="s">
        <v>2001</v>
      </c>
      <c r="N33" s="211" t="s">
        <v>2001</v>
      </c>
      <c r="O33" s="212">
        <v>7</v>
      </c>
      <c r="P33" s="213">
        <v>442</v>
      </c>
      <c r="Q33" s="209">
        <v>4000000</v>
      </c>
      <c r="R33" s="215" t="s">
        <v>694</v>
      </c>
      <c r="S33" s="209">
        <v>4000000</v>
      </c>
      <c r="T33" s="215" t="s">
        <v>1653</v>
      </c>
      <c r="U33" s="209">
        <v>4000000</v>
      </c>
      <c r="V33" s="216" t="s">
        <v>689</v>
      </c>
      <c r="W33" s="216" t="s">
        <v>1662</v>
      </c>
      <c r="X33" s="217" t="s">
        <v>1672</v>
      </c>
      <c r="Y33" s="218">
        <v>0</v>
      </c>
      <c r="Z33" s="219">
        <v>0</v>
      </c>
      <c r="AA33" s="219">
        <v>0</v>
      </c>
      <c r="AB33" s="219">
        <v>0</v>
      </c>
      <c r="AC33" s="219">
        <v>0</v>
      </c>
      <c r="AD33" s="219">
        <v>0</v>
      </c>
      <c r="AE33" s="219">
        <v>0</v>
      </c>
      <c r="AF33" s="219">
        <v>0</v>
      </c>
      <c r="AG33" s="219">
        <v>866667</v>
      </c>
      <c r="AH33" s="219"/>
      <c r="AI33" s="219"/>
      <c r="AJ33" s="220"/>
      <c r="AK33" s="221">
        <f t="shared" si="5"/>
        <v>866667</v>
      </c>
      <c r="AL33" s="222">
        <f t="shared" si="6"/>
        <v>3133333</v>
      </c>
      <c r="AN33" s="223">
        <f t="shared" si="7"/>
        <v>3133333</v>
      </c>
      <c r="AO33" s="224"/>
      <c r="AP33" s="224">
        <f t="shared" si="8"/>
        <v>3133333</v>
      </c>
      <c r="AQ33" s="225"/>
      <c r="AR33" s="224"/>
      <c r="AS33" s="224"/>
      <c r="AT33" s="224"/>
      <c r="AU33" s="224"/>
      <c r="AV33" s="224"/>
      <c r="AW33" s="224"/>
      <c r="AX33" s="224"/>
      <c r="AY33" s="224"/>
      <c r="AZ33" s="224"/>
      <c r="BA33" s="224"/>
      <c r="BB33" s="226"/>
      <c r="BC33" s="227">
        <f t="shared" si="9"/>
        <v>0</v>
      </c>
      <c r="BD33" s="222">
        <f t="shared" si="10"/>
        <v>3133333</v>
      </c>
    </row>
    <row r="34" spans="2:56" s="154" customFormat="1" x14ac:dyDescent="0.2">
      <c r="B34" s="424"/>
      <c r="C34" s="209">
        <v>4000000</v>
      </c>
      <c r="D34" s="210" t="s">
        <v>50</v>
      </c>
      <c r="E34" s="210" t="s">
        <v>182</v>
      </c>
      <c r="F34" s="210" t="s">
        <v>47</v>
      </c>
      <c r="G34" s="210" t="s">
        <v>53</v>
      </c>
      <c r="H34" s="210" t="s">
        <v>174</v>
      </c>
      <c r="I34" s="210" t="s">
        <v>69</v>
      </c>
      <c r="J34" s="210" t="s">
        <v>181</v>
      </c>
      <c r="K34" s="210" t="s">
        <v>59</v>
      </c>
      <c r="L34" s="211" t="s">
        <v>2001</v>
      </c>
      <c r="M34" s="211" t="s">
        <v>2001</v>
      </c>
      <c r="N34" s="211" t="s">
        <v>2001</v>
      </c>
      <c r="O34" s="212">
        <v>8</v>
      </c>
      <c r="P34" s="213">
        <v>443</v>
      </c>
      <c r="Q34" s="209"/>
      <c r="R34" s="215"/>
      <c r="S34" s="209"/>
      <c r="T34" s="215"/>
      <c r="U34" s="209"/>
      <c r="V34" s="216" t="s">
        <v>690</v>
      </c>
      <c r="W34" s="216"/>
      <c r="X34" s="217"/>
      <c r="Y34" s="218">
        <v>0</v>
      </c>
      <c r="Z34" s="219">
        <v>0</v>
      </c>
      <c r="AA34" s="219">
        <v>0</v>
      </c>
      <c r="AB34" s="219">
        <v>0</v>
      </c>
      <c r="AC34" s="219">
        <v>0</v>
      </c>
      <c r="AD34" s="219">
        <v>0</v>
      </c>
      <c r="AE34" s="219">
        <v>0</v>
      </c>
      <c r="AF34" s="219">
        <v>0</v>
      </c>
      <c r="AG34" s="219">
        <v>0</v>
      </c>
      <c r="AH34" s="219"/>
      <c r="AI34" s="219"/>
      <c r="AJ34" s="220"/>
      <c r="AK34" s="221">
        <f t="shared" si="5"/>
        <v>0</v>
      </c>
      <c r="AL34" s="222">
        <f t="shared" si="6"/>
        <v>0</v>
      </c>
      <c r="AN34" s="223">
        <f t="shared" si="7"/>
        <v>0</v>
      </c>
      <c r="AO34" s="224"/>
      <c r="AP34" s="224">
        <f t="shared" si="8"/>
        <v>0</v>
      </c>
      <c r="AQ34" s="225"/>
      <c r="AR34" s="224"/>
      <c r="AS34" s="224"/>
      <c r="AT34" s="224"/>
      <c r="AU34" s="224"/>
      <c r="AV34" s="224"/>
      <c r="AW34" s="224"/>
      <c r="AX34" s="224"/>
      <c r="AY34" s="224"/>
      <c r="AZ34" s="224"/>
      <c r="BA34" s="224"/>
      <c r="BB34" s="226"/>
      <c r="BC34" s="227">
        <f t="shared" si="9"/>
        <v>0</v>
      </c>
      <c r="BD34" s="222">
        <f t="shared" si="10"/>
        <v>0</v>
      </c>
    </row>
    <row r="35" spans="2:56" s="154" customFormat="1" x14ac:dyDescent="0.2">
      <c r="B35" s="424"/>
      <c r="C35" s="209">
        <v>4000000</v>
      </c>
      <c r="D35" s="210" t="s">
        <v>50</v>
      </c>
      <c r="E35" s="210" t="s">
        <v>182</v>
      </c>
      <c r="F35" s="210" t="s">
        <v>47</v>
      </c>
      <c r="G35" s="210" t="s">
        <v>53</v>
      </c>
      <c r="H35" s="210" t="s">
        <v>174</v>
      </c>
      <c r="I35" s="210" t="s">
        <v>69</v>
      </c>
      <c r="J35" s="210" t="s">
        <v>181</v>
      </c>
      <c r="K35" s="210" t="s">
        <v>59</v>
      </c>
      <c r="L35" s="211" t="s">
        <v>2001</v>
      </c>
      <c r="M35" s="211" t="s">
        <v>2001</v>
      </c>
      <c r="N35" s="211" t="s">
        <v>2001</v>
      </c>
      <c r="O35" s="212">
        <v>9</v>
      </c>
      <c r="P35" s="213">
        <v>444</v>
      </c>
      <c r="Q35" s="209">
        <v>4000000</v>
      </c>
      <c r="R35" s="215" t="s">
        <v>649</v>
      </c>
      <c r="S35" s="209">
        <v>4000000</v>
      </c>
      <c r="T35" s="215" t="s">
        <v>1654</v>
      </c>
      <c r="U35" s="209">
        <v>4000000</v>
      </c>
      <c r="V35" s="216" t="s">
        <v>646</v>
      </c>
      <c r="W35" s="216" t="s">
        <v>1663</v>
      </c>
      <c r="X35" s="217" t="s">
        <v>1429</v>
      </c>
      <c r="Y35" s="218">
        <v>0</v>
      </c>
      <c r="Z35" s="219">
        <v>0</v>
      </c>
      <c r="AA35" s="219">
        <v>0</v>
      </c>
      <c r="AB35" s="219">
        <v>0</v>
      </c>
      <c r="AC35" s="219">
        <v>0</v>
      </c>
      <c r="AD35" s="219">
        <v>0</v>
      </c>
      <c r="AE35" s="219">
        <v>2000000</v>
      </c>
      <c r="AF35" s="219">
        <v>2000000</v>
      </c>
      <c r="AG35" s="219">
        <v>0</v>
      </c>
      <c r="AH35" s="219"/>
      <c r="AI35" s="219"/>
      <c r="AJ35" s="220"/>
      <c r="AK35" s="221">
        <f t="shared" si="5"/>
        <v>4000000</v>
      </c>
      <c r="AL35" s="222">
        <f t="shared" si="6"/>
        <v>0</v>
      </c>
      <c r="AN35" s="223">
        <f t="shared" si="7"/>
        <v>0</v>
      </c>
      <c r="AO35" s="224"/>
      <c r="AP35" s="224">
        <f t="shared" si="8"/>
        <v>0</v>
      </c>
      <c r="AQ35" s="225"/>
      <c r="AR35" s="224"/>
      <c r="AS35" s="224"/>
      <c r="AT35" s="224"/>
      <c r="AU35" s="224"/>
      <c r="AV35" s="224"/>
      <c r="AW35" s="224"/>
      <c r="AX35" s="224"/>
      <c r="AY35" s="224"/>
      <c r="AZ35" s="224"/>
      <c r="BA35" s="224"/>
      <c r="BB35" s="226"/>
      <c r="BC35" s="227">
        <f t="shared" si="9"/>
        <v>0</v>
      </c>
      <c r="BD35" s="222">
        <f t="shared" si="10"/>
        <v>0</v>
      </c>
    </row>
    <row r="36" spans="2:56" s="154" customFormat="1" x14ac:dyDescent="0.2">
      <c r="B36" s="424"/>
      <c r="C36" s="209">
        <v>4000000</v>
      </c>
      <c r="D36" s="210" t="s">
        <v>50</v>
      </c>
      <c r="E36" s="210" t="s">
        <v>182</v>
      </c>
      <c r="F36" s="210" t="s">
        <v>47</v>
      </c>
      <c r="G36" s="210" t="s">
        <v>53</v>
      </c>
      <c r="H36" s="210" t="s">
        <v>174</v>
      </c>
      <c r="I36" s="210" t="s">
        <v>69</v>
      </c>
      <c r="J36" s="210" t="s">
        <v>181</v>
      </c>
      <c r="K36" s="210" t="s">
        <v>59</v>
      </c>
      <c r="L36" s="211" t="s">
        <v>2001</v>
      </c>
      <c r="M36" s="211" t="s">
        <v>2001</v>
      </c>
      <c r="N36" s="211" t="s">
        <v>2001</v>
      </c>
      <c r="O36" s="212">
        <v>10</v>
      </c>
      <c r="P36" s="213">
        <v>474</v>
      </c>
      <c r="Q36" s="209">
        <v>4000000</v>
      </c>
      <c r="R36" s="215" t="s">
        <v>650</v>
      </c>
      <c r="S36" s="209">
        <v>4000000</v>
      </c>
      <c r="T36" s="215" t="s">
        <v>1655</v>
      </c>
      <c r="U36" s="209">
        <v>4000000</v>
      </c>
      <c r="V36" s="216" t="s">
        <v>647</v>
      </c>
      <c r="W36" s="216" t="s">
        <v>1660</v>
      </c>
      <c r="X36" s="217" t="s">
        <v>1673</v>
      </c>
      <c r="Y36" s="218">
        <v>0</v>
      </c>
      <c r="Z36" s="219">
        <v>0</v>
      </c>
      <c r="AA36" s="219">
        <v>0</v>
      </c>
      <c r="AB36" s="219">
        <v>0</v>
      </c>
      <c r="AC36" s="219">
        <v>0</v>
      </c>
      <c r="AD36" s="219">
        <v>0</v>
      </c>
      <c r="AE36" s="219">
        <v>2000000</v>
      </c>
      <c r="AF36" s="219">
        <v>2000000</v>
      </c>
      <c r="AG36" s="219">
        <v>0</v>
      </c>
      <c r="AH36" s="219"/>
      <c r="AI36" s="219"/>
      <c r="AJ36" s="220"/>
      <c r="AK36" s="221">
        <f t="shared" si="5"/>
        <v>4000000</v>
      </c>
      <c r="AL36" s="222">
        <f t="shared" si="6"/>
        <v>0</v>
      </c>
      <c r="AN36" s="223">
        <f t="shared" si="7"/>
        <v>0</v>
      </c>
      <c r="AO36" s="224"/>
      <c r="AP36" s="224">
        <f t="shared" si="8"/>
        <v>0</v>
      </c>
      <c r="AQ36" s="225"/>
      <c r="AR36" s="224"/>
      <c r="AS36" s="224"/>
      <c r="AT36" s="224"/>
      <c r="AU36" s="224"/>
      <c r="AV36" s="224"/>
      <c r="AW36" s="224"/>
      <c r="AX36" s="224"/>
      <c r="AY36" s="224"/>
      <c r="AZ36" s="224"/>
      <c r="BA36" s="224"/>
      <c r="BB36" s="226"/>
      <c r="BC36" s="227">
        <f t="shared" si="9"/>
        <v>0</v>
      </c>
      <c r="BD36" s="222">
        <f t="shared" si="10"/>
        <v>0</v>
      </c>
    </row>
    <row r="37" spans="2:56" s="154" customFormat="1" x14ac:dyDescent="0.2">
      <c r="B37" s="424"/>
      <c r="C37" s="209">
        <v>27000000</v>
      </c>
      <c r="D37" s="210" t="s">
        <v>50</v>
      </c>
      <c r="E37" s="210" t="s">
        <v>182</v>
      </c>
      <c r="F37" s="210" t="s">
        <v>47</v>
      </c>
      <c r="G37" s="210" t="s">
        <v>53</v>
      </c>
      <c r="H37" s="210" t="s">
        <v>174</v>
      </c>
      <c r="I37" s="210" t="s">
        <v>69</v>
      </c>
      <c r="J37" s="210" t="s">
        <v>181</v>
      </c>
      <c r="K37" s="210" t="s">
        <v>59</v>
      </c>
      <c r="L37" s="211" t="s">
        <v>2001</v>
      </c>
      <c r="M37" s="211" t="s">
        <v>2001</v>
      </c>
      <c r="N37" s="211" t="s">
        <v>2001</v>
      </c>
      <c r="O37" s="212">
        <v>11</v>
      </c>
      <c r="P37" s="213">
        <v>100</v>
      </c>
      <c r="Q37" s="209">
        <v>27000000</v>
      </c>
      <c r="R37" s="215" t="s">
        <v>651</v>
      </c>
      <c r="S37" s="209">
        <v>27000000</v>
      </c>
      <c r="T37" s="215" t="s">
        <v>1656</v>
      </c>
      <c r="U37" s="209">
        <v>27000000</v>
      </c>
      <c r="V37" s="216" t="s">
        <v>195</v>
      </c>
      <c r="W37" s="216" t="s">
        <v>1664</v>
      </c>
      <c r="X37" s="217" t="s">
        <v>1592</v>
      </c>
      <c r="Y37" s="218">
        <v>0</v>
      </c>
      <c r="Z37" s="219">
        <v>0</v>
      </c>
      <c r="AA37" s="219">
        <v>4950000</v>
      </c>
      <c r="AB37" s="219">
        <v>4500000</v>
      </c>
      <c r="AC37" s="219">
        <v>4500000</v>
      </c>
      <c r="AD37" s="219">
        <v>4500000</v>
      </c>
      <c r="AE37" s="219">
        <v>4500000</v>
      </c>
      <c r="AF37" s="219">
        <v>4050000</v>
      </c>
      <c r="AG37" s="219">
        <v>0</v>
      </c>
      <c r="AH37" s="219"/>
      <c r="AI37" s="219"/>
      <c r="AJ37" s="220"/>
      <c r="AK37" s="221">
        <f t="shared" si="5"/>
        <v>27000000</v>
      </c>
      <c r="AL37" s="222">
        <f t="shared" si="6"/>
        <v>0</v>
      </c>
      <c r="AN37" s="223">
        <f t="shared" si="7"/>
        <v>0</v>
      </c>
      <c r="AO37" s="224"/>
      <c r="AP37" s="224">
        <f t="shared" si="8"/>
        <v>0</v>
      </c>
      <c r="AQ37" s="225"/>
      <c r="AR37" s="224"/>
      <c r="AS37" s="224"/>
      <c r="AT37" s="224"/>
      <c r="AU37" s="224"/>
      <c r="AV37" s="224"/>
      <c r="AW37" s="224"/>
      <c r="AX37" s="224"/>
      <c r="AY37" s="224"/>
      <c r="AZ37" s="224"/>
      <c r="BA37" s="224"/>
      <c r="BB37" s="226"/>
      <c r="BC37" s="227">
        <f t="shared" si="9"/>
        <v>0</v>
      </c>
      <c r="BD37" s="222">
        <f t="shared" si="10"/>
        <v>0</v>
      </c>
    </row>
    <row r="38" spans="2:56" s="154" customFormat="1" x14ac:dyDescent="0.2">
      <c r="B38" s="424"/>
      <c r="C38" s="209">
        <v>1150000</v>
      </c>
      <c r="D38" s="210" t="s">
        <v>50</v>
      </c>
      <c r="E38" s="210" t="s">
        <v>182</v>
      </c>
      <c r="F38" s="210" t="s">
        <v>47</v>
      </c>
      <c r="G38" s="210" t="s">
        <v>53</v>
      </c>
      <c r="H38" s="210" t="s">
        <v>174</v>
      </c>
      <c r="I38" s="210" t="s">
        <v>69</v>
      </c>
      <c r="J38" s="210" t="s">
        <v>181</v>
      </c>
      <c r="K38" s="210" t="s">
        <v>59</v>
      </c>
      <c r="L38" s="211" t="s">
        <v>2001</v>
      </c>
      <c r="M38" s="211" t="s">
        <v>2001</v>
      </c>
      <c r="N38" s="211" t="s">
        <v>2001</v>
      </c>
      <c r="O38" s="212">
        <v>12</v>
      </c>
      <c r="P38" s="213">
        <v>249</v>
      </c>
      <c r="Q38" s="209">
        <v>1150000</v>
      </c>
      <c r="R38" s="215" t="s">
        <v>2040</v>
      </c>
      <c r="S38" s="209">
        <v>1150000</v>
      </c>
      <c r="T38" s="215" t="s">
        <v>2043</v>
      </c>
      <c r="U38" s="209">
        <v>412900</v>
      </c>
      <c r="V38" s="216" t="s">
        <v>196</v>
      </c>
      <c r="W38" s="216" t="s">
        <v>1299</v>
      </c>
      <c r="X38" s="217" t="s">
        <v>1674</v>
      </c>
      <c r="Y38" s="218">
        <v>0</v>
      </c>
      <c r="Z38" s="219">
        <v>275700</v>
      </c>
      <c r="AA38" s="219">
        <v>62000</v>
      </c>
      <c r="AB38" s="219">
        <v>0</v>
      </c>
      <c r="AC38" s="219">
        <v>75200</v>
      </c>
      <c r="AD38" s="219">
        <v>0</v>
      </c>
      <c r="AE38" s="219">
        <v>0</v>
      </c>
      <c r="AF38" s="219">
        <v>0</v>
      </c>
      <c r="AG38" s="219">
        <v>0</v>
      </c>
      <c r="AH38" s="219"/>
      <c r="AI38" s="219"/>
      <c r="AJ38" s="220"/>
      <c r="AK38" s="221">
        <f t="shared" ref="AK38:AK55" si="11">SUM(Y38:AJ38)</f>
        <v>412900</v>
      </c>
      <c r="AL38" s="222">
        <f t="shared" ref="AL38:AL55" si="12">+U38-AK38</f>
        <v>0</v>
      </c>
      <c r="AN38" s="223">
        <f t="shared" si="7"/>
        <v>0</v>
      </c>
      <c r="AO38" s="224"/>
      <c r="AP38" s="224">
        <f t="shared" si="8"/>
        <v>0</v>
      </c>
      <c r="AQ38" s="225"/>
      <c r="AR38" s="224"/>
      <c r="AS38" s="224"/>
      <c r="AT38" s="224"/>
      <c r="AU38" s="224"/>
      <c r="AV38" s="224"/>
      <c r="AW38" s="224"/>
      <c r="AX38" s="224"/>
      <c r="AY38" s="224"/>
      <c r="AZ38" s="224"/>
      <c r="BA38" s="224"/>
      <c r="BB38" s="226"/>
      <c r="BC38" s="227">
        <f t="shared" si="9"/>
        <v>0</v>
      </c>
      <c r="BD38" s="222">
        <f t="shared" si="10"/>
        <v>0</v>
      </c>
    </row>
    <row r="39" spans="2:56" s="154" customFormat="1" x14ac:dyDescent="0.2">
      <c r="B39" s="424"/>
      <c r="C39" s="209">
        <v>27000000</v>
      </c>
      <c r="D39" s="210" t="s">
        <v>50</v>
      </c>
      <c r="E39" s="210" t="s">
        <v>182</v>
      </c>
      <c r="F39" s="210" t="s">
        <v>47</v>
      </c>
      <c r="G39" s="210" t="s">
        <v>53</v>
      </c>
      <c r="H39" s="210" t="s">
        <v>174</v>
      </c>
      <c r="I39" s="210" t="s">
        <v>69</v>
      </c>
      <c r="J39" s="210" t="s">
        <v>181</v>
      </c>
      <c r="K39" s="210" t="s">
        <v>59</v>
      </c>
      <c r="L39" s="211" t="s">
        <v>2001</v>
      </c>
      <c r="M39" s="211" t="s">
        <v>2001</v>
      </c>
      <c r="N39" s="211" t="s">
        <v>2001</v>
      </c>
      <c r="O39" s="212">
        <v>15</v>
      </c>
      <c r="P39" s="213">
        <v>103</v>
      </c>
      <c r="Q39" s="209">
        <v>27000000</v>
      </c>
      <c r="R39" s="215" t="s">
        <v>440</v>
      </c>
      <c r="S39" s="209">
        <v>27000000</v>
      </c>
      <c r="T39" s="215" t="s">
        <v>993</v>
      </c>
      <c r="U39" s="209">
        <v>27000000</v>
      </c>
      <c r="V39" s="216" t="s">
        <v>361</v>
      </c>
      <c r="W39" s="216" t="s">
        <v>1665</v>
      </c>
      <c r="X39" s="217" t="s">
        <v>1675</v>
      </c>
      <c r="Y39" s="218">
        <v>0</v>
      </c>
      <c r="Z39" s="219">
        <v>0</v>
      </c>
      <c r="AA39" s="219">
        <v>4500000</v>
      </c>
      <c r="AB39" s="219">
        <v>4500000</v>
      </c>
      <c r="AC39" s="219">
        <v>4500000</v>
      </c>
      <c r="AD39" s="219">
        <v>4500000</v>
      </c>
      <c r="AE39" s="219">
        <v>4500000</v>
      </c>
      <c r="AF39" s="219">
        <v>4500000</v>
      </c>
      <c r="AG39" s="219">
        <v>0</v>
      </c>
      <c r="AH39" s="219"/>
      <c r="AI39" s="219"/>
      <c r="AJ39" s="220"/>
      <c r="AK39" s="221">
        <f t="shared" si="11"/>
        <v>27000000</v>
      </c>
      <c r="AL39" s="222">
        <f t="shared" si="12"/>
        <v>0</v>
      </c>
      <c r="AN39" s="223">
        <f t="shared" si="7"/>
        <v>0</v>
      </c>
      <c r="AO39" s="224"/>
      <c r="AP39" s="224">
        <f t="shared" si="8"/>
        <v>0</v>
      </c>
      <c r="AQ39" s="225"/>
      <c r="AR39" s="224"/>
      <c r="AS39" s="224"/>
      <c r="AT39" s="224"/>
      <c r="AU39" s="224"/>
      <c r="AV39" s="224"/>
      <c r="AW39" s="224"/>
      <c r="AX39" s="224"/>
      <c r="AY39" s="224"/>
      <c r="AZ39" s="224"/>
      <c r="BA39" s="224"/>
      <c r="BB39" s="226"/>
      <c r="BC39" s="227">
        <f t="shared" si="9"/>
        <v>0</v>
      </c>
      <c r="BD39" s="222">
        <f t="shared" si="10"/>
        <v>0</v>
      </c>
    </row>
    <row r="40" spans="2:56" s="154" customFormat="1" x14ac:dyDescent="0.2">
      <c r="B40" s="424"/>
      <c r="C40" s="209">
        <v>24750000</v>
      </c>
      <c r="D40" s="210" t="s">
        <v>50</v>
      </c>
      <c r="E40" s="210" t="s">
        <v>182</v>
      </c>
      <c r="F40" s="210" t="s">
        <v>47</v>
      </c>
      <c r="G40" s="210" t="s">
        <v>53</v>
      </c>
      <c r="H40" s="210" t="s">
        <v>174</v>
      </c>
      <c r="I40" s="210" t="s">
        <v>69</v>
      </c>
      <c r="J40" s="210" t="s">
        <v>181</v>
      </c>
      <c r="K40" s="210" t="s">
        <v>59</v>
      </c>
      <c r="L40" s="211" t="s">
        <v>2001</v>
      </c>
      <c r="M40" s="211" t="s">
        <v>2001</v>
      </c>
      <c r="N40" s="211" t="s">
        <v>2001</v>
      </c>
      <c r="O40" s="212">
        <v>18</v>
      </c>
      <c r="P40" s="213">
        <v>105</v>
      </c>
      <c r="Q40" s="209">
        <v>24750000</v>
      </c>
      <c r="R40" s="215" t="s">
        <v>529</v>
      </c>
      <c r="S40" s="209">
        <v>24750000</v>
      </c>
      <c r="T40" s="215" t="s">
        <v>1291</v>
      </c>
      <c r="U40" s="209">
        <v>24750000</v>
      </c>
      <c r="V40" s="216" t="s">
        <v>362</v>
      </c>
      <c r="W40" s="216" t="s">
        <v>1666</v>
      </c>
      <c r="X40" s="217" t="s">
        <v>1676</v>
      </c>
      <c r="Y40" s="218">
        <v>0</v>
      </c>
      <c r="Z40" s="219">
        <v>0</v>
      </c>
      <c r="AA40" s="219">
        <v>4800000</v>
      </c>
      <c r="AB40" s="219">
        <v>4500000</v>
      </c>
      <c r="AC40" s="219">
        <v>4500000</v>
      </c>
      <c r="AD40" s="219">
        <v>4500000</v>
      </c>
      <c r="AE40" s="219">
        <v>4500000</v>
      </c>
      <c r="AF40" s="219">
        <v>1950000</v>
      </c>
      <c r="AG40" s="219">
        <v>0</v>
      </c>
      <c r="AH40" s="219"/>
      <c r="AI40" s="219"/>
      <c r="AJ40" s="220"/>
      <c r="AK40" s="221">
        <f t="shared" si="11"/>
        <v>24750000</v>
      </c>
      <c r="AL40" s="222">
        <f t="shared" si="12"/>
        <v>0</v>
      </c>
      <c r="AN40" s="223">
        <f t="shared" si="7"/>
        <v>0</v>
      </c>
      <c r="AO40" s="224"/>
      <c r="AP40" s="224">
        <f t="shared" si="8"/>
        <v>0</v>
      </c>
      <c r="AQ40" s="225"/>
      <c r="AR40" s="224"/>
      <c r="AS40" s="224"/>
      <c r="AT40" s="224"/>
      <c r="AU40" s="224"/>
      <c r="AV40" s="224"/>
      <c r="AW40" s="224"/>
      <c r="AX40" s="224"/>
      <c r="AY40" s="224"/>
      <c r="AZ40" s="224"/>
      <c r="BA40" s="224"/>
      <c r="BB40" s="226"/>
      <c r="BC40" s="227">
        <f t="shared" si="9"/>
        <v>0</v>
      </c>
      <c r="BD40" s="222">
        <f t="shared" si="10"/>
        <v>0</v>
      </c>
    </row>
    <row r="41" spans="2:56" s="154" customFormat="1" x14ac:dyDescent="0.2">
      <c r="B41" s="424"/>
      <c r="C41" s="209">
        <v>72000000</v>
      </c>
      <c r="D41" s="210" t="s">
        <v>50</v>
      </c>
      <c r="E41" s="210" t="s">
        <v>182</v>
      </c>
      <c r="F41" s="210" t="s">
        <v>47</v>
      </c>
      <c r="G41" s="210" t="s">
        <v>53</v>
      </c>
      <c r="H41" s="210" t="s">
        <v>174</v>
      </c>
      <c r="I41" s="210" t="s">
        <v>69</v>
      </c>
      <c r="J41" s="210" t="s">
        <v>181</v>
      </c>
      <c r="K41" s="210" t="s">
        <v>59</v>
      </c>
      <c r="L41" s="211" t="s">
        <v>2001</v>
      </c>
      <c r="M41" s="211" t="s">
        <v>2001</v>
      </c>
      <c r="N41" s="211" t="s">
        <v>2001</v>
      </c>
      <c r="O41" s="212">
        <v>19</v>
      </c>
      <c r="P41" s="213">
        <v>106</v>
      </c>
      <c r="Q41" s="209">
        <v>72000000</v>
      </c>
      <c r="R41" s="215" t="s">
        <v>530</v>
      </c>
      <c r="S41" s="209">
        <v>72000000</v>
      </c>
      <c r="T41" s="215" t="s">
        <v>1049</v>
      </c>
      <c r="U41" s="209">
        <v>72000000</v>
      </c>
      <c r="V41" s="216" t="s">
        <v>363</v>
      </c>
      <c r="W41" s="216" t="s">
        <v>1667</v>
      </c>
      <c r="X41" s="217" t="s">
        <v>1436</v>
      </c>
      <c r="Y41" s="218">
        <v>0</v>
      </c>
      <c r="Z41" s="219">
        <v>0</v>
      </c>
      <c r="AA41" s="219">
        <v>0</v>
      </c>
      <c r="AB41" s="219">
        <v>7200000</v>
      </c>
      <c r="AC41" s="219">
        <v>8000000</v>
      </c>
      <c r="AD41" s="219">
        <v>8000000</v>
      </c>
      <c r="AE41" s="219">
        <v>8000000</v>
      </c>
      <c r="AF41" s="219">
        <v>8000000</v>
      </c>
      <c r="AG41" s="219">
        <v>8000000</v>
      </c>
      <c r="AH41" s="219"/>
      <c r="AI41" s="219"/>
      <c r="AJ41" s="220"/>
      <c r="AK41" s="221">
        <f t="shared" si="11"/>
        <v>47200000</v>
      </c>
      <c r="AL41" s="222">
        <f t="shared" si="12"/>
        <v>24800000</v>
      </c>
      <c r="AN41" s="223">
        <f t="shared" si="7"/>
        <v>24800000</v>
      </c>
      <c r="AO41" s="224"/>
      <c r="AP41" s="224">
        <f t="shared" si="8"/>
        <v>24800000</v>
      </c>
      <c r="AQ41" s="225"/>
      <c r="AR41" s="224"/>
      <c r="AS41" s="224"/>
      <c r="AT41" s="224"/>
      <c r="AU41" s="224"/>
      <c r="AV41" s="224"/>
      <c r="AW41" s="224"/>
      <c r="AX41" s="224"/>
      <c r="AY41" s="224"/>
      <c r="AZ41" s="224"/>
      <c r="BA41" s="224"/>
      <c r="BB41" s="226"/>
      <c r="BC41" s="227">
        <f t="shared" si="9"/>
        <v>0</v>
      </c>
      <c r="BD41" s="222">
        <f t="shared" si="10"/>
        <v>24800000</v>
      </c>
    </row>
    <row r="42" spans="2:56" s="154" customFormat="1" x14ac:dyDescent="0.2">
      <c r="B42" s="424"/>
      <c r="C42" s="209">
        <v>80000000</v>
      </c>
      <c r="D42" s="210" t="s">
        <v>50</v>
      </c>
      <c r="E42" s="210" t="s">
        <v>182</v>
      </c>
      <c r="F42" s="210" t="s">
        <v>47</v>
      </c>
      <c r="G42" s="210" t="s">
        <v>53</v>
      </c>
      <c r="H42" s="210" t="s">
        <v>174</v>
      </c>
      <c r="I42" s="210" t="s">
        <v>69</v>
      </c>
      <c r="J42" s="210" t="s">
        <v>181</v>
      </c>
      <c r="K42" s="210" t="s">
        <v>59</v>
      </c>
      <c r="L42" s="211" t="s">
        <v>2001</v>
      </c>
      <c r="M42" s="211" t="s">
        <v>2001</v>
      </c>
      <c r="N42" s="211" t="s">
        <v>2001</v>
      </c>
      <c r="O42" s="212">
        <v>20</v>
      </c>
      <c r="P42" s="213">
        <v>107</v>
      </c>
      <c r="Q42" s="209">
        <v>80000000</v>
      </c>
      <c r="R42" s="215" t="s">
        <v>543</v>
      </c>
      <c r="S42" s="209">
        <v>80000000</v>
      </c>
      <c r="T42" s="215" t="s">
        <v>886</v>
      </c>
      <c r="U42" s="209">
        <v>80000000</v>
      </c>
      <c r="V42" s="216" t="s">
        <v>197</v>
      </c>
      <c r="W42" s="216" t="s">
        <v>1668</v>
      </c>
      <c r="X42" s="217" t="s">
        <v>1677</v>
      </c>
      <c r="Y42" s="218">
        <v>0</v>
      </c>
      <c r="Z42" s="219">
        <v>0</v>
      </c>
      <c r="AA42" s="219">
        <v>0</v>
      </c>
      <c r="AB42" s="219">
        <v>16000000</v>
      </c>
      <c r="AC42" s="219">
        <v>8000000</v>
      </c>
      <c r="AD42" s="219">
        <v>8000000</v>
      </c>
      <c r="AE42" s="219">
        <v>8000000</v>
      </c>
      <c r="AF42" s="219">
        <v>8000000</v>
      </c>
      <c r="AG42" s="219">
        <v>8000000</v>
      </c>
      <c r="AH42" s="219"/>
      <c r="AI42" s="219"/>
      <c r="AJ42" s="220"/>
      <c r="AK42" s="221">
        <f t="shared" si="11"/>
        <v>56000000</v>
      </c>
      <c r="AL42" s="222">
        <f t="shared" si="12"/>
        <v>24000000</v>
      </c>
      <c r="AN42" s="223">
        <f t="shared" si="7"/>
        <v>24000000</v>
      </c>
      <c r="AO42" s="224"/>
      <c r="AP42" s="224">
        <f t="shared" si="8"/>
        <v>24000000</v>
      </c>
      <c r="AQ42" s="225"/>
      <c r="AR42" s="224"/>
      <c r="AS42" s="224"/>
      <c r="AT42" s="224"/>
      <c r="AU42" s="224"/>
      <c r="AV42" s="224"/>
      <c r="AW42" s="224"/>
      <c r="AX42" s="224"/>
      <c r="AY42" s="224"/>
      <c r="AZ42" s="224"/>
      <c r="BA42" s="224"/>
      <c r="BB42" s="226"/>
      <c r="BC42" s="227">
        <f t="shared" si="9"/>
        <v>0</v>
      </c>
      <c r="BD42" s="222">
        <f t="shared" si="10"/>
        <v>24000000</v>
      </c>
    </row>
    <row r="43" spans="2:56" s="154" customFormat="1" x14ac:dyDescent="0.2">
      <c r="B43" s="424"/>
      <c r="C43" s="209">
        <v>70000000</v>
      </c>
      <c r="D43" s="210" t="s">
        <v>50</v>
      </c>
      <c r="E43" s="210" t="s">
        <v>182</v>
      </c>
      <c r="F43" s="210" t="s">
        <v>47</v>
      </c>
      <c r="G43" s="210" t="s">
        <v>53</v>
      </c>
      <c r="H43" s="210" t="s">
        <v>174</v>
      </c>
      <c r="I43" s="210" t="s">
        <v>69</v>
      </c>
      <c r="J43" s="210" t="s">
        <v>181</v>
      </c>
      <c r="K43" s="210" t="s">
        <v>59</v>
      </c>
      <c r="L43" s="211" t="s">
        <v>2001</v>
      </c>
      <c r="M43" s="211" t="s">
        <v>2001</v>
      </c>
      <c r="N43" s="211" t="s">
        <v>2001</v>
      </c>
      <c r="O43" s="212">
        <v>21</v>
      </c>
      <c r="P43" s="213">
        <v>108</v>
      </c>
      <c r="Q43" s="209">
        <v>70000000</v>
      </c>
      <c r="R43" s="215" t="s">
        <v>505</v>
      </c>
      <c r="S43" s="209">
        <v>70000000</v>
      </c>
      <c r="T43" s="215" t="s">
        <v>951</v>
      </c>
      <c r="U43" s="209">
        <v>70000000</v>
      </c>
      <c r="V43" s="216" t="s">
        <v>198</v>
      </c>
      <c r="W43" s="216" t="s">
        <v>1669</v>
      </c>
      <c r="X43" s="217" t="s">
        <v>1678</v>
      </c>
      <c r="Y43" s="218">
        <v>0</v>
      </c>
      <c r="Z43" s="219">
        <v>0</v>
      </c>
      <c r="AA43" s="219">
        <v>6066667</v>
      </c>
      <c r="AB43" s="219">
        <v>7000000</v>
      </c>
      <c r="AC43" s="219">
        <v>7000000</v>
      </c>
      <c r="AD43" s="219">
        <v>7000000</v>
      </c>
      <c r="AE43" s="219">
        <v>7000000</v>
      </c>
      <c r="AF43" s="219">
        <v>7000000</v>
      </c>
      <c r="AG43" s="219">
        <v>7000000</v>
      </c>
      <c r="AH43" s="219"/>
      <c r="AI43" s="219"/>
      <c r="AJ43" s="220"/>
      <c r="AK43" s="221">
        <f t="shared" si="11"/>
        <v>48066667</v>
      </c>
      <c r="AL43" s="222">
        <f t="shared" si="12"/>
        <v>21933333</v>
      </c>
      <c r="AN43" s="223">
        <f t="shared" si="7"/>
        <v>21933333</v>
      </c>
      <c r="AO43" s="224"/>
      <c r="AP43" s="224">
        <f t="shared" si="8"/>
        <v>21933333</v>
      </c>
      <c r="AQ43" s="225"/>
      <c r="AR43" s="224"/>
      <c r="AS43" s="224"/>
      <c r="AT43" s="224"/>
      <c r="AU43" s="224"/>
      <c r="AV43" s="224"/>
      <c r="AW43" s="224"/>
      <c r="AX43" s="224"/>
      <c r="AY43" s="224"/>
      <c r="AZ43" s="224"/>
      <c r="BA43" s="224"/>
      <c r="BB43" s="226"/>
      <c r="BC43" s="227">
        <f t="shared" si="9"/>
        <v>0</v>
      </c>
      <c r="BD43" s="222">
        <f t="shared" si="10"/>
        <v>21933333</v>
      </c>
    </row>
    <row r="44" spans="2:56" s="154" customFormat="1" x14ac:dyDescent="0.2">
      <c r="B44" s="424"/>
      <c r="C44" s="209">
        <v>63000000</v>
      </c>
      <c r="D44" s="210" t="s">
        <v>50</v>
      </c>
      <c r="E44" s="210" t="s">
        <v>182</v>
      </c>
      <c r="F44" s="210" t="s">
        <v>47</v>
      </c>
      <c r="G44" s="210" t="s">
        <v>53</v>
      </c>
      <c r="H44" s="210" t="s">
        <v>174</v>
      </c>
      <c r="I44" s="210" t="s">
        <v>69</v>
      </c>
      <c r="J44" s="210" t="s">
        <v>181</v>
      </c>
      <c r="K44" s="210" t="s">
        <v>59</v>
      </c>
      <c r="L44" s="211" t="s">
        <v>2001</v>
      </c>
      <c r="M44" s="211" t="s">
        <v>2001</v>
      </c>
      <c r="N44" s="211" t="s">
        <v>2001</v>
      </c>
      <c r="O44" s="212">
        <v>22</v>
      </c>
      <c r="P44" s="213">
        <v>109</v>
      </c>
      <c r="Q44" s="209">
        <v>63000000</v>
      </c>
      <c r="R44" s="215" t="s">
        <v>542</v>
      </c>
      <c r="S44" s="209">
        <v>63000000</v>
      </c>
      <c r="T44" s="215" t="s">
        <v>1041</v>
      </c>
      <c r="U44" s="209">
        <v>63000000</v>
      </c>
      <c r="V44" s="216" t="s">
        <v>199</v>
      </c>
      <c r="W44" s="216" t="s">
        <v>1670</v>
      </c>
      <c r="X44" s="217" t="s">
        <v>1590</v>
      </c>
      <c r="Y44" s="218">
        <v>0</v>
      </c>
      <c r="Z44" s="219">
        <v>0</v>
      </c>
      <c r="AA44" s="219">
        <v>6300000</v>
      </c>
      <c r="AB44" s="219">
        <v>6720000</v>
      </c>
      <c r="AC44" s="219">
        <v>6300000</v>
      </c>
      <c r="AD44" s="219">
        <v>6300000</v>
      </c>
      <c r="AE44" s="219">
        <v>6300000</v>
      </c>
      <c r="AF44" s="219">
        <v>6300000</v>
      </c>
      <c r="AG44" s="219">
        <v>6300000</v>
      </c>
      <c r="AH44" s="219"/>
      <c r="AI44" s="219"/>
      <c r="AJ44" s="220"/>
      <c r="AK44" s="221">
        <f t="shared" si="11"/>
        <v>44520000</v>
      </c>
      <c r="AL44" s="222">
        <f t="shared" si="12"/>
        <v>18480000</v>
      </c>
      <c r="AN44" s="223">
        <f t="shared" si="7"/>
        <v>18480000</v>
      </c>
      <c r="AO44" s="224"/>
      <c r="AP44" s="224">
        <f t="shared" si="8"/>
        <v>18480000</v>
      </c>
      <c r="AQ44" s="225"/>
      <c r="AR44" s="224"/>
      <c r="AS44" s="224"/>
      <c r="AT44" s="224"/>
      <c r="AU44" s="224"/>
      <c r="AV44" s="224"/>
      <c r="AW44" s="224"/>
      <c r="AX44" s="224"/>
      <c r="AY44" s="224"/>
      <c r="AZ44" s="224"/>
      <c r="BA44" s="224"/>
      <c r="BB44" s="226"/>
      <c r="BC44" s="227">
        <f t="shared" si="9"/>
        <v>0</v>
      </c>
      <c r="BD44" s="222">
        <f t="shared" si="10"/>
        <v>18480000</v>
      </c>
    </row>
    <row r="45" spans="2:56" s="154" customFormat="1" x14ac:dyDescent="0.2">
      <c r="B45" s="424"/>
      <c r="C45" s="209">
        <v>18000000</v>
      </c>
      <c r="D45" s="210" t="s">
        <v>50</v>
      </c>
      <c r="E45" s="210" t="s">
        <v>182</v>
      </c>
      <c r="F45" s="210" t="s">
        <v>47</v>
      </c>
      <c r="G45" s="210" t="s">
        <v>53</v>
      </c>
      <c r="H45" s="210" t="s">
        <v>174</v>
      </c>
      <c r="I45" s="210" t="s">
        <v>69</v>
      </c>
      <c r="J45" s="210" t="s">
        <v>181</v>
      </c>
      <c r="K45" s="210" t="s">
        <v>59</v>
      </c>
      <c r="L45" s="211" t="s">
        <v>2001</v>
      </c>
      <c r="M45" s="211" t="s">
        <v>2001</v>
      </c>
      <c r="N45" s="211" t="s">
        <v>2001</v>
      </c>
      <c r="O45" s="212">
        <v>593</v>
      </c>
      <c r="P45" s="213">
        <v>81</v>
      </c>
      <c r="Q45" s="209">
        <v>18000000</v>
      </c>
      <c r="R45" s="215" t="s">
        <v>594</v>
      </c>
      <c r="S45" s="209">
        <v>18000000</v>
      </c>
      <c r="T45" s="215" t="s">
        <v>1357</v>
      </c>
      <c r="U45" s="209">
        <v>18000000</v>
      </c>
      <c r="V45" s="216" t="s">
        <v>200</v>
      </c>
      <c r="W45" s="216" t="s">
        <v>1659</v>
      </c>
      <c r="X45" s="217" t="s">
        <v>1246</v>
      </c>
      <c r="Y45" s="218">
        <v>0</v>
      </c>
      <c r="Z45" s="219">
        <v>0</v>
      </c>
      <c r="AA45" s="219">
        <v>9066667</v>
      </c>
      <c r="AB45" s="219">
        <v>8500000</v>
      </c>
      <c r="AC45" s="219">
        <v>433333</v>
      </c>
      <c r="AD45" s="219">
        <v>0</v>
      </c>
      <c r="AE45" s="219">
        <v>0</v>
      </c>
      <c r="AF45" s="219">
        <v>0</v>
      </c>
      <c r="AG45" s="219">
        <v>0</v>
      </c>
      <c r="AH45" s="219"/>
      <c r="AI45" s="219"/>
      <c r="AJ45" s="220"/>
      <c r="AK45" s="221">
        <f t="shared" si="11"/>
        <v>18000000</v>
      </c>
      <c r="AL45" s="222">
        <f t="shared" si="12"/>
        <v>0</v>
      </c>
      <c r="AN45" s="223">
        <f t="shared" si="7"/>
        <v>0</v>
      </c>
      <c r="AO45" s="224"/>
      <c r="AP45" s="224">
        <f t="shared" si="8"/>
        <v>0</v>
      </c>
      <c r="AQ45" s="225"/>
      <c r="AR45" s="224"/>
      <c r="AS45" s="224"/>
      <c r="AT45" s="224"/>
      <c r="AU45" s="224"/>
      <c r="AV45" s="224"/>
      <c r="AW45" s="224"/>
      <c r="AX45" s="224"/>
      <c r="AY45" s="224"/>
      <c r="AZ45" s="224"/>
      <c r="BA45" s="224"/>
      <c r="BB45" s="226"/>
      <c r="BC45" s="227">
        <f t="shared" si="9"/>
        <v>0</v>
      </c>
      <c r="BD45" s="222">
        <f t="shared" si="10"/>
        <v>0</v>
      </c>
    </row>
    <row r="46" spans="2:56" s="154" customFormat="1" x14ac:dyDescent="0.2">
      <c r="B46" s="424"/>
      <c r="C46" s="209">
        <v>0</v>
      </c>
      <c r="D46" s="210" t="s">
        <v>50</v>
      </c>
      <c r="E46" s="210" t="s">
        <v>182</v>
      </c>
      <c r="F46" s="210" t="s">
        <v>47</v>
      </c>
      <c r="G46" s="210" t="s">
        <v>53</v>
      </c>
      <c r="H46" s="210" t="s">
        <v>174</v>
      </c>
      <c r="I46" s="210" t="s">
        <v>69</v>
      </c>
      <c r="J46" s="210" t="s">
        <v>181</v>
      </c>
      <c r="K46" s="210" t="s">
        <v>59</v>
      </c>
      <c r="L46" s="211" t="s">
        <v>2001</v>
      </c>
      <c r="M46" s="211" t="s">
        <v>2001</v>
      </c>
      <c r="N46" s="211" t="s">
        <v>2001</v>
      </c>
      <c r="O46" s="212">
        <v>640</v>
      </c>
      <c r="P46" s="213"/>
      <c r="Q46" s="209"/>
      <c r="R46" s="215"/>
      <c r="S46" s="209"/>
      <c r="T46" s="215"/>
      <c r="U46" s="209"/>
      <c r="V46" s="216" t="s">
        <v>1641</v>
      </c>
      <c r="W46" s="216"/>
      <c r="X46" s="217"/>
      <c r="Y46" s="218">
        <v>0</v>
      </c>
      <c r="Z46" s="219">
        <v>0</v>
      </c>
      <c r="AA46" s="219">
        <v>0</v>
      </c>
      <c r="AB46" s="219">
        <v>0</v>
      </c>
      <c r="AC46" s="219">
        <v>0</v>
      </c>
      <c r="AD46" s="219">
        <v>0</v>
      </c>
      <c r="AE46" s="219">
        <v>0</v>
      </c>
      <c r="AF46" s="219">
        <v>0</v>
      </c>
      <c r="AG46" s="219">
        <v>0</v>
      </c>
      <c r="AH46" s="219"/>
      <c r="AI46" s="219"/>
      <c r="AJ46" s="220"/>
      <c r="AK46" s="221">
        <f t="shared" si="11"/>
        <v>0</v>
      </c>
      <c r="AL46" s="222">
        <f t="shared" si="12"/>
        <v>0</v>
      </c>
      <c r="AN46" s="223">
        <f t="shared" si="7"/>
        <v>0</v>
      </c>
      <c r="AO46" s="224"/>
      <c r="AP46" s="224">
        <f t="shared" si="8"/>
        <v>0</v>
      </c>
      <c r="AQ46" s="225"/>
      <c r="AR46" s="224"/>
      <c r="AS46" s="224"/>
      <c r="AT46" s="224"/>
      <c r="AU46" s="224"/>
      <c r="AV46" s="224"/>
      <c r="AW46" s="224"/>
      <c r="AX46" s="224"/>
      <c r="AY46" s="224"/>
      <c r="AZ46" s="224"/>
      <c r="BA46" s="224"/>
      <c r="BB46" s="226"/>
      <c r="BC46" s="227">
        <f t="shared" si="9"/>
        <v>0</v>
      </c>
      <c r="BD46" s="222">
        <f t="shared" si="10"/>
        <v>0</v>
      </c>
    </row>
    <row r="47" spans="2:56" s="154" customFormat="1" x14ac:dyDescent="0.2">
      <c r="B47" s="424"/>
      <c r="C47" s="209">
        <v>100000</v>
      </c>
      <c r="D47" s="210" t="s">
        <v>50</v>
      </c>
      <c r="E47" s="210" t="s">
        <v>182</v>
      </c>
      <c r="F47" s="210" t="s">
        <v>47</v>
      </c>
      <c r="G47" s="210" t="s">
        <v>53</v>
      </c>
      <c r="H47" s="210" t="s">
        <v>174</v>
      </c>
      <c r="I47" s="210" t="s">
        <v>69</v>
      </c>
      <c r="J47" s="210" t="s">
        <v>181</v>
      </c>
      <c r="K47" s="210" t="s">
        <v>59</v>
      </c>
      <c r="L47" s="211" t="s">
        <v>2001</v>
      </c>
      <c r="M47" s="211" t="s">
        <v>2001</v>
      </c>
      <c r="N47" s="211" t="s">
        <v>2001</v>
      </c>
      <c r="O47" s="212">
        <v>703</v>
      </c>
      <c r="P47" s="213"/>
      <c r="Q47" s="209"/>
      <c r="R47" s="215"/>
      <c r="S47" s="209"/>
      <c r="T47" s="215"/>
      <c r="U47" s="209"/>
      <c r="V47" s="216" t="s">
        <v>1642</v>
      </c>
      <c r="W47" s="216"/>
      <c r="X47" s="217"/>
      <c r="Y47" s="218">
        <v>0</v>
      </c>
      <c r="Z47" s="219">
        <v>0</v>
      </c>
      <c r="AA47" s="219">
        <v>0</v>
      </c>
      <c r="AB47" s="219">
        <v>0</v>
      </c>
      <c r="AC47" s="219">
        <v>0</v>
      </c>
      <c r="AD47" s="219">
        <v>0</v>
      </c>
      <c r="AE47" s="219">
        <v>0</v>
      </c>
      <c r="AF47" s="219">
        <v>0</v>
      </c>
      <c r="AG47" s="219">
        <v>0</v>
      </c>
      <c r="AH47" s="219"/>
      <c r="AI47" s="219"/>
      <c r="AJ47" s="220"/>
      <c r="AK47" s="221">
        <f t="shared" ref="AK47:AK53" si="13">SUM(Y47:AJ47)</f>
        <v>0</v>
      </c>
      <c r="AL47" s="222">
        <f t="shared" ref="AL47:AL53" si="14">+U47-AK47</f>
        <v>0</v>
      </c>
      <c r="AN47" s="223">
        <f t="shared" si="7"/>
        <v>0</v>
      </c>
      <c r="AO47" s="224"/>
      <c r="AP47" s="224">
        <f t="shared" si="8"/>
        <v>0</v>
      </c>
      <c r="AQ47" s="225"/>
      <c r="AR47" s="224"/>
      <c r="AS47" s="224"/>
      <c r="AT47" s="224"/>
      <c r="AU47" s="224"/>
      <c r="AV47" s="224"/>
      <c r="AW47" s="224"/>
      <c r="AX47" s="224"/>
      <c r="AY47" s="224"/>
      <c r="AZ47" s="224"/>
      <c r="BA47" s="224"/>
      <c r="BB47" s="226"/>
      <c r="BC47" s="227">
        <f t="shared" si="9"/>
        <v>0</v>
      </c>
      <c r="BD47" s="222">
        <f t="shared" si="10"/>
        <v>0</v>
      </c>
    </row>
    <row r="48" spans="2:56" s="154" customFormat="1" x14ac:dyDescent="0.2">
      <c r="B48" s="424"/>
      <c r="C48" s="209">
        <v>4500000</v>
      </c>
      <c r="D48" s="210" t="s">
        <v>50</v>
      </c>
      <c r="E48" s="210" t="s">
        <v>182</v>
      </c>
      <c r="F48" s="210" t="s">
        <v>47</v>
      </c>
      <c r="G48" s="210" t="s">
        <v>53</v>
      </c>
      <c r="H48" s="210" t="s">
        <v>174</v>
      </c>
      <c r="I48" s="210" t="s">
        <v>69</v>
      </c>
      <c r="J48" s="210" t="s">
        <v>181</v>
      </c>
      <c r="K48" s="210" t="s">
        <v>59</v>
      </c>
      <c r="L48" s="211" t="s">
        <v>2001</v>
      </c>
      <c r="M48" s="211" t="s">
        <v>2001</v>
      </c>
      <c r="N48" s="211" t="s">
        <v>2001</v>
      </c>
      <c r="O48" s="212">
        <v>704</v>
      </c>
      <c r="P48" s="213">
        <v>507</v>
      </c>
      <c r="Q48" s="209">
        <v>4500000</v>
      </c>
      <c r="R48" s="215" t="s">
        <v>1647</v>
      </c>
      <c r="S48" s="209">
        <v>4500000</v>
      </c>
      <c r="T48" s="215" t="s">
        <v>1657</v>
      </c>
      <c r="U48" s="209">
        <v>4500000</v>
      </c>
      <c r="V48" s="216" t="s">
        <v>1643</v>
      </c>
      <c r="W48" s="216" t="s">
        <v>1666</v>
      </c>
      <c r="X48" s="217" t="s">
        <v>1676</v>
      </c>
      <c r="Y48" s="218">
        <v>0</v>
      </c>
      <c r="Z48" s="219">
        <v>0</v>
      </c>
      <c r="AA48" s="219">
        <v>0</v>
      </c>
      <c r="AB48" s="219">
        <v>0</v>
      </c>
      <c r="AC48" s="219">
        <v>0</v>
      </c>
      <c r="AD48" s="219">
        <v>0</v>
      </c>
      <c r="AE48" s="219">
        <v>0</v>
      </c>
      <c r="AF48" s="219">
        <v>2550000</v>
      </c>
      <c r="AG48" s="219">
        <v>1950000</v>
      </c>
      <c r="AH48" s="219"/>
      <c r="AI48" s="219"/>
      <c r="AJ48" s="220"/>
      <c r="AK48" s="221">
        <f t="shared" si="13"/>
        <v>4500000</v>
      </c>
      <c r="AL48" s="222">
        <f t="shared" si="14"/>
        <v>0</v>
      </c>
      <c r="AN48" s="223">
        <f t="shared" si="7"/>
        <v>0</v>
      </c>
      <c r="AO48" s="224"/>
      <c r="AP48" s="224">
        <f t="shared" si="8"/>
        <v>0</v>
      </c>
      <c r="AQ48" s="225"/>
      <c r="AR48" s="224"/>
      <c r="AS48" s="224"/>
      <c r="AT48" s="224"/>
      <c r="AU48" s="224"/>
      <c r="AV48" s="224"/>
      <c r="AW48" s="224"/>
      <c r="AX48" s="224"/>
      <c r="AY48" s="224"/>
      <c r="AZ48" s="224"/>
      <c r="BA48" s="224"/>
      <c r="BB48" s="226"/>
      <c r="BC48" s="227">
        <f t="shared" si="9"/>
        <v>0</v>
      </c>
      <c r="BD48" s="222">
        <f t="shared" si="10"/>
        <v>0</v>
      </c>
    </row>
    <row r="49" spans="2:57" s="154" customFormat="1" x14ac:dyDescent="0.2">
      <c r="B49" s="424"/>
      <c r="C49" s="209">
        <v>13500000</v>
      </c>
      <c r="D49" s="210" t="s">
        <v>50</v>
      </c>
      <c r="E49" s="210" t="s">
        <v>182</v>
      </c>
      <c r="F49" s="210" t="s">
        <v>47</v>
      </c>
      <c r="G49" s="210" t="s">
        <v>53</v>
      </c>
      <c r="H49" s="210" t="s">
        <v>174</v>
      </c>
      <c r="I49" s="210" t="s">
        <v>69</v>
      </c>
      <c r="J49" s="210" t="s">
        <v>181</v>
      </c>
      <c r="K49" s="210" t="s">
        <v>59</v>
      </c>
      <c r="L49" s="211" t="s">
        <v>2001</v>
      </c>
      <c r="M49" s="211" t="s">
        <v>2001</v>
      </c>
      <c r="N49" s="211" t="s">
        <v>2001</v>
      </c>
      <c r="O49" s="212">
        <v>705</v>
      </c>
      <c r="P49" s="213">
        <v>524</v>
      </c>
      <c r="Q49" s="209">
        <v>13500000</v>
      </c>
      <c r="R49" s="215" t="s">
        <v>1648</v>
      </c>
      <c r="S49" s="209">
        <v>13500000</v>
      </c>
      <c r="T49" s="215" t="s">
        <v>2044</v>
      </c>
      <c r="U49" s="209">
        <v>13500000</v>
      </c>
      <c r="V49" s="216" t="s">
        <v>1644</v>
      </c>
      <c r="W49" s="216" t="s">
        <v>1664</v>
      </c>
      <c r="X49" s="217" t="s">
        <v>2048</v>
      </c>
      <c r="Y49" s="218">
        <v>0</v>
      </c>
      <c r="Z49" s="219">
        <v>0</v>
      </c>
      <c r="AA49" s="219">
        <v>0</v>
      </c>
      <c r="AB49" s="219">
        <v>0</v>
      </c>
      <c r="AC49" s="219">
        <v>0</v>
      </c>
      <c r="AD49" s="219">
        <v>0</v>
      </c>
      <c r="AE49" s="219">
        <v>0</v>
      </c>
      <c r="AF49" s="219">
        <v>0</v>
      </c>
      <c r="AG49" s="219">
        <v>0</v>
      </c>
      <c r="AH49" s="219"/>
      <c r="AI49" s="219"/>
      <c r="AJ49" s="220"/>
      <c r="AK49" s="221">
        <f t="shared" si="13"/>
        <v>0</v>
      </c>
      <c r="AL49" s="222">
        <f t="shared" si="14"/>
        <v>13500000</v>
      </c>
      <c r="AN49" s="223">
        <f t="shared" si="7"/>
        <v>13500000</v>
      </c>
      <c r="AO49" s="224"/>
      <c r="AP49" s="224">
        <f t="shared" si="8"/>
        <v>13500000</v>
      </c>
      <c r="AQ49" s="225"/>
      <c r="AR49" s="224"/>
      <c r="AS49" s="224"/>
      <c r="AT49" s="224"/>
      <c r="AU49" s="224"/>
      <c r="AV49" s="224"/>
      <c r="AW49" s="224"/>
      <c r="AX49" s="224"/>
      <c r="AY49" s="224"/>
      <c r="AZ49" s="224"/>
      <c r="BA49" s="224"/>
      <c r="BB49" s="226"/>
      <c r="BC49" s="227">
        <f t="shared" si="9"/>
        <v>0</v>
      </c>
      <c r="BD49" s="222">
        <f t="shared" si="10"/>
        <v>13500000</v>
      </c>
    </row>
    <row r="50" spans="2:57" s="154" customFormat="1" x14ac:dyDescent="0.2">
      <c r="B50" s="424"/>
      <c r="C50" s="209">
        <v>13500000</v>
      </c>
      <c r="D50" s="210" t="s">
        <v>50</v>
      </c>
      <c r="E50" s="210" t="s">
        <v>182</v>
      </c>
      <c r="F50" s="210" t="s">
        <v>47</v>
      </c>
      <c r="G50" s="210" t="s">
        <v>53</v>
      </c>
      <c r="H50" s="210" t="s">
        <v>174</v>
      </c>
      <c r="I50" s="210" t="s">
        <v>69</v>
      </c>
      <c r="J50" s="210" t="s">
        <v>181</v>
      </c>
      <c r="K50" s="210" t="s">
        <v>59</v>
      </c>
      <c r="L50" s="211" t="s">
        <v>2001</v>
      </c>
      <c r="M50" s="211" t="s">
        <v>2001</v>
      </c>
      <c r="N50" s="211" t="s">
        <v>2001</v>
      </c>
      <c r="O50" s="212">
        <v>707</v>
      </c>
      <c r="P50" s="213">
        <v>526</v>
      </c>
      <c r="Q50" s="209">
        <v>13500000</v>
      </c>
      <c r="R50" s="215" t="s">
        <v>1649</v>
      </c>
      <c r="S50" s="209">
        <v>13500000</v>
      </c>
      <c r="T50" s="215" t="s">
        <v>2045</v>
      </c>
      <c r="U50" s="209">
        <v>13500000</v>
      </c>
      <c r="V50" s="216" t="s">
        <v>1645</v>
      </c>
      <c r="W50" s="216" t="s">
        <v>1665</v>
      </c>
      <c r="X50" s="217" t="s">
        <v>1615</v>
      </c>
      <c r="Y50" s="218">
        <v>0</v>
      </c>
      <c r="Z50" s="219">
        <v>0</v>
      </c>
      <c r="AA50" s="219">
        <v>0</v>
      </c>
      <c r="AB50" s="219">
        <v>0</v>
      </c>
      <c r="AC50" s="219">
        <v>0</v>
      </c>
      <c r="AD50" s="219">
        <v>0</v>
      </c>
      <c r="AE50" s="219">
        <v>0</v>
      </c>
      <c r="AF50" s="219">
        <v>0</v>
      </c>
      <c r="AG50" s="219">
        <v>0</v>
      </c>
      <c r="AH50" s="219"/>
      <c r="AI50" s="219"/>
      <c r="AJ50" s="220"/>
      <c r="AK50" s="221">
        <f t="shared" si="13"/>
        <v>0</v>
      </c>
      <c r="AL50" s="222">
        <f t="shared" si="14"/>
        <v>13500000</v>
      </c>
      <c r="AN50" s="223">
        <f t="shared" si="7"/>
        <v>13500000</v>
      </c>
      <c r="AO50" s="224"/>
      <c r="AP50" s="224">
        <f t="shared" si="8"/>
        <v>13500000</v>
      </c>
      <c r="AQ50" s="225"/>
      <c r="AR50" s="224"/>
      <c r="AS50" s="224"/>
      <c r="AT50" s="224"/>
      <c r="AU50" s="224"/>
      <c r="AV50" s="224"/>
      <c r="AW50" s="224"/>
      <c r="AX50" s="224"/>
      <c r="AY50" s="224"/>
      <c r="AZ50" s="224"/>
      <c r="BA50" s="224"/>
      <c r="BB50" s="226"/>
      <c r="BC50" s="227">
        <f t="shared" si="9"/>
        <v>0</v>
      </c>
      <c r="BD50" s="222">
        <f t="shared" si="10"/>
        <v>13500000</v>
      </c>
    </row>
    <row r="51" spans="2:57" s="154" customFormat="1" x14ac:dyDescent="0.2">
      <c r="B51" s="424"/>
      <c r="C51" s="209">
        <v>13500000</v>
      </c>
      <c r="D51" s="210" t="s">
        <v>50</v>
      </c>
      <c r="E51" s="210" t="s">
        <v>182</v>
      </c>
      <c r="F51" s="210" t="s">
        <v>47</v>
      </c>
      <c r="G51" s="210" t="s">
        <v>53</v>
      </c>
      <c r="H51" s="210" t="s">
        <v>174</v>
      </c>
      <c r="I51" s="210" t="s">
        <v>69</v>
      </c>
      <c r="J51" s="210" t="s">
        <v>181</v>
      </c>
      <c r="K51" s="210" t="s">
        <v>59</v>
      </c>
      <c r="L51" s="211" t="s">
        <v>2001</v>
      </c>
      <c r="M51" s="211" t="s">
        <v>2001</v>
      </c>
      <c r="N51" s="211" t="s">
        <v>2001</v>
      </c>
      <c r="O51" s="212">
        <v>708</v>
      </c>
      <c r="P51" s="213">
        <v>527</v>
      </c>
      <c r="Q51" s="209">
        <v>13500000</v>
      </c>
      <c r="R51" s="215" t="s">
        <v>1650</v>
      </c>
      <c r="S51" s="209">
        <v>13500000</v>
      </c>
      <c r="T51" s="215" t="s">
        <v>1658</v>
      </c>
      <c r="U51" s="209">
        <v>13500000</v>
      </c>
      <c r="V51" s="216" t="s">
        <v>1646</v>
      </c>
      <c r="W51" s="216" t="s">
        <v>1663</v>
      </c>
      <c r="X51" s="217" t="s">
        <v>1679</v>
      </c>
      <c r="Y51" s="218">
        <v>0</v>
      </c>
      <c r="Z51" s="219">
        <v>0</v>
      </c>
      <c r="AA51" s="219">
        <v>0</v>
      </c>
      <c r="AB51" s="219">
        <v>0</v>
      </c>
      <c r="AC51" s="219">
        <v>0</v>
      </c>
      <c r="AD51" s="219">
        <v>0</v>
      </c>
      <c r="AE51" s="219">
        <v>0</v>
      </c>
      <c r="AF51" s="219">
        <v>0</v>
      </c>
      <c r="AG51" s="219">
        <v>3000000</v>
      </c>
      <c r="AH51" s="219"/>
      <c r="AI51" s="219"/>
      <c r="AJ51" s="220"/>
      <c r="AK51" s="221">
        <f t="shared" si="13"/>
        <v>3000000</v>
      </c>
      <c r="AL51" s="222">
        <f t="shared" si="14"/>
        <v>10500000</v>
      </c>
      <c r="AN51" s="223">
        <f t="shared" si="7"/>
        <v>10500000</v>
      </c>
      <c r="AO51" s="224"/>
      <c r="AP51" s="224">
        <f t="shared" si="8"/>
        <v>10500000</v>
      </c>
      <c r="AQ51" s="225"/>
      <c r="AR51" s="224"/>
      <c r="AS51" s="224"/>
      <c r="AT51" s="224"/>
      <c r="AU51" s="224"/>
      <c r="AV51" s="224"/>
      <c r="AW51" s="224"/>
      <c r="AX51" s="224"/>
      <c r="AY51" s="224"/>
      <c r="AZ51" s="224"/>
      <c r="BA51" s="224"/>
      <c r="BB51" s="226"/>
      <c r="BC51" s="227">
        <f t="shared" si="9"/>
        <v>0</v>
      </c>
      <c r="BD51" s="222">
        <f t="shared" si="10"/>
        <v>10500000</v>
      </c>
    </row>
    <row r="52" spans="2:57" s="154" customFormat="1" x14ac:dyDescent="0.2">
      <c r="B52" s="424"/>
      <c r="C52" s="209">
        <v>4500000</v>
      </c>
      <c r="D52" s="210" t="s">
        <v>50</v>
      </c>
      <c r="E52" s="210" t="s">
        <v>182</v>
      </c>
      <c r="F52" s="210" t="s">
        <v>47</v>
      </c>
      <c r="G52" s="210" t="s">
        <v>53</v>
      </c>
      <c r="H52" s="210" t="s">
        <v>174</v>
      </c>
      <c r="I52" s="210" t="s">
        <v>69</v>
      </c>
      <c r="J52" s="210" t="s">
        <v>181</v>
      </c>
      <c r="K52" s="210" t="s">
        <v>59</v>
      </c>
      <c r="L52" s="211" t="s">
        <v>2001</v>
      </c>
      <c r="M52" s="211" t="s">
        <v>2001</v>
      </c>
      <c r="N52" s="211" t="s">
        <v>2001</v>
      </c>
      <c r="O52" s="212">
        <v>710</v>
      </c>
      <c r="P52" s="213">
        <v>596</v>
      </c>
      <c r="Q52" s="209">
        <v>4500000</v>
      </c>
      <c r="R52" s="215" t="s">
        <v>2041</v>
      </c>
      <c r="S52" s="209">
        <v>4500000</v>
      </c>
      <c r="T52" s="215"/>
      <c r="U52" s="209"/>
      <c r="V52" s="216" t="s">
        <v>2049</v>
      </c>
      <c r="W52" s="216"/>
      <c r="X52" s="217"/>
      <c r="Y52" s="218">
        <v>0</v>
      </c>
      <c r="Z52" s="219">
        <v>0</v>
      </c>
      <c r="AA52" s="219">
        <v>0</v>
      </c>
      <c r="AB52" s="219">
        <v>0</v>
      </c>
      <c r="AC52" s="219">
        <v>0</v>
      </c>
      <c r="AD52" s="219">
        <v>0</v>
      </c>
      <c r="AE52" s="219">
        <v>0</v>
      </c>
      <c r="AF52" s="219">
        <v>0</v>
      </c>
      <c r="AG52" s="219">
        <v>0</v>
      </c>
      <c r="AH52" s="219"/>
      <c r="AI52" s="219"/>
      <c r="AJ52" s="220"/>
      <c r="AK52" s="221">
        <f t="shared" si="13"/>
        <v>0</v>
      </c>
      <c r="AL52" s="222">
        <f t="shared" si="14"/>
        <v>0</v>
      </c>
      <c r="AN52" s="223">
        <f t="shared" si="7"/>
        <v>0</v>
      </c>
      <c r="AO52" s="224"/>
      <c r="AP52" s="224">
        <f t="shared" si="8"/>
        <v>0</v>
      </c>
      <c r="AQ52" s="225"/>
      <c r="AR52" s="224"/>
      <c r="AS52" s="224"/>
      <c r="AT52" s="224"/>
      <c r="AU52" s="224"/>
      <c r="AV52" s="224"/>
      <c r="AW52" s="224"/>
      <c r="AX52" s="224"/>
      <c r="AY52" s="224"/>
      <c r="AZ52" s="224"/>
      <c r="BA52" s="224"/>
      <c r="BB52" s="226"/>
      <c r="BC52" s="227">
        <f t="shared" si="9"/>
        <v>0</v>
      </c>
      <c r="BD52" s="222">
        <f t="shared" si="10"/>
        <v>0</v>
      </c>
    </row>
    <row r="53" spans="2:57" s="154" customFormat="1" x14ac:dyDescent="0.2">
      <c r="B53" s="424"/>
      <c r="C53" s="209"/>
      <c r="D53" s="210"/>
      <c r="E53" s="210"/>
      <c r="F53" s="210"/>
      <c r="G53" s="210"/>
      <c r="H53" s="210"/>
      <c r="I53" s="210"/>
      <c r="J53" s="210"/>
      <c r="K53" s="210"/>
      <c r="L53" s="211"/>
      <c r="M53" s="211"/>
      <c r="N53" s="211"/>
      <c r="O53" s="212"/>
      <c r="P53" s="213"/>
      <c r="Q53" s="209"/>
      <c r="R53" s="215"/>
      <c r="S53" s="209"/>
      <c r="T53" s="215"/>
      <c r="U53" s="209"/>
      <c r="V53" s="216"/>
      <c r="W53" s="216"/>
      <c r="X53" s="217"/>
      <c r="Y53" s="218"/>
      <c r="Z53" s="219"/>
      <c r="AA53" s="219"/>
      <c r="AB53" s="219"/>
      <c r="AC53" s="219"/>
      <c r="AD53" s="219"/>
      <c r="AE53" s="219"/>
      <c r="AF53" s="219"/>
      <c r="AG53" s="219"/>
      <c r="AH53" s="219"/>
      <c r="AI53" s="219"/>
      <c r="AJ53" s="220"/>
      <c r="AK53" s="221">
        <f t="shared" si="13"/>
        <v>0</v>
      </c>
      <c r="AL53" s="222">
        <f t="shared" si="14"/>
        <v>0</v>
      </c>
      <c r="AN53" s="223">
        <f t="shared" si="7"/>
        <v>0</v>
      </c>
      <c r="AO53" s="224"/>
      <c r="AP53" s="224">
        <f t="shared" si="8"/>
        <v>0</v>
      </c>
      <c r="AQ53" s="225"/>
      <c r="AR53" s="224"/>
      <c r="AS53" s="224"/>
      <c r="AT53" s="224"/>
      <c r="AU53" s="224"/>
      <c r="AV53" s="224"/>
      <c r="AW53" s="224"/>
      <c r="AX53" s="224"/>
      <c r="AY53" s="224"/>
      <c r="AZ53" s="224"/>
      <c r="BA53" s="224"/>
      <c r="BB53" s="226"/>
      <c r="BC53" s="227">
        <f t="shared" si="9"/>
        <v>0</v>
      </c>
      <c r="BD53" s="222">
        <f t="shared" si="10"/>
        <v>0</v>
      </c>
    </row>
    <row r="54" spans="2:57" s="154" customFormat="1" x14ac:dyDescent="0.2">
      <c r="B54" s="424"/>
      <c r="C54" s="209"/>
      <c r="D54" s="210"/>
      <c r="E54" s="210"/>
      <c r="F54" s="210"/>
      <c r="G54" s="210"/>
      <c r="H54" s="210"/>
      <c r="I54" s="210"/>
      <c r="J54" s="210"/>
      <c r="K54" s="210"/>
      <c r="L54" s="211"/>
      <c r="M54" s="211"/>
      <c r="N54" s="211"/>
      <c r="O54" s="212"/>
      <c r="P54" s="213"/>
      <c r="Q54" s="209"/>
      <c r="R54" s="215"/>
      <c r="S54" s="209"/>
      <c r="T54" s="215"/>
      <c r="U54" s="209"/>
      <c r="V54" s="216"/>
      <c r="W54" s="216"/>
      <c r="X54" s="217"/>
      <c r="Y54" s="218"/>
      <c r="Z54" s="219"/>
      <c r="AA54" s="219"/>
      <c r="AB54" s="219"/>
      <c r="AC54" s="219"/>
      <c r="AD54" s="219"/>
      <c r="AE54" s="219"/>
      <c r="AF54" s="219"/>
      <c r="AG54" s="219"/>
      <c r="AH54" s="219"/>
      <c r="AI54" s="219"/>
      <c r="AJ54" s="220"/>
      <c r="AK54" s="221">
        <f t="shared" si="11"/>
        <v>0</v>
      </c>
      <c r="AL54" s="222">
        <f t="shared" si="12"/>
        <v>0</v>
      </c>
      <c r="AN54" s="223">
        <f t="shared" si="7"/>
        <v>0</v>
      </c>
      <c r="AO54" s="224"/>
      <c r="AP54" s="224">
        <f t="shared" si="8"/>
        <v>0</v>
      </c>
      <c r="AQ54" s="225"/>
      <c r="AR54" s="224"/>
      <c r="AS54" s="224"/>
      <c r="AT54" s="224"/>
      <c r="AU54" s="224"/>
      <c r="AV54" s="224"/>
      <c r="AW54" s="224"/>
      <c r="AX54" s="224"/>
      <c r="AY54" s="224"/>
      <c r="AZ54" s="224"/>
      <c r="BA54" s="224"/>
      <c r="BB54" s="226"/>
      <c r="BC54" s="227">
        <f t="shared" si="9"/>
        <v>0</v>
      </c>
      <c r="BD54" s="222">
        <f t="shared" si="10"/>
        <v>0</v>
      </c>
    </row>
    <row r="55" spans="2:57" s="154" customFormat="1" x14ac:dyDescent="0.2">
      <c r="B55" s="424"/>
      <c r="C55" s="253"/>
      <c r="D55" s="210"/>
      <c r="E55" s="210"/>
      <c r="F55" s="210"/>
      <c r="G55" s="210"/>
      <c r="H55" s="210"/>
      <c r="I55" s="210"/>
      <c r="J55" s="210"/>
      <c r="K55" s="210"/>
      <c r="L55" s="211"/>
      <c r="M55" s="211"/>
      <c r="N55" s="211"/>
      <c r="O55" s="212"/>
      <c r="P55" s="213"/>
      <c r="Q55" s="209"/>
      <c r="R55" s="215"/>
      <c r="S55" s="209"/>
      <c r="T55" s="215"/>
      <c r="U55" s="209"/>
      <c r="V55" s="216"/>
      <c r="W55" s="216"/>
      <c r="X55" s="217"/>
      <c r="Y55" s="218"/>
      <c r="Z55" s="219"/>
      <c r="AA55" s="219"/>
      <c r="AB55" s="219"/>
      <c r="AC55" s="219"/>
      <c r="AD55" s="219"/>
      <c r="AE55" s="219"/>
      <c r="AF55" s="219"/>
      <c r="AG55" s="219"/>
      <c r="AH55" s="219"/>
      <c r="AI55" s="219"/>
      <c r="AJ55" s="220"/>
      <c r="AK55" s="221">
        <f t="shared" si="11"/>
        <v>0</v>
      </c>
      <c r="AL55" s="222">
        <f t="shared" si="12"/>
        <v>0</v>
      </c>
      <c r="AN55" s="223">
        <f>+AL55</f>
        <v>0</v>
      </c>
      <c r="AO55" s="224"/>
      <c r="AP55" s="224">
        <f>+AN55-AO55</f>
        <v>0</v>
      </c>
      <c r="AQ55" s="225"/>
      <c r="AR55" s="224"/>
      <c r="AS55" s="224"/>
      <c r="AT55" s="224"/>
      <c r="AU55" s="224"/>
      <c r="AV55" s="224"/>
      <c r="AW55" s="224"/>
      <c r="AX55" s="224"/>
      <c r="AY55" s="224"/>
      <c r="AZ55" s="224"/>
      <c r="BA55" s="224"/>
      <c r="BB55" s="226"/>
      <c r="BC55" s="227">
        <f>SUM(AQ55:BB55)</f>
        <v>0</v>
      </c>
      <c r="BD55" s="222">
        <f>+AN55-BC55</f>
        <v>0</v>
      </c>
    </row>
    <row r="56" spans="2:57" s="154" customFormat="1" x14ac:dyDescent="0.2">
      <c r="B56" s="425"/>
      <c r="C56" s="232"/>
      <c r="D56" s="210"/>
      <c r="E56" s="210"/>
      <c r="F56" s="210"/>
      <c r="G56" s="210"/>
      <c r="H56" s="210"/>
      <c r="I56" s="210"/>
      <c r="J56" s="210"/>
      <c r="K56" s="210"/>
      <c r="L56" s="233"/>
      <c r="M56" s="233"/>
      <c r="N56" s="233"/>
      <c r="O56" s="234"/>
      <c r="P56" s="235"/>
      <c r="Q56" s="235"/>
      <c r="R56" s="236"/>
      <c r="S56" s="232"/>
      <c r="T56" s="236"/>
      <c r="U56" s="232"/>
      <c r="V56" s="238"/>
      <c r="W56" s="238"/>
      <c r="X56" s="239"/>
      <c r="Y56" s="225"/>
      <c r="Z56" s="224"/>
      <c r="AA56" s="224"/>
      <c r="AB56" s="224"/>
      <c r="AC56" s="224"/>
      <c r="AD56" s="224"/>
      <c r="AE56" s="224"/>
      <c r="AF56" s="224"/>
      <c r="AG56" s="224"/>
      <c r="AH56" s="224"/>
      <c r="AI56" s="224"/>
      <c r="AJ56" s="226"/>
      <c r="AK56" s="221"/>
      <c r="AL56" s="222"/>
      <c r="AM56" s="240"/>
      <c r="AN56" s="223">
        <f>+AL56</f>
        <v>0</v>
      </c>
      <c r="AO56" s="224"/>
      <c r="AP56" s="224">
        <f>+AN56-AO56</f>
        <v>0</v>
      </c>
      <c r="AQ56" s="225"/>
      <c r="AR56" s="224"/>
      <c r="AS56" s="224"/>
      <c r="AT56" s="224"/>
      <c r="AU56" s="224"/>
      <c r="AV56" s="224"/>
      <c r="AW56" s="224"/>
      <c r="AX56" s="224"/>
      <c r="AY56" s="224"/>
      <c r="AZ56" s="224"/>
      <c r="BA56" s="224"/>
      <c r="BB56" s="226"/>
      <c r="BC56" s="227">
        <f>SUM(AQ56:BB56)</f>
        <v>0</v>
      </c>
      <c r="BD56" s="222">
        <f>+AN56-BC56</f>
        <v>0</v>
      </c>
    </row>
    <row r="57" spans="2:57" s="252" customFormat="1" ht="64.5" thickBot="1" x14ac:dyDescent="0.25">
      <c r="B57" s="241" t="s">
        <v>6</v>
      </c>
      <c r="C57" s="242">
        <f>C27-SUM(C28:C56)</f>
        <v>0.44444441795349121</v>
      </c>
      <c r="D57" s="243" t="s">
        <v>50</v>
      </c>
      <c r="E57" s="244" t="s">
        <v>182</v>
      </c>
      <c r="F57" s="244" t="s">
        <v>47</v>
      </c>
      <c r="G57" s="244" t="s">
        <v>53</v>
      </c>
      <c r="H57" s="244" t="s">
        <v>174</v>
      </c>
      <c r="I57" s="244" t="s">
        <v>69</v>
      </c>
      <c r="J57" s="244" t="s">
        <v>181</v>
      </c>
      <c r="K57" s="244" t="s">
        <v>59</v>
      </c>
      <c r="L57" s="245"/>
      <c r="M57" s="245"/>
      <c r="N57" s="245"/>
      <c r="O57" s="246"/>
      <c r="P57" s="247"/>
      <c r="Q57" s="242"/>
      <c r="R57" s="248"/>
      <c r="S57" s="242">
        <f>SUM(S28:S56)</f>
        <v>504344444</v>
      </c>
      <c r="T57" s="385"/>
      <c r="U57" s="242">
        <f>SUM(U28:U56)</f>
        <v>495107344</v>
      </c>
      <c r="V57" s="386"/>
      <c r="W57" s="387"/>
      <c r="X57" s="388"/>
      <c r="Y57" s="389">
        <f t="shared" ref="Y57:BD57" si="15">SUM(Y28:Y56)</f>
        <v>0</v>
      </c>
      <c r="Z57" s="389">
        <f t="shared" si="15"/>
        <v>275700</v>
      </c>
      <c r="AA57" s="389">
        <f t="shared" si="15"/>
        <v>35745334</v>
      </c>
      <c r="AB57" s="389">
        <f t="shared" si="15"/>
        <v>58920000</v>
      </c>
      <c r="AC57" s="389">
        <f t="shared" si="15"/>
        <v>43308533</v>
      </c>
      <c r="AD57" s="389">
        <f t="shared" si="15"/>
        <v>42800000</v>
      </c>
      <c r="AE57" s="389">
        <f t="shared" si="15"/>
        <v>50811111</v>
      </c>
      <c r="AF57" s="389">
        <f t="shared" si="15"/>
        <v>56850000</v>
      </c>
      <c r="AG57" s="389">
        <f t="shared" si="15"/>
        <v>44883334</v>
      </c>
      <c r="AH57" s="389">
        <f t="shared" si="15"/>
        <v>0</v>
      </c>
      <c r="AI57" s="389">
        <f t="shared" si="15"/>
        <v>0</v>
      </c>
      <c r="AJ57" s="390">
        <f t="shared" si="15"/>
        <v>0</v>
      </c>
      <c r="AK57" s="391">
        <f t="shared" si="15"/>
        <v>333594012</v>
      </c>
      <c r="AL57" s="392">
        <f t="shared" si="15"/>
        <v>161513332</v>
      </c>
      <c r="AN57" s="393">
        <f t="shared" si="15"/>
        <v>161513332</v>
      </c>
      <c r="AO57" s="394">
        <f t="shared" si="15"/>
        <v>0</v>
      </c>
      <c r="AP57" s="394">
        <f t="shared" si="15"/>
        <v>161513332</v>
      </c>
      <c r="AQ57" s="394">
        <f t="shared" si="15"/>
        <v>0</v>
      </c>
      <c r="AR57" s="394">
        <f t="shared" si="15"/>
        <v>0</v>
      </c>
      <c r="AS57" s="394">
        <f t="shared" si="15"/>
        <v>0</v>
      </c>
      <c r="AT57" s="394">
        <f t="shared" si="15"/>
        <v>0</v>
      </c>
      <c r="AU57" s="394">
        <f t="shared" si="15"/>
        <v>0</v>
      </c>
      <c r="AV57" s="394">
        <f t="shared" si="15"/>
        <v>0</v>
      </c>
      <c r="AW57" s="394">
        <f t="shared" si="15"/>
        <v>0</v>
      </c>
      <c r="AX57" s="394">
        <f t="shared" si="15"/>
        <v>0</v>
      </c>
      <c r="AY57" s="394">
        <f t="shared" si="15"/>
        <v>0</v>
      </c>
      <c r="AZ57" s="394">
        <f t="shared" si="15"/>
        <v>0</v>
      </c>
      <c r="BA57" s="394">
        <f t="shared" si="15"/>
        <v>0</v>
      </c>
      <c r="BB57" s="394">
        <f t="shared" si="15"/>
        <v>0</v>
      </c>
      <c r="BC57" s="395">
        <f t="shared" si="15"/>
        <v>0</v>
      </c>
      <c r="BD57" s="396">
        <f t="shared" si="15"/>
        <v>161513332</v>
      </c>
    </row>
    <row r="58" spans="2:57" s="153" customFormat="1" ht="34.5" customHeight="1" x14ac:dyDescent="0.2">
      <c r="B58" s="368" t="s">
        <v>40</v>
      </c>
      <c r="C58" s="369">
        <f>63000000</f>
        <v>63000000</v>
      </c>
      <c r="D58" s="370"/>
      <c r="E58" s="370"/>
      <c r="F58" s="370"/>
      <c r="G58" s="370"/>
      <c r="H58" s="370"/>
      <c r="I58" s="370"/>
      <c r="J58" s="370"/>
      <c r="K58" s="370"/>
      <c r="L58" s="370"/>
      <c r="M58" s="370"/>
      <c r="N58" s="371"/>
      <c r="O58" s="372"/>
      <c r="P58" s="373"/>
      <c r="Q58" s="374"/>
      <c r="R58" s="375"/>
      <c r="S58" s="376"/>
      <c r="T58" s="377"/>
      <c r="U58" s="376"/>
      <c r="V58" s="378"/>
      <c r="W58" s="378"/>
      <c r="X58" s="379"/>
      <c r="Y58" s="380"/>
      <c r="Z58" s="381"/>
      <c r="AA58" s="381"/>
      <c r="AB58" s="381"/>
      <c r="AC58" s="381"/>
      <c r="AD58" s="381"/>
      <c r="AE58" s="381"/>
      <c r="AF58" s="381"/>
      <c r="AG58" s="381"/>
      <c r="AH58" s="381"/>
      <c r="AI58" s="381"/>
      <c r="AJ58" s="382"/>
      <c r="AK58" s="383"/>
      <c r="AL58" s="384"/>
      <c r="AN58" s="202">
        <f t="shared" ref="AN58:AN64" si="16">+AL58</f>
        <v>0</v>
      </c>
      <c r="AO58" s="203"/>
      <c r="AP58" s="203">
        <f t="shared" ref="AP58:AP64" si="17">+AN58-AO58</f>
        <v>0</v>
      </c>
      <c r="AQ58" s="204"/>
      <c r="AR58" s="203"/>
      <c r="AS58" s="203"/>
      <c r="AT58" s="203"/>
      <c r="AU58" s="203"/>
      <c r="AV58" s="203"/>
      <c r="AW58" s="203"/>
      <c r="AX58" s="203"/>
      <c r="AY58" s="203"/>
      <c r="AZ58" s="203"/>
      <c r="BA58" s="203"/>
      <c r="BB58" s="205"/>
      <c r="BC58" s="206">
        <f t="shared" ref="BC58:BC64" si="18">SUM(AQ58:BB58)</f>
        <v>0</v>
      </c>
      <c r="BD58" s="207">
        <f t="shared" ref="BD58:BD64" si="19">+AN58-BC58</f>
        <v>0</v>
      </c>
      <c r="BE58" s="208"/>
    </row>
    <row r="59" spans="2:57" s="154" customFormat="1" x14ac:dyDescent="0.2">
      <c r="B59" s="424"/>
      <c r="C59" s="209">
        <v>27000000</v>
      </c>
      <c r="D59" s="210" t="s">
        <v>50</v>
      </c>
      <c r="E59" s="210" t="s">
        <v>182</v>
      </c>
      <c r="F59" s="210" t="s">
        <v>47</v>
      </c>
      <c r="G59" s="210" t="s">
        <v>54</v>
      </c>
      <c r="H59" s="210" t="s">
        <v>173</v>
      </c>
      <c r="I59" s="210" t="s">
        <v>70</v>
      </c>
      <c r="J59" s="210" t="s">
        <v>181</v>
      </c>
      <c r="K59" s="210" t="s">
        <v>180</v>
      </c>
      <c r="L59" s="211" t="s">
        <v>2001</v>
      </c>
      <c r="M59" s="211" t="s">
        <v>2001</v>
      </c>
      <c r="N59" s="211" t="s">
        <v>2001</v>
      </c>
      <c r="O59" s="212">
        <v>14</v>
      </c>
      <c r="P59" s="213">
        <v>102</v>
      </c>
      <c r="Q59" s="209">
        <v>27000000</v>
      </c>
      <c r="R59" s="215">
        <v>89</v>
      </c>
      <c r="S59" s="209">
        <v>27000000</v>
      </c>
      <c r="T59" s="215">
        <v>110</v>
      </c>
      <c r="U59" s="209">
        <v>27000000</v>
      </c>
      <c r="V59" s="216" t="s">
        <v>201</v>
      </c>
      <c r="W59" s="216" t="s">
        <v>364</v>
      </c>
      <c r="X59" s="217">
        <v>90</v>
      </c>
      <c r="Y59" s="218">
        <v>0</v>
      </c>
      <c r="Z59" s="219">
        <v>0</v>
      </c>
      <c r="AA59" s="219">
        <v>4800000</v>
      </c>
      <c r="AB59" s="219">
        <v>4500000</v>
      </c>
      <c r="AC59" s="219">
        <v>4500000</v>
      </c>
      <c r="AD59" s="219">
        <v>4500000</v>
      </c>
      <c r="AE59" s="219">
        <v>4500000</v>
      </c>
      <c r="AF59" s="219">
        <v>4200000</v>
      </c>
      <c r="AG59" s="219"/>
      <c r="AH59" s="219"/>
      <c r="AI59" s="219"/>
      <c r="AJ59" s="220"/>
      <c r="AK59" s="227">
        <f>SUM(Y59:AJ59)</f>
        <v>27000000</v>
      </c>
      <c r="AL59" s="222">
        <f>+U59-AK59</f>
        <v>0</v>
      </c>
      <c r="AN59" s="223">
        <f t="shared" si="16"/>
        <v>0</v>
      </c>
      <c r="AO59" s="224"/>
      <c r="AP59" s="224">
        <f t="shared" si="17"/>
        <v>0</v>
      </c>
      <c r="AQ59" s="225"/>
      <c r="AR59" s="224"/>
      <c r="AS59" s="224"/>
      <c r="AT59" s="224"/>
      <c r="AU59" s="224"/>
      <c r="AV59" s="224"/>
      <c r="AW59" s="224"/>
      <c r="AX59" s="224"/>
      <c r="AY59" s="224"/>
      <c r="AZ59" s="224"/>
      <c r="BA59" s="224"/>
      <c r="BB59" s="226"/>
      <c r="BC59" s="227">
        <f t="shared" si="18"/>
        <v>0</v>
      </c>
      <c r="BD59" s="222">
        <f t="shared" si="19"/>
        <v>0</v>
      </c>
    </row>
    <row r="60" spans="2:57" s="154" customFormat="1" x14ac:dyDescent="0.2">
      <c r="B60" s="424"/>
      <c r="C60" s="209">
        <v>27000000</v>
      </c>
      <c r="D60" s="210" t="s">
        <v>50</v>
      </c>
      <c r="E60" s="210" t="s">
        <v>182</v>
      </c>
      <c r="F60" s="210" t="s">
        <v>47</v>
      </c>
      <c r="G60" s="210" t="s">
        <v>54</v>
      </c>
      <c r="H60" s="210" t="s">
        <v>173</v>
      </c>
      <c r="I60" s="210" t="s">
        <v>70</v>
      </c>
      <c r="J60" s="210" t="s">
        <v>181</v>
      </c>
      <c r="K60" s="210" t="s">
        <v>180</v>
      </c>
      <c r="L60" s="211" t="s">
        <v>2001</v>
      </c>
      <c r="M60" s="211" t="s">
        <v>2001</v>
      </c>
      <c r="N60" s="211" t="s">
        <v>2001</v>
      </c>
      <c r="O60" s="212">
        <v>17</v>
      </c>
      <c r="P60" s="213">
        <v>104</v>
      </c>
      <c r="Q60" s="209">
        <v>27000000</v>
      </c>
      <c r="R60" s="215">
        <v>88</v>
      </c>
      <c r="S60" s="209">
        <v>27000000</v>
      </c>
      <c r="T60" s="215">
        <v>146</v>
      </c>
      <c r="U60" s="209">
        <v>27000000</v>
      </c>
      <c r="V60" s="216" t="s">
        <v>202</v>
      </c>
      <c r="W60" s="216" t="s">
        <v>365</v>
      </c>
      <c r="X60" s="217">
        <v>109</v>
      </c>
      <c r="Y60" s="218">
        <v>0</v>
      </c>
      <c r="Z60" s="219">
        <v>0</v>
      </c>
      <c r="AA60" s="219">
        <v>4500000</v>
      </c>
      <c r="AB60" s="219">
        <v>4500000</v>
      </c>
      <c r="AC60" s="219">
        <v>4500000</v>
      </c>
      <c r="AD60" s="219">
        <v>4500000</v>
      </c>
      <c r="AE60" s="219">
        <v>4500000</v>
      </c>
      <c r="AF60" s="219">
        <v>4500000</v>
      </c>
      <c r="AG60" s="219"/>
      <c r="AH60" s="219"/>
      <c r="AI60" s="219"/>
      <c r="AJ60" s="220"/>
      <c r="AK60" s="227">
        <f>SUM(Y60:AJ60)</f>
        <v>27000000</v>
      </c>
      <c r="AL60" s="222">
        <f>+U60-AK60</f>
        <v>0</v>
      </c>
      <c r="AN60" s="223">
        <f t="shared" si="16"/>
        <v>0</v>
      </c>
      <c r="AO60" s="224"/>
      <c r="AP60" s="224">
        <f t="shared" si="17"/>
        <v>0</v>
      </c>
      <c r="AQ60" s="225"/>
      <c r="AR60" s="224"/>
      <c r="AS60" s="224"/>
      <c r="AT60" s="224"/>
      <c r="AU60" s="224"/>
      <c r="AV60" s="224"/>
      <c r="AW60" s="224"/>
      <c r="AX60" s="224"/>
      <c r="AY60" s="224"/>
      <c r="AZ60" s="224"/>
      <c r="BA60" s="224"/>
      <c r="BB60" s="226"/>
      <c r="BC60" s="227">
        <f t="shared" si="18"/>
        <v>0</v>
      </c>
      <c r="BD60" s="222">
        <f t="shared" si="19"/>
        <v>0</v>
      </c>
    </row>
    <row r="61" spans="2:57" s="154" customFormat="1" x14ac:dyDescent="0.2">
      <c r="B61" s="424"/>
      <c r="C61" s="209">
        <v>9000000</v>
      </c>
      <c r="D61" s="210" t="s">
        <v>50</v>
      </c>
      <c r="E61" s="210" t="s">
        <v>182</v>
      </c>
      <c r="F61" s="210" t="s">
        <v>47</v>
      </c>
      <c r="G61" s="210" t="s">
        <v>54</v>
      </c>
      <c r="H61" s="210" t="s">
        <v>173</v>
      </c>
      <c r="I61" s="210" t="s">
        <v>70</v>
      </c>
      <c r="J61" s="210" t="s">
        <v>181</v>
      </c>
      <c r="K61" s="210" t="s">
        <v>180</v>
      </c>
      <c r="L61" s="211" t="s">
        <v>2001</v>
      </c>
      <c r="M61" s="211" t="s">
        <v>2001</v>
      </c>
      <c r="N61" s="211" t="s">
        <v>2001</v>
      </c>
      <c r="O61" s="212">
        <v>709</v>
      </c>
      <c r="P61" s="213">
        <v>595</v>
      </c>
      <c r="Q61" s="209"/>
      <c r="R61" s="215"/>
      <c r="S61" s="209"/>
      <c r="T61" s="215"/>
      <c r="U61" s="209"/>
      <c r="V61" s="216"/>
      <c r="W61" s="216"/>
      <c r="X61" s="217"/>
      <c r="Y61" s="218">
        <v>0</v>
      </c>
      <c r="Z61" s="219">
        <v>0</v>
      </c>
      <c r="AA61" s="219">
        <v>0</v>
      </c>
      <c r="AB61" s="219">
        <v>0</v>
      </c>
      <c r="AC61" s="219">
        <v>0</v>
      </c>
      <c r="AD61" s="219">
        <v>0</v>
      </c>
      <c r="AE61" s="219">
        <v>0</v>
      </c>
      <c r="AF61" s="219">
        <v>0</v>
      </c>
      <c r="AG61" s="219"/>
      <c r="AH61" s="219"/>
      <c r="AI61" s="219"/>
      <c r="AJ61" s="220"/>
      <c r="AK61" s="227">
        <f>SUM(Y61:AJ61)</f>
        <v>0</v>
      </c>
      <c r="AL61" s="222">
        <f>+U61-AK61</f>
        <v>0</v>
      </c>
      <c r="AN61" s="223">
        <f t="shared" si="16"/>
        <v>0</v>
      </c>
      <c r="AO61" s="224"/>
      <c r="AP61" s="224">
        <f t="shared" si="17"/>
        <v>0</v>
      </c>
      <c r="AQ61" s="225"/>
      <c r="AR61" s="224"/>
      <c r="AS61" s="224"/>
      <c r="AT61" s="224"/>
      <c r="AU61" s="224"/>
      <c r="AV61" s="224"/>
      <c r="AW61" s="224"/>
      <c r="AX61" s="224"/>
      <c r="AY61" s="224"/>
      <c r="AZ61" s="224"/>
      <c r="BA61" s="224"/>
      <c r="BB61" s="226"/>
      <c r="BC61" s="227">
        <f t="shared" si="18"/>
        <v>0</v>
      </c>
      <c r="BD61" s="222">
        <f t="shared" si="19"/>
        <v>0</v>
      </c>
    </row>
    <row r="62" spans="2:57" s="154" customFormat="1" x14ac:dyDescent="0.2">
      <c r="B62" s="424"/>
      <c r="C62" s="209">
        <v>0</v>
      </c>
      <c r="D62" s="210" t="s">
        <v>50</v>
      </c>
      <c r="E62" s="210" t="s">
        <v>182</v>
      </c>
      <c r="F62" s="210" t="s">
        <v>47</v>
      </c>
      <c r="G62" s="210" t="s">
        <v>54</v>
      </c>
      <c r="H62" s="210" t="s">
        <v>173</v>
      </c>
      <c r="I62" s="210" t="s">
        <v>70</v>
      </c>
      <c r="J62" s="210" t="s">
        <v>181</v>
      </c>
      <c r="K62" s="210" t="s">
        <v>180</v>
      </c>
      <c r="L62" s="211" t="s">
        <v>2001</v>
      </c>
      <c r="M62" s="211" t="s">
        <v>2001</v>
      </c>
      <c r="N62" s="211" t="s">
        <v>2001</v>
      </c>
      <c r="O62" s="212">
        <v>711</v>
      </c>
      <c r="P62" s="213"/>
      <c r="Q62" s="209"/>
      <c r="R62" s="215"/>
      <c r="S62" s="209"/>
      <c r="T62" s="215"/>
      <c r="U62" s="209"/>
      <c r="V62" s="216"/>
      <c r="W62" s="216"/>
      <c r="X62" s="217"/>
      <c r="Y62" s="218"/>
      <c r="Z62" s="219"/>
      <c r="AA62" s="219"/>
      <c r="AB62" s="219"/>
      <c r="AC62" s="219"/>
      <c r="AD62" s="219"/>
      <c r="AE62" s="219"/>
      <c r="AF62" s="219"/>
      <c r="AG62" s="219"/>
      <c r="AH62" s="219"/>
      <c r="AI62" s="219"/>
      <c r="AJ62" s="220"/>
      <c r="AK62" s="227">
        <f>SUM(Y62:AJ62)</f>
        <v>0</v>
      </c>
      <c r="AL62" s="222">
        <f>+U62-AK62</f>
        <v>0</v>
      </c>
      <c r="AN62" s="223">
        <f t="shared" si="16"/>
        <v>0</v>
      </c>
      <c r="AO62" s="224"/>
      <c r="AP62" s="224">
        <f t="shared" si="17"/>
        <v>0</v>
      </c>
      <c r="AQ62" s="225"/>
      <c r="AR62" s="224"/>
      <c r="AS62" s="224"/>
      <c r="AT62" s="224"/>
      <c r="AU62" s="224"/>
      <c r="AV62" s="224"/>
      <c r="AW62" s="224"/>
      <c r="AX62" s="224"/>
      <c r="AY62" s="224"/>
      <c r="AZ62" s="224"/>
      <c r="BA62" s="224"/>
      <c r="BB62" s="226"/>
      <c r="BC62" s="227">
        <f t="shared" si="18"/>
        <v>0</v>
      </c>
      <c r="BD62" s="222">
        <f t="shared" si="19"/>
        <v>0</v>
      </c>
    </row>
    <row r="63" spans="2:57" s="154" customFormat="1" x14ac:dyDescent="0.2">
      <c r="B63" s="424"/>
      <c r="C63" s="209"/>
      <c r="D63" s="210"/>
      <c r="E63" s="210"/>
      <c r="F63" s="210"/>
      <c r="G63" s="210"/>
      <c r="H63" s="210"/>
      <c r="I63" s="210"/>
      <c r="J63" s="210"/>
      <c r="K63" s="210"/>
      <c r="L63" s="211"/>
      <c r="M63" s="211"/>
      <c r="N63" s="211"/>
      <c r="O63" s="212"/>
      <c r="P63" s="213"/>
      <c r="Q63" s="209"/>
      <c r="R63" s="215"/>
      <c r="S63" s="209"/>
      <c r="T63" s="215"/>
      <c r="U63" s="209"/>
      <c r="V63" s="230"/>
      <c r="W63" s="216"/>
      <c r="X63" s="217"/>
      <c r="Y63" s="218"/>
      <c r="Z63" s="219"/>
      <c r="AA63" s="219"/>
      <c r="AB63" s="219"/>
      <c r="AC63" s="219"/>
      <c r="AD63" s="219"/>
      <c r="AE63" s="219"/>
      <c r="AF63" s="219"/>
      <c r="AG63" s="219"/>
      <c r="AH63" s="219"/>
      <c r="AI63" s="219"/>
      <c r="AJ63" s="220"/>
      <c r="AK63" s="227">
        <f>SUM(Y63:AJ63)</f>
        <v>0</v>
      </c>
      <c r="AL63" s="222">
        <f>+U63-AK63</f>
        <v>0</v>
      </c>
      <c r="AN63" s="223">
        <f t="shared" si="16"/>
        <v>0</v>
      </c>
      <c r="AO63" s="224"/>
      <c r="AP63" s="224">
        <f t="shared" si="17"/>
        <v>0</v>
      </c>
      <c r="AQ63" s="225"/>
      <c r="AR63" s="224"/>
      <c r="AS63" s="224"/>
      <c r="AT63" s="224"/>
      <c r="AU63" s="224"/>
      <c r="AV63" s="224"/>
      <c r="AW63" s="224"/>
      <c r="AX63" s="224"/>
      <c r="AY63" s="224"/>
      <c r="AZ63" s="224"/>
      <c r="BA63" s="224"/>
      <c r="BB63" s="226"/>
      <c r="BC63" s="227">
        <f t="shared" si="18"/>
        <v>0</v>
      </c>
      <c r="BD63" s="222">
        <f t="shared" si="19"/>
        <v>0</v>
      </c>
    </row>
    <row r="64" spans="2:57" s="154" customFormat="1" x14ac:dyDescent="0.2">
      <c r="B64" s="425"/>
      <c r="C64" s="232"/>
      <c r="D64" s="210"/>
      <c r="E64" s="210"/>
      <c r="F64" s="210"/>
      <c r="G64" s="210"/>
      <c r="H64" s="210"/>
      <c r="I64" s="210"/>
      <c r="J64" s="210"/>
      <c r="K64" s="210"/>
      <c r="L64" s="233"/>
      <c r="M64" s="233"/>
      <c r="N64" s="233"/>
      <c r="O64" s="234"/>
      <c r="P64" s="235"/>
      <c r="Q64" s="235"/>
      <c r="R64" s="236"/>
      <c r="S64" s="232"/>
      <c r="T64" s="236"/>
      <c r="U64" s="232"/>
      <c r="V64" s="238"/>
      <c r="W64" s="238"/>
      <c r="X64" s="239"/>
      <c r="Y64" s="225"/>
      <c r="Z64" s="224"/>
      <c r="AA64" s="224"/>
      <c r="AB64" s="224"/>
      <c r="AC64" s="224"/>
      <c r="AD64" s="224"/>
      <c r="AE64" s="224"/>
      <c r="AF64" s="224"/>
      <c r="AG64" s="224"/>
      <c r="AH64" s="224"/>
      <c r="AI64" s="224"/>
      <c r="AJ64" s="226"/>
      <c r="AK64" s="221"/>
      <c r="AL64" s="222"/>
      <c r="AM64" s="240"/>
      <c r="AN64" s="223">
        <f t="shared" si="16"/>
        <v>0</v>
      </c>
      <c r="AO64" s="224"/>
      <c r="AP64" s="224">
        <f t="shared" si="17"/>
        <v>0</v>
      </c>
      <c r="AQ64" s="225"/>
      <c r="AR64" s="224"/>
      <c r="AS64" s="224"/>
      <c r="AT64" s="224"/>
      <c r="AU64" s="224"/>
      <c r="AV64" s="224"/>
      <c r="AW64" s="224"/>
      <c r="AX64" s="224"/>
      <c r="AY64" s="224"/>
      <c r="AZ64" s="224"/>
      <c r="BA64" s="224"/>
      <c r="BB64" s="226"/>
      <c r="BC64" s="227">
        <f t="shared" si="18"/>
        <v>0</v>
      </c>
      <c r="BD64" s="222">
        <f t="shared" si="19"/>
        <v>0</v>
      </c>
    </row>
    <row r="65" spans="2:56" s="252" customFormat="1" ht="77.25" thickBot="1" x14ac:dyDescent="0.25">
      <c r="B65" s="241" t="s">
        <v>6</v>
      </c>
      <c r="C65" s="242">
        <f>C58-SUM(C59:C64)</f>
        <v>0</v>
      </c>
      <c r="D65" s="243" t="s">
        <v>50</v>
      </c>
      <c r="E65" s="244" t="s">
        <v>182</v>
      </c>
      <c r="F65" s="244" t="s">
        <v>47</v>
      </c>
      <c r="G65" s="244" t="s">
        <v>54</v>
      </c>
      <c r="H65" s="244" t="s">
        <v>173</v>
      </c>
      <c r="I65" s="244" t="s">
        <v>70</v>
      </c>
      <c r="J65" s="244" t="s">
        <v>181</v>
      </c>
      <c r="K65" s="244" t="s">
        <v>180</v>
      </c>
      <c r="L65" s="245"/>
      <c r="M65" s="245"/>
      <c r="N65" s="245"/>
      <c r="O65" s="246"/>
      <c r="P65" s="247"/>
      <c r="Q65" s="242"/>
      <c r="R65" s="248"/>
      <c r="S65" s="242">
        <f>SUM(S59:S64)</f>
        <v>54000000</v>
      </c>
      <c r="T65" s="385"/>
      <c r="U65" s="242">
        <f>SUM(U59:U64)</f>
        <v>54000000</v>
      </c>
      <c r="V65" s="386"/>
      <c r="W65" s="387"/>
      <c r="X65" s="388"/>
      <c r="Y65" s="389">
        <f t="shared" ref="Y65:BD65" si="20">SUM(Y59:Y64)</f>
        <v>0</v>
      </c>
      <c r="Z65" s="389">
        <f t="shared" si="20"/>
        <v>0</v>
      </c>
      <c r="AA65" s="389">
        <f t="shared" si="20"/>
        <v>9300000</v>
      </c>
      <c r="AB65" s="389">
        <f t="shared" si="20"/>
        <v>9000000</v>
      </c>
      <c r="AC65" s="389">
        <f t="shared" si="20"/>
        <v>9000000</v>
      </c>
      <c r="AD65" s="389">
        <f t="shared" si="20"/>
        <v>9000000</v>
      </c>
      <c r="AE65" s="389">
        <f t="shared" si="20"/>
        <v>9000000</v>
      </c>
      <c r="AF65" s="389">
        <f t="shared" si="20"/>
        <v>8700000</v>
      </c>
      <c r="AG65" s="389">
        <f t="shared" si="20"/>
        <v>0</v>
      </c>
      <c r="AH65" s="389">
        <f t="shared" si="20"/>
        <v>0</v>
      </c>
      <c r="AI65" s="389">
        <f t="shared" si="20"/>
        <v>0</v>
      </c>
      <c r="AJ65" s="390">
        <f t="shared" si="20"/>
        <v>0</v>
      </c>
      <c r="AK65" s="391">
        <f t="shared" si="20"/>
        <v>54000000</v>
      </c>
      <c r="AL65" s="392">
        <f t="shared" si="20"/>
        <v>0</v>
      </c>
      <c r="AN65" s="393">
        <f t="shared" si="20"/>
        <v>0</v>
      </c>
      <c r="AO65" s="394">
        <f t="shared" si="20"/>
        <v>0</v>
      </c>
      <c r="AP65" s="394">
        <f t="shared" si="20"/>
        <v>0</v>
      </c>
      <c r="AQ65" s="394">
        <f t="shared" si="20"/>
        <v>0</v>
      </c>
      <c r="AR65" s="394">
        <f t="shared" si="20"/>
        <v>0</v>
      </c>
      <c r="AS65" s="394">
        <f t="shared" si="20"/>
        <v>0</v>
      </c>
      <c r="AT65" s="394">
        <f t="shared" si="20"/>
        <v>0</v>
      </c>
      <c r="AU65" s="394">
        <f t="shared" si="20"/>
        <v>0</v>
      </c>
      <c r="AV65" s="394">
        <f t="shared" si="20"/>
        <v>0</v>
      </c>
      <c r="AW65" s="394">
        <f t="shared" si="20"/>
        <v>0</v>
      </c>
      <c r="AX65" s="394">
        <f t="shared" si="20"/>
        <v>0</v>
      </c>
      <c r="AY65" s="394">
        <f t="shared" si="20"/>
        <v>0</v>
      </c>
      <c r="AZ65" s="394">
        <f t="shared" si="20"/>
        <v>0</v>
      </c>
      <c r="BA65" s="394">
        <f t="shared" si="20"/>
        <v>0</v>
      </c>
      <c r="BB65" s="394">
        <f t="shared" si="20"/>
        <v>0</v>
      </c>
      <c r="BC65" s="395">
        <f t="shared" si="20"/>
        <v>0</v>
      </c>
      <c r="BD65" s="396">
        <f t="shared" si="20"/>
        <v>0</v>
      </c>
    </row>
    <row r="66" spans="2:56" s="154" customFormat="1" ht="13.5" thickBot="1" x14ac:dyDescent="0.25">
      <c r="B66" s="256"/>
      <c r="C66" s="257"/>
      <c r="D66" s="258"/>
      <c r="E66" s="259"/>
      <c r="F66" s="258"/>
      <c r="G66" s="258"/>
      <c r="H66" s="260"/>
      <c r="I66" s="260"/>
      <c r="J66" s="260"/>
      <c r="K66" s="260"/>
      <c r="L66" s="261"/>
      <c r="M66" s="261"/>
      <c r="N66" s="261"/>
      <c r="O66" s="262"/>
      <c r="P66" s="259"/>
      <c r="Q66" s="263"/>
      <c r="R66" s="264"/>
      <c r="S66" s="257"/>
      <c r="T66" s="397"/>
      <c r="U66" s="257"/>
      <c r="V66" s="398"/>
      <c r="W66" s="399"/>
      <c r="X66" s="400"/>
      <c r="Y66" s="401"/>
      <c r="Z66" s="402"/>
      <c r="AA66" s="402"/>
      <c r="AB66" s="402"/>
      <c r="AC66" s="402"/>
      <c r="AD66" s="402"/>
      <c r="AE66" s="402"/>
      <c r="AF66" s="402"/>
      <c r="AG66" s="402"/>
      <c r="AH66" s="402"/>
      <c r="AI66" s="402"/>
      <c r="AJ66" s="403"/>
      <c r="AK66" s="404"/>
      <c r="AL66" s="405"/>
      <c r="AN66" s="406"/>
      <c r="AO66" s="257"/>
      <c r="AP66" s="257"/>
      <c r="AQ66" s="257"/>
      <c r="AR66" s="257"/>
      <c r="AS66" s="257"/>
      <c r="AT66" s="257"/>
      <c r="AU66" s="257"/>
      <c r="BD66" s="155"/>
    </row>
    <row r="67" spans="2:56" s="208" customFormat="1" ht="27.75" customHeight="1" thickBot="1" x14ac:dyDescent="0.25">
      <c r="B67" s="267" t="s">
        <v>35</v>
      </c>
      <c r="C67" s="268">
        <f>C58+C27+C20</f>
        <v>635000000</v>
      </c>
      <c r="D67" s="269"/>
      <c r="E67" s="270"/>
      <c r="F67" s="269"/>
      <c r="G67" s="269"/>
      <c r="H67" s="271"/>
      <c r="I67" s="271"/>
      <c r="J67" s="272"/>
      <c r="K67" s="271"/>
      <c r="L67" s="273"/>
      <c r="M67" s="273"/>
      <c r="N67" s="273"/>
      <c r="O67" s="274"/>
      <c r="P67" s="270"/>
      <c r="Q67" s="275"/>
      <c r="R67" s="276"/>
      <c r="S67" s="268">
        <f>S65+S57+S26</f>
        <v>621900000</v>
      </c>
      <c r="T67" s="407"/>
      <c r="U67" s="268">
        <f>U65+U57+U26</f>
        <v>612662900</v>
      </c>
      <c r="V67" s="408"/>
      <c r="W67" s="409"/>
      <c r="X67" s="410"/>
      <c r="Y67" s="277">
        <f t="shared" ref="Y67:BD67" si="21">Y65+Y57+Y26</f>
        <v>0</v>
      </c>
      <c r="Z67" s="277">
        <f t="shared" si="21"/>
        <v>275700</v>
      </c>
      <c r="AA67" s="277">
        <f t="shared" si="21"/>
        <v>46245334</v>
      </c>
      <c r="AB67" s="277">
        <f t="shared" si="21"/>
        <v>72420000</v>
      </c>
      <c r="AC67" s="277">
        <f t="shared" si="21"/>
        <v>64875200</v>
      </c>
      <c r="AD67" s="277">
        <f t="shared" si="21"/>
        <v>64800000</v>
      </c>
      <c r="AE67" s="277">
        <f t="shared" si="21"/>
        <v>70800000</v>
      </c>
      <c r="AF67" s="277">
        <f t="shared" si="21"/>
        <v>70050000</v>
      </c>
      <c r="AG67" s="277">
        <f t="shared" si="21"/>
        <v>48183334</v>
      </c>
      <c r="AH67" s="277">
        <f t="shared" si="21"/>
        <v>0</v>
      </c>
      <c r="AI67" s="277">
        <f t="shared" si="21"/>
        <v>0</v>
      </c>
      <c r="AJ67" s="278">
        <f t="shared" si="21"/>
        <v>0</v>
      </c>
      <c r="AK67" s="279">
        <f t="shared" si="21"/>
        <v>437649568</v>
      </c>
      <c r="AL67" s="280">
        <f t="shared" si="21"/>
        <v>175013332</v>
      </c>
      <c r="AN67" s="411">
        <f t="shared" si="21"/>
        <v>175013332</v>
      </c>
      <c r="AO67" s="412">
        <f t="shared" si="21"/>
        <v>0</v>
      </c>
      <c r="AP67" s="412">
        <f t="shared" si="21"/>
        <v>175013332</v>
      </c>
      <c r="AQ67" s="412">
        <f t="shared" si="21"/>
        <v>0</v>
      </c>
      <c r="AR67" s="412">
        <f t="shared" si="21"/>
        <v>0</v>
      </c>
      <c r="AS67" s="412">
        <f t="shared" si="21"/>
        <v>0</v>
      </c>
      <c r="AT67" s="412">
        <f t="shared" si="21"/>
        <v>0</v>
      </c>
      <c r="AU67" s="412">
        <f t="shared" si="21"/>
        <v>0</v>
      </c>
      <c r="AV67" s="412">
        <f t="shared" si="21"/>
        <v>0</v>
      </c>
      <c r="AW67" s="412">
        <f t="shared" si="21"/>
        <v>0</v>
      </c>
      <c r="AX67" s="412">
        <f t="shared" si="21"/>
        <v>0</v>
      </c>
      <c r="AY67" s="412">
        <f t="shared" si="21"/>
        <v>0</v>
      </c>
      <c r="AZ67" s="412">
        <f t="shared" si="21"/>
        <v>0</v>
      </c>
      <c r="BA67" s="412">
        <f t="shared" si="21"/>
        <v>0</v>
      </c>
      <c r="BB67" s="412">
        <f t="shared" si="21"/>
        <v>0</v>
      </c>
      <c r="BC67" s="412">
        <f t="shared" si="21"/>
        <v>0</v>
      </c>
      <c r="BD67" s="413">
        <f t="shared" si="21"/>
        <v>175013332</v>
      </c>
    </row>
    <row r="68" spans="2:56" x14ac:dyDescent="0.2">
      <c r="B68" s="414"/>
      <c r="C68" s="291">
        <v>635000000</v>
      </c>
      <c r="D68" s="294"/>
      <c r="E68" s="294"/>
      <c r="F68" s="294"/>
      <c r="G68" s="294"/>
      <c r="H68" s="294"/>
      <c r="I68" s="294"/>
      <c r="J68" s="294"/>
      <c r="K68" s="294"/>
      <c r="L68" s="294"/>
      <c r="M68" s="294"/>
      <c r="N68" s="294"/>
      <c r="O68" s="415"/>
      <c r="P68" s="294"/>
      <c r="Q68" s="291"/>
      <c r="R68" s="295"/>
      <c r="S68" s="291">
        <v>621975200</v>
      </c>
      <c r="T68" s="416"/>
      <c r="U68" s="291">
        <v>612662900</v>
      </c>
      <c r="V68" s="417"/>
      <c r="W68" s="418"/>
      <c r="X68" s="294"/>
      <c r="Y68" s="300"/>
      <c r="Z68" s="300"/>
      <c r="AA68" s="300"/>
      <c r="AB68" s="300"/>
      <c r="AC68" s="300"/>
      <c r="AD68" s="300"/>
      <c r="AE68" s="300"/>
      <c r="AF68" s="300">
        <v>70050000</v>
      </c>
      <c r="AG68" s="300"/>
      <c r="AH68" s="300"/>
      <c r="AI68" s="300"/>
      <c r="AJ68" s="300"/>
      <c r="AK68" s="301">
        <v>437649568</v>
      </c>
      <c r="AL68" s="419">
        <v>175013332</v>
      </c>
    </row>
    <row r="69" spans="2:56" x14ac:dyDescent="0.2">
      <c r="B69" s="290"/>
      <c r="C69" s="420">
        <f>+C68-C67</f>
        <v>0</v>
      </c>
      <c r="D69" s="294"/>
      <c r="E69" s="294"/>
      <c r="F69" s="294"/>
      <c r="G69" s="294"/>
      <c r="H69" s="294"/>
      <c r="I69" s="294"/>
      <c r="J69" s="294"/>
      <c r="K69" s="294"/>
      <c r="L69" s="294"/>
      <c r="M69" s="294"/>
      <c r="N69" s="294"/>
      <c r="O69" s="415"/>
      <c r="P69" s="294"/>
      <c r="Q69" s="291"/>
      <c r="R69" s="295"/>
      <c r="S69" s="420">
        <f>+S68-S67</f>
        <v>75200</v>
      </c>
      <c r="T69" s="416"/>
      <c r="U69" s="420">
        <f>+U68-U67</f>
        <v>0</v>
      </c>
      <c r="V69" s="417"/>
      <c r="W69" s="418"/>
      <c r="X69" s="294"/>
      <c r="Y69" s="300"/>
      <c r="Z69" s="300"/>
      <c r="AA69" s="300"/>
      <c r="AB69" s="300"/>
      <c r="AC69" s="300"/>
      <c r="AD69" s="300"/>
      <c r="AE69" s="300"/>
      <c r="AF69" s="420">
        <f>+AF68-AF67</f>
        <v>0</v>
      </c>
      <c r="AG69" s="300"/>
      <c r="AH69" s="300"/>
      <c r="AI69" s="300"/>
      <c r="AJ69" s="300"/>
      <c r="AK69" s="420">
        <f>+AK68-AK67</f>
        <v>0</v>
      </c>
      <c r="AL69" s="420">
        <f>+AL68-AL67</f>
        <v>0</v>
      </c>
      <c r="AM69" s="169"/>
    </row>
    <row r="70" spans="2:56" ht="12.75" customHeight="1" thickBot="1" x14ac:dyDescent="0.25">
      <c r="B70" s="290"/>
      <c r="C70" s="291"/>
      <c r="D70" s="292"/>
      <c r="E70" s="292"/>
      <c r="F70" s="292"/>
      <c r="G70" s="292"/>
      <c r="H70" s="292"/>
      <c r="I70" s="292"/>
      <c r="J70" s="292"/>
      <c r="K70" s="292"/>
      <c r="L70" s="292"/>
      <c r="M70" s="292"/>
      <c r="N70" s="292"/>
      <c r="O70" s="293"/>
      <c r="P70" s="294"/>
      <c r="Q70" s="291"/>
      <c r="R70" s="295"/>
      <c r="S70" s="291"/>
      <c r="T70" s="416"/>
      <c r="U70" s="291"/>
      <c r="V70" s="417"/>
      <c r="W70" s="418"/>
      <c r="X70" s="294"/>
      <c r="Y70" s="300"/>
      <c r="Z70" s="300"/>
      <c r="AA70" s="300"/>
      <c r="AB70" s="300"/>
      <c r="AC70" s="300"/>
      <c r="AD70" s="300"/>
      <c r="AE70" s="300"/>
      <c r="AF70" s="300"/>
      <c r="AG70" s="300"/>
      <c r="AH70" s="300"/>
      <c r="AI70" s="300"/>
      <c r="AJ70" s="300"/>
      <c r="AK70" s="301"/>
      <c r="AL70" s="302"/>
      <c r="AM70" s="169"/>
    </row>
    <row r="71" spans="2:56" ht="22.5" customHeight="1" thickBot="1" x14ac:dyDescent="0.25">
      <c r="B71" s="303" t="s">
        <v>177</v>
      </c>
      <c r="C71" s="304" t="s">
        <v>4</v>
      </c>
      <c r="D71" s="208"/>
      <c r="E71" s="292"/>
      <c r="F71" s="292"/>
      <c r="G71" s="292"/>
      <c r="P71" s="157"/>
      <c r="Q71" s="157"/>
      <c r="R71" s="157"/>
      <c r="S71" s="305" t="s">
        <v>4</v>
      </c>
      <c r="U71" s="306" t="s">
        <v>5</v>
      </c>
      <c r="W71" s="307"/>
      <c r="Y71" s="308" t="s">
        <v>11</v>
      </c>
      <c r="Z71" s="309" t="s">
        <v>12</v>
      </c>
      <c r="AA71" s="309" t="s">
        <v>13</v>
      </c>
      <c r="AB71" s="309" t="s">
        <v>14</v>
      </c>
      <c r="AC71" s="309" t="s">
        <v>15</v>
      </c>
      <c r="AD71" s="309" t="s">
        <v>16</v>
      </c>
      <c r="AE71" s="309" t="s">
        <v>17</v>
      </c>
      <c r="AF71" s="309" t="s">
        <v>18</v>
      </c>
      <c r="AG71" s="309" t="s">
        <v>19</v>
      </c>
      <c r="AH71" s="309" t="s">
        <v>20</v>
      </c>
      <c r="AI71" s="309" t="s">
        <v>21</v>
      </c>
      <c r="AJ71" s="310" t="s">
        <v>22</v>
      </c>
      <c r="AK71" s="311" t="s">
        <v>23</v>
      </c>
      <c r="AL71" s="312" t="s">
        <v>24</v>
      </c>
      <c r="AM71" s="169"/>
      <c r="AN71" s="367" t="s">
        <v>1993</v>
      </c>
      <c r="AO71" s="367" t="s">
        <v>1994</v>
      </c>
      <c r="AP71" s="367" t="s">
        <v>1995</v>
      </c>
      <c r="AQ71" s="308" t="s">
        <v>11</v>
      </c>
      <c r="AR71" s="309" t="s">
        <v>12</v>
      </c>
      <c r="AS71" s="309" t="s">
        <v>13</v>
      </c>
      <c r="AT71" s="309" t="s">
        <v>14</v>
      </c>
      <c r="AU71" s="309" t="s">
        <v>15</v>
      </c>
      <c r="AV71" s="309" t="s">
        <v>16</v>
      </c>
      <c r="AW71" s="309" t="s">
        <v>17</v>
      </c>
      <c r="AX71" s="309" t="s">
        <v>18</v>
      </c>
      <c r="AY71" s="309" t="s">
        <v>19</v>
      </c>
      <c r="AZ71" s="309" t="s">
        <v>20</v>
      </c>
      <c r="BA71" s="309" t="s">
        <v>21</v>
      </c>
      <c r="BB71" s="310" t="s">
        <v>22</v>
      </c>
      <c r="BC71" s="311" t="s">
        <v>23</v>
      </c>
      <c r="BD71" s="312" t="s">
        <v>24</v>
      </c>
    </row>
    <row r="72" spans="2:56" x14ac:dyDescent="0.2">
      <c r="B72" s="313" t="s">
        <v>168</v>
      </c>
      <c r="C72" s="314">
        <f>+SUMIF($H$19:$H$65,$B72,C$19:C$65)</f>
        <v>63555555.555555552</v>
      </c>
      <c r="D72" s="208"/>
      <c r="E72" s="208"/>
      <c r="F72" s="208"/>
      <c r="G72" s="208"/>
      <c r="P72" s="157"/>
      <c r="Q72" s="157"/>
      <c r="R72" s="157"/>
      <c r="S72" s="315">
        <f>+SUMIF($H$19:$H$65,$B72,S$19:S$65)/2</f>
        <v>63555556</v>
      </c>
      <c r="U72" s="315">
        <f>+SUMIF($H$19:$H$66,$B72,U$19:U$66)/2</f>
        <v>63555556</v>
      </c>
      <c r="W72" s="307"/>
      <c r="X72" s="164"/>
      <c r="Y72" s="316">
        <f t="shared" ref="Y72:AL74" si="22">+SUMIF($H$19:$H$65,$B72,Y$19:Y$65)/2</f>
        <v>0</v>
      </c>
      <c r="Z72" s="317">
        <f t="shared" si="22"/>
        <v>0</v>
      </c>
      <c r="AA72" s="317">
        <f t="shared" si="22"/>
        <v>1200000</v>
      </c>
      <c r="AB72" s="317">
        <f t="shared" si="22"/>
        <v>4500000</v>
      </c>
      <c r="AC72" s="317">
        <f t="shared" si="22"/>
        <v>12566667</v>
      </c>
      <c r="AD72" s="317">
        <f t="shared" si="22"/>
        <v>13000000</v>
      </c>
      <c r="AE72" s="317">
        <f t="shared" si="22"/>
        <v>10988889</v>
      </c>
      <c r="AF72" s="317">
        <f t="shared" si="22"/>
        <v>4500000</v>
      </c>
      <c r="AG72" s="317">
        <f t="shared" si="22"/>
        <v>3300000</v>
      </c>
      <c r="AH72" s="317">
        <f t="shared" si="22"/>
        <v>0</v>
      </c>
      <c r="AI72" s="317">
        <f t="shared" si="22"/>
        <v>0</v>
      </c>
      <c r="AJ72" s="317">
        <f t="shared" si="22"/>
        <v>0</v>
      </c>
      <c r="AK72" s="317">
        <f t="shared" si="22"/>
        <v>50055556</v>
      </c>
      <c r="AL72" s="318">
        <f t="shared" si="22"/>
        <v>13500000</v>
      </c>
      <c r="AM72" s="169"/>
      <c r="AN72" s="316">
        <f t="shared" ref="AN72:AP74" si="23">+SUMIF($H$19:$H$65,$B72,AN$19:AN$65)/2</f>
        <v>13500000</v>
      </c>
      <c r="AO72" s="316">
        <f t="shared" si="23"/>
        <v>0</v>
      </c>
      <c r="AP72" s="316">
        <f t="shared" si="23"/>
        <v>13500000</v>
      </c>
      <c r="AQ72" s="316">
        <f t="shared" ref="AQ72:BD74" si="24">+SUMIF($H$19:$H$65,$B72,AQ$19:AQ$65)/2</f>
        <v>0</v>
      </c>
      <c r="AR72" s="317">
        <f t="shared" si="24"/>
        <v>0</v>
      </c>
      <c r="AS72" s="317">
        <f t="shared" si="24"/>
        <v>0</v>
      </c>
      <c r="AT72" s="317">
        <f t="shared" si="24"/>
        <v>0</v>
      </c>
      <c r="AU72" s="317">
        <f t="shared" si="24"/>
        <v>0</v>
      </c>
      <c r="AV72" s="317">
        <f t="shared" si="24"/>
        <v>0</v>
      </c>
      <c r="AW72" s="317">
        <f t="shared" si="24"/>
        <v>0</v>
      </c>
      <c r="AX72" s="317">
        <f t="shared" si="24"/>
        <v>0</v>
      </c>
      <c r="AY72" s="317">
        <f t="shared" si="24"/>
        <v>0</v>
      </c>
      <c r="AZ72" s="317">
        <f t="shared" si="24"/>
        <v>0</v>
      </c>
      <c r="BA72" s="317">
        <f t="shared" si="24"/>
        <v>0</v>
      </c>
      <c r="BB72" s="317">
        <f t="shared" si="24"/>
        <v>0</v>
      </c>
      <c r="BC72" s="317">
        <f t="shared" si="24"/>
        <v>0</v>
      </c>
      <c r="BD72" s="318">
        <f t="shared" si="24"/>
        <v>13500000</v>
      </c>
    </row>
    <row r="73" spans="2:56" ht="25.5" x14ac:dyDescent="0.2">
      <c r="B73" s="319" t="s">
        <v>174</v>
      </c>
      <c r="C73" s="320">
        <f>+SUMIF($H$19:$H$65,$B73,C$19:C$65)</f>
        <v>508444444.44444442</v>
      </c>
      <c r="D73" s="208"/>
      <c r="E73" s="208"/>
      <c r="F73" s="208"/>
      <c r="G73" s="208"/>
      <c r="P73" s="157"/>
      <c r="Q73" s="157"/>
      <c r="R73" s="157"/>
      <c r="S73" s="321">
        <f>+SUMIF($H$19:$H$65,$B73,S$19:S$65)/2</f>
        <v>504344444</v>
      </c>
      <c r="U73" s="321">
        <f>+SUMIF($H$19:$H$66,$B73,U$19:U$66)/2</f>
        <v>495107344</v>
      </c>
      <c r="W73" s="307"/>
      <c r="X73" s="164"/>
      <c r="Y73" s="322">
        <f t="shared" si="22"/>
        <v>0</v>
      </c>
      <c r="Z73" s="323">
        <f t="shared" si="22"/>
        <v>275700</v>
      </c>
      <c r="AA73" s="323">
        <f t="shared" si="22"/>
        <v>35745334</v>
      </c>
      <c r="AB73" s="323">
        <f t="shared" si="22"/>
        <v>58920000</v>
      </c>
      <c r="AC73" s="323">
        <f t="shared" si="22"/>
        <v>43308533</v>
      </c>
      <c r="AD73" s="323">
        <f t="shared" si="22"/>
        <v>42800000</v>
      </c>
      <c r="AE73" s="323">
        <f t="shared" si="22"/>
        <v>50811111</v>
      </c>
      <c r="AF73" s="323">
        <f t="shared" si="22"/>
        <v>56850000</v>
      </c>
      <c r="AG73" s="323">
        <f t="shared" si="22"/>
        <v>44883334</v>
      </c>
      <c r="AH73" s="323">
        <f t="shared" si="22"/>
        <v>0</v>
      </c>
      <c r="AI73" s="323">
        <f t="shared" si="22"/>
        <v>0</v>
      </c>
      <c r="AJ73" s="323">
        <f t="shared" si="22"/>
        <v>0</v>
      </c>
      <c r="AK73" s="323">
        <f t="shared" si="22"/>
        <v>333594012</v>
      </c>
      <c r="AL73" s="320">
        <f t="shared" si="22"/>
        <v>161513332</v>
      </c>
      <c r="AM73" s="169"/>
      <c r="AN73" s="322">
        <f t="shared" si="23"/>
        <v>161513332</v>
      </c>
      <c r="AO73" s="322">
        <f t="shared" si="23"/>
        <v>0</v>
      </c>
      <c r="AP73" s="322">
        <f t="shared" si="23"/>
        <v>161513332</v>
      </c>
      <c r="AQ73" s="322">
        <f t="shared" si="24"/>
        <v>0</v>
      </c>
      <c r="AR73" s="323">
        <f t="shared" si="24"/>
        <v>0</v>
      </c>
      <c r="AS73" s="323">
        <f t="shared" si="24"/>
        <v>0</v>
      </c>
      <c r="AT73" s="323">
        <f t="shared" si="24"/>
        <v>0</v>
      </c>
      <c r="AU73" s="323">
        <f t="shared" si="24"/>
        <v>0</v>
      </c>
      <c r="AV73" s="323">
        <f t="shared" si="24"/>
        <v>0</v>
      </c>
      <c r="AW73" s="323">
        <f t="shared" si="24"/>
        <v>0</v>
      </c>
      <c r="AX73" s="323">
        <f t="shared" si="24"/>
        <v>0</v>
      </c>
      <c r="AY73" s="323">
        <f t="shared" si="24"/>
        <v>0</v>
      </c>
      <c r="AZ73" s="323">
        <f t="shared" si="24"/>
        <v>0</v>
      </c>
      <c r="BA73" s="323">
        <f t="shared" si="24"/>
        <v>0</v>
      </c>
      <c r="BB73" s="323">
        <f t="shared" si="24"/>
        <v>0</v>
      </c>
      <c r="BC73" s="323">
        <f t="shared" si="24"/>
        <v>0</v>
      </c>
      <c r="BD73" s="320">
        <f t="shared" si="24"/>
        <v>161513332</v>
      </c>
    </row>
    <row r="74" spans="2:56" ht="26.25" thickBot="1" x14ac:dyDescent="0.25">
      <c r="B74" s="324" t="s">
        <v>173</v>
      </c>
      <c r="C74" s="325">
        <f>+SUMIF($H$19:$H$65,$B74,C$19:C$65)</f>
        <v>63000000</v>
      </c>
      <c r="D74" s="208"/>
      <c r="E74" s="208"/>
      <c r="F74" s="208"/>
      <c r="G74" s="208"/>
      <c r="P74" s="157"/>
      <c r="Q74" s="157"/>
      <c r="R74" s="157"/>
      <c r="S74" s="326">
        <f>+SUMIF($H$19:$H$65,$B74,S$19:S$65)/2</f>
        <v>54000000</v>
      </c>
      <c r="U74" s="326">
        <f>+SUMIF($H$19:$H$66,$B74,U$19:U$66)/2</f>
        <v>54000000</v>
      </c>
      <c r="X74" s="164"/>
      <c r="Y74" s="327">
        <f t="shared" si="22"/>
        <v>0</v>
      </c>
      <c r="Z74" s="328">
        <f t="shared" si="22"/>
        <v>0</v>
      </c>
      <c r="AA74" s="328">
        <f t="shared" si="22"/>
        <v>9300000</v>
      </c>
      <c r="AB74" s="328">
        <f t="shared" si="22"/>
        <v>9000000</v>
      </c>
      <c r="AC74" s="328">
        <f t="shared" si="22"/>
        <v>9000000</v>
      </c>
      <c r="AD74" s="328">
        <f t="shared" si="22"/>
        <v>9000000</v>
      </c>
      <c r="AE74" s="328">
        <f t="shared" si="22"/>
        <v>9000000</v>
      </c>
      <c r="AF74" s="328">
        <f t="shared" si="22"/>
        <v>8700000</v>
      </c>
      <c r="AG74" s="328">
        <f t="shared" si="22"/>
        <v>0</v>
      </c>
      <c r="AH74" s="328">
        <f t="shared" si="22"/>
        <v>0</v>
      </c>
      <c r="AI74" s="328">
        <f t="shared" si="22"/>
        <v>0</v>
      </c>
      <c r="AJ74" s="328">
        <f t="shared" si="22"/>
        <v>0</v>
      </c>
      <c r="AK74" s="328">
        <f t="shared" si="22"/>
        <v>54000000</v>
      </c>
      <c r="AL74" s="325">
        <f t="shared" si="22"/>
        <v>0</v>
      </c>
      <c r="AM74" s="169"/>
      <c r="AN74" s="327">
        <f t="shared" si="23"/>
        <v>0</v>
      </c>
      <c r="AO74" s="327">
        <f t="shared" si="23"/>
        <v>0</v>
      </c>
      <c r="AP74" s="327">
        <f t="shared" si="23"/>
        <v>0</v>
      </c>
      <c r="AQ74" s="327">
        <f t="shared" si="24"/>
        <v>0</v>
      </c>
      <c r="AR74" s="328">
        <f t="shared" si="24"/>
        <v>0</v>
      </c>
      <c r="AS74" s="328">
        <f t="shared" si="24"/>
        <v>0</v>
      </c>
      <c r="AT74" s="328">
        <f t="shared" si="24"/>
        <v>0</v>
      </c>
      <c r="AU74" s="328">
        <f t="shared" si="24"/>
        <v>0</v>
      </c>
      <c r="AV74" s="328">
        <f t="shared" si="24"/>
        <v>0</v>
      </c>
      <c r="AW74" s="328">
        <f t="shared" si="24"/>
        <v>0</v>
      </c>
      <c r="AX74" s="328">
        <f t="shared" si="24"/>
        <v>0</v>
      </c>
      <c r="AY74" s="328">
        <f t="shared" si="24"/>
        <v>0</v>
      </c>
      <c r="AZ74" s="328">
        <f t="shared" si="24"/>
        <v>0</v>
      </c>
      <c r="BA74" s="328">
        <f t="shared" si="24"/>
        <v>0</v>
      </c>
      <c r="BB74" s="328">
        <f t="shared" si="24"/>
        <v>0</v>
      </c>
      <c r="BC74" s="328">
        <f t="shared" si="24"/>
        <v>0</v>
      </c>
      <c r="BD74" s="325">
        <f t="shared" si="24"/>
        <v>0</v>
      </c>
    </row>
    <row r="75" spans="2:56" ht="12.75" customHeight="1" thickBot="1" x14ac:dyDescent="0.25">
      <c r="B75" s="290"/>
      <c r="C75" s="291"/>
      <c r="D75" s="292"/>
      <c r="E75" s="292"/>
      <c r="F75" s="292"/>
      <c r="G75" s="292"/>
      <c r="H75" s="292"/>
      <c r="I75" s="292"/>
      <c r="J75" s="292"/>
      <c r="K75" s="292"/>
      <c r="L75" s="292"/>
      <c r="M75" s="292"/>
      <c r="N75" s="292"/>
      <c r="O75" s="293"/>
      <c r="P75" s="294"/>
      <c r="Q75" s="291"/>
      <c r="R75" s="295"/>
      <c r="S75" s="291"/>
      <c r="T75" s="416"/>
      <c r="U75" s="291"/>
      <c r="V75" s="417"/>
      <c r="W75" s="418"/>
      <c r="X75" s="294"/>
      <c r="Y75" s="300"/>
      <c r="Z75" s="300"/>
      <c r="AA75" s="300"/>
      <c r="AB75" s="300"/>
      <c r="AC75" s="300"/>
      <c r="AD75" s="300"/>
      <c r="AE75" s="300"/>
      <c r="AF75" s="300"/>
      <c r="AG75" s="300"/>
      <c r="AH75" s="300"/>
      <c r="AI75" s="300"/>
      <c r="AJ75" s="300"/>
      <c r="AK75" s="301"/>
      <c r="AL75" s="329"/>
      <c r="AM75" s="169"/>
      <c r="AQ75" s="300"/>
      <c r="AR75" s="300"/>
      <c r="AS75" s="300"/>
      <c r="AT75" s="300"/>
      <c r="AU75" s="300"/>
      <c r="AV75" s="300"/>
      <c r="AW75" s="300"/>
      <c r="AX75" s="300"/>
      <c r="AY75" s="300"/>
      <c r="AZ75" s="300"/>
      <c r="BA75" s="300"/>
      <c r="BB75" s="300"/>
      <c r="BC75" s="301"/>
      <c r="BD75" s="329"/>
    </row>
    <row r="76" spans="2:56" ht="22.5" customHeight="1" thickBot="1" x14ac:dyDescent="0.25">
      <c r="B76" s="303" t="s">
        <v>178</v>
      </c>
      <c r="C76" s="304" t="s">
        <v>4</v>
      </c>
      <c r="D76" s="208"/>
      <c r="E76" s="292"/>
      <c r="F76" s="292"/>
      <c r="G76" s="292"/>
      <c r="P76" s="157"/>
      <c r="Q76" s="157"/>
      <c r="R76" s="157"/>
      <c r="S76" s="305" t="s">
        <v>4</v>
      </c>
      <c r="U76" s="306" t="s">
        <v>5</v>
      </c>
      <c r="W76" s="307"/>
      <c r="Y76" s="308" t="s">
        <v>11</v>
      </c>
      <c r="Z76" s="309" t="s">
        <v>12</v>
      </c>
      <c r="AA76" s="309" t="s">
        <v>13</v>
      </c>
      <c r="AB76" s="309" t="s">
        <v>14</v>
      </c>
      <c r="AC76" s="309" t="s">
        <v>15</v>
      </c>
      <c r="AD76" s="309" t="s">
        <v>16</v>
      </c>
      <c r="AE76" s="309" t="s">
        <v>17</v>
      </c>
      <c r="AF76" s="309" t="s">
        <v>18</v>
      </c>
      <c r="AG76" s="309" t="s">
        <v>19</v>
      </c>
      <c r="AH76" s="309" t="s">
        <v>20</v>
      </c>
      <c r="AI76" s="309" t="s">
        <v>21</v>
      </c>
      <c r="AJ76" s="310" t="s">
        <v>22</v>
      </c>
      <c r="AK76" s="311" t="s">
        <v>23</v>
      </c>
      <c r="AL76" s="312" t="s">
        <v>24</v>
      </c>
      <c r="AM76" s="169"/>
      <c r="AN76" s="367" t="s">
        <v>1993</v>
      </c>
      <c r="AO76" s="367" t="s">
        <v>1994</v>
      </c>
      <c r="AP76" s="367" t="s">
        <v>1995</v>
      </c>
      <c r="AQ76" s="308" t="s">
        <v>11</v>
      </c>
      <c r="AR76" s="309" t="s">
        <v>12</v>
      </c>
      <c r="AS76" s="309" t="s">
        <v>13</v>
      </c>
      <c r="AT76" s="309" t="s">
        <v>14</v>
      </c>
      <c r="AU76" s="309" t="s">
        <v>15</v>
      </c>
      <c r="AV76" s="309" t="s">
        <v>16</v>
      </c>
      <c r="AW76" s="309" t="s">
        <v>17</v>
      </c>
      <c r="AX76" s="309" t="s">
        <v>18</v>
      </c>
      <c r="AY76" s="309" t="s">
        <v>19</v>
      </c>
      <c r="AZ76" s="309" t="s">
        <v>20</v>
      </c>
      <c r="BA76" s="309" t="s">
        <v>21</v>
      </c>
      <c r="BB76" s="310" t="s">
        <v>22</v>
      </c>
      <c r="BC76" s="311" t="s">
        <v>23</v>
      </c>
      <c r="BD76" s="312" t="s">
        <v>24</v>
      </c>
    </row>
    <row r="77" spans="2:56" ht="25.5" x14ac:dyDescent="0.2">
      <c r="B77" s="313" t="s">
        <v>181</v>
      </c>
      <c r="C77" s="314">
        <f>+SUMIF($J$19:$J$65,$B77,C$19:C$65)</f>
        <v>635000000</v>
      </c>
      <c r="D77" s="208"/>
      <c r="E77" s="208"/>
      <c r="F77" s="208"/>
      <c r="G77" s="208"/>
      <c r="P77" s="157"/>
      <c r="Q77" s="157"/>
      <c r="R77" s="157"/>
      <c r="S77" s="315">
        <f>+SUMIF($J$19:$J$65,$B77,S$19:S$65)/2</f>
        <v>621900000</v>
      </c>
      <c r="U77" s="315">
        <f>+SUMIF($J$19:$J$65,$B77,U$19:U$65)/2</f>
        <v>612662900</v>
      </c>
      <c r="X77" s="164"/>
      <c r="Y77" s="316">
        <f t="shared" ref="Y77:AL77" si="25">+SUMIF($J$19:$J$65,$B77,Y$19:Y$65)/2</f>
        <v>0</v>
      </c>
      <c r="Z77" s="317">
        <f t="shared" si="25"/>
        <v>275700</v>
      </c>
      <c r="AA77" s="317">
        <f t="shared" si="25"/>
        <v>46245334</v>
      </c>
      <c r="AB77" s="317">
        <f t="shared" si="25"/>
        <v>72420000</v>
      </c>
      <c r="AC77" s="317">
        <f t="shared" si="25"/>
        <v>64875200</v>
      </c>
      <c r="AD77" s="317">
        <f t="shared" si="25"/>
        <v>64800000</v>
      </c>
      <c r="AE77" s="317">
        <f t="shared" si="25"/>
        <v>70800000</v>
      </c>
      <c r="AF77" s="317">
        <f t="shared" si="25"/>
        <v>70050000</v>
      </c>
      <c r="AG77" s="317">
        <f t="shared" si="25"/>
        <v>48183334</v>
      </c>
      <c r="AH77" s="317">
        <f t="shared" si="25"/>
        <v>0</v>
      </c>
      <c r="AI77" s="317">
        <f t="shared" si="25"/>
        <v>0</v>
      </c>
      <c r="AJ77" s="317">
        <f t="shared" si="25"/>
        <v>0</v>
      </c>
      <c r="AK77" s="317">
        <f t="shared" si="25"/>
        <v>437649568</v>
      </c>
      <c r="AL77" s="318">
        <f t="shared" si="25"/>
        <v>175013332</v>
      </c>
      <c r="AM77" s="169"/>
      <c r="AN77" s="316">
        <f>+SUMIF($J$19:$J$65,$B77,AN$19:AN$65)/2</f>
        <v>175013332</v>
      </c>
      <c r="AO77" s="316">
        <f>+SUMIF($J$19:$J$65,$B77,AO$19:AO$65)/2</f>
        <v>0</v>
      </c>
      <c r="AP77" s="316">
        <f>+SUMIF($J$19:$J$65,$B77,AP$19:AP$65)/2</f>
        <v>175013332</v>
      </c>
      <c r="AQ77" s="316">
        <f t="shared" ref="AQ77:BD77" si="26">+SUMIF($J$19:$J$65,$B77,AQ$19:AQ$65)/2</f>
        <v>0</v>
      </c>
      <c r="AR77" s="317">
        <f t="shared" si="26"/>
        <v>0</v>
      </c>
      <c r="AS77" s="317">
        <f t="shared" si="26"/>
        <v>0</v>
      </c>
      <c r="AT77" s="317">
        <f t="shared" si="26"/>
        <v>0</v>
      </c>
      <c r="AU77" s="317">
        <f t="shared" si="26"/>
        <v>0</v>
      </c>
      <c r="AV77" s="317">
        <f t="shared" si="26"/>
        <v>0</v>
      </c>
      <c r="AW77" s="317">
        <f t="shared" si="26"/>
        <v>0</v>
      </c>
      <c r="AX77" s="317">
        <f t="shared" si="26"/>
        <v>0</v>
      </c>
      <c r="AY77" s="317">
        <f t="shared" si="26"/>
        <v>0</v>
      </c>
      <c r="AZ77" s="317">
        <f t="shared" si="26"/>
        <v>0</v>
      </c>
      <c r="BA77" s="317">
        <f t="shared" si="26"/>
        <v>0</v>
      </c>
      <c r="BB77" s="317">
        <f t="shared" si="26"/>
        <v>0</v>
      </c>
      <c r="BC77" s="317">
        <f t="shared" si="26"/>
        <v>0</v>
      </c>
      <c r="BD77" s="318">
        <f t="shared" si="26"/>
        <v>175013332</v>
      </c>
    </row>
    <row r="78" spans="2:56" ht="15.75" customHeight="1" x14ac:dyDescent="0.2">
      <c r="B78" s="319"/>
      <c r="C78" s="320"/>
      <c r="D78" s="208"/>
      <c r="E78" s="208"/>
      <c r="F78" s="208"/>
      <c r="G78" s="208"/>
      <c r="P78" s="157"/>
      <c r="Q78" s="157"/>
      <c r="R78" s="157"/>
      <c r="S78" s="321"/>
      <c r="U78" s="321"/>
      <c r="X78" s="164"/>
      <c r="Y78" s="330"/>
      <c r="Z78" s="331"/>
      <c r="AA78" s="331"/>
      <c r="AB78" s="331"/>
      <c r="AC78" s="331"/>
      <c r="AD78" s="331"/>
      <c r="AE78" s="331"/>
      <c r="AF78" s="331"/>
      <c r="AG78" s="331"/>
      <c r="AH78" s="331"/>
      <c r="AI78" s="331"/>
      <c r="AJ78" s="331"/>
      <c r="AK78" s="331"/>
      <c r="AL78" s="332"/>
      <c r="AM78" s="169"/>
      <c r="AN78" s="330"/>
      <c r="AO78" s="330"/>
      <c r="AP78" s="330"/>
      <c r="AQ78" s="330"/>
      <c r="AR78" s="331"/>
      <c r="AS78" s="331"/>
      <c r="AT78" s="331"/>
      <c r="AU78" s="331"/>
      <c r="AV78" s="331"/>
      <c r="AW78" s="331"/>
      <c r="AX78" s="331"/>
      <c r="AY78" s="331"/>
      <c r="AZ78" s="331"/>
      <c r="BA78" s="331"/>
      <c r="BB78" s="331"/>
      <c r="BC78" s="331"/>
      <c r="BD78" s="332"/>
    </row>
    <row r="79" spans="2:56" ht="18.75" customHeight="1" thickBot="1" x14ac:dyDescent="0.25">
      <c r="B79" s="324"/>
      <c r="C79" s="325"/>
      <c r="D79" s="208"/>
      <c r="P79" s="157"/>
      <c r="Q79" s="157"/>
      <c r="R79" s="157"/>
      <c r="S79" s="326"/>
      <c r="U79" s="326"/>
      <c r="X79" s="164"/>
      <c r="Y79" s="421"/>
      <c r="Z79" s="422"/>
      <c r="AA79" s="422"/>
      <c r="AB79" s="422"/>
      <c r="AC79" s="422"/>
      <c r="AD79" s="422"/>
      <c r="AE79" s="422"/>
      <c r="AF79" s="422"/>
      <c r="AG79" s="422"/>
      <c r="AH79" s="422"/>
      <c r="AI79" s="422"/>
      <c r="AJ79" s="422"/>
      <c r="AK79" s="422"/>
      <c r="AL79" s="423"/>
      <c r="AM79" s="169"/>
      <c r="AN79" s="421"/>
      <c r="AO79" s="421"/>
      <c r="AP79" s="421"/>
      <c r="AQ79" s="421"/>
      <c r="AR79" s="422"/>
      <c r="AS79" s="422"/>
      <c r="AT79" s="422"/>
      <c r="AU79" s="422"/>
      <c r="AV79" s="422"/>
      <c r="AW79" s="422"/>
      <c r="AX79" s="422"/>
      <c r="AY79" s="422"/>
      <c r="AZ79" s="422"/>
      <c r="BA79" s="422"/>
      <c r="BB79" s="422"/>
      <c r="BC79" s="422"/>
      <c r="BD79" s="423"/>
    </row>
    <row r="80" spans="2:56" x14ac:dyDescent="0.2">
      <c r="B80" s="337"/>
      <c r="C80" s="338"/>
      <c r="D80" s="292"/>
      <c r="E80" s="292"/>
      <c r="F80" s="292"/>
      <c r="G80" s="292"/>
      <c r="H80" s="292"/>
      <c r="I80" s="292"/>
      <c r="J80" s="292"/>
      <c r="K80" s="292"/>
      <c r="L80" s="292"/>
      <c r="M80" s="292"/>
      <c r="N80" s="292"/>
      <c r="O80" s="293"/>
      <c r="P80" s="164"/>
      <c r="Q80" s="339"/>
      <c r="R80" s="340"/>
      <c r="S80" s="338"/>
      <c r="T80" s="340"/>
      <c r="U80" s="338"/>
      <c r="V80" s="341"/>
      <c r="W80" s="341"/>
      <c r="X80" s="164"/>
      <c r="Y80" s="300"/>
      <c r="Z80" s="300"/>
      <c r="AA80" s="300"/>
      <c r="AB80" s="300"/>
      <c r="AC80" s="300"/>
      <c r="AD80" s="300"/>
      <c r="AE80" s="300"/>
      <c r="AF80" s="300"/>
      <c r="AG80" s="300"/>
      <c r="AH80" s="300"/>
      <c r="AI80" s="300"/>
      <c r="AJ80" s="300"/>
      <c r="AK80" s="301"/>
      <c r="AL80" s="300"/>
      <c r="AM80" s="169"/>
    </row>
    <row r="81" spans="2:23" x14ac:dyDescent="0.2">
      <c r="S81" s="342"/>
      <c r="T81" s="342"/>
      <c r="U81" s="342"/>
      <c r="V81" s="343"/>
      <c r="W81" s="343"/>
    </row>
    <row r="82" spans="2:23" x14ac:dyDescent="0.2">
      <c r="S82" s="342"/>
      <c r="T82" s="342"/>
      <c r="U82" s="342"/>
      <c r="V82" s="343"/>
      <c r="W82" s="343"/>
    </row>
    <row r="84" spans="2:23" x14ac:dyDescent="0.2">
      <c r="B84" s="344"/>
      <c r="C84" s="345"/>
      <c r="D84" s="346"/>
      <c r="E84" s="347"/>
    </row>
    <row r="85" spans="2:23" x14ac:dyDescent="0.2">
      <c r="B85" s="348"/>
      <c r="C85" s="349"/>
      <c r="D85" s="350"/>
      <c r="E85" s="351"/>
    </row>
    <row r="86" spans="2:23" x14ac:dyDescent="0.2">
      <c r="B86" s="348"/>
      <c r="C86" s="349"/>
      <c r="D86" s="350"/>
      <c r="E86" s="351"/>
    </row>
    <row r="87" spans="2:23" x14ac:dyDescent="0.2">
      <c r="B87" s="348"/>
      <c r="C87" s="349"/>
      <c r="D87" s="350"/>
    </row>
    <row r="88" spans="2:23" x14ac:dyDescent="0.2">
      <c r="C88" s="349"/>
    </row>
    <row r="89" spans="2:23" x14ac:dyDescent="0.2">
      <c r="C89" s="349"/>
    </row>
    <row r="90" spans="2:23" x14ac:dyDescent="0.2">
      <c r="C90" s="349"/>
    </row>
    <row r="91" spans="2:23" x14ac:dyDescent="0.2">
      <c r="C91" s="349"/>
    </row>
    <row r="92" spans="2:23" x14ac:dyDescent="0.2">
      <c r="C92" s="349"/>
    </row>
    <row r="93" spans="2:23" x14ac:dyDescent="0.2">
      <c r="C93" s="349"/>
    </row>
    <row r="94" spans="2:23" x14ac:dyDescent="0.2">
      <c r="B94" s="348"/>
      <c r="D94" s="349"/>
    </row>
    <row r="95" spans="2:23" x14ac:dyDescent="0.2">
      <c r="B95" s="348"/>
      <c r="D95" s="349"/>
    </row>
    <row r="96" spans="2:23" x14ac:dyDescent="0.2">
      <c r="B96" s="344"/>
      <c r="C96" s="349"/>
      <c r="D96" s="349"/>
    </row>
    <row r="97" spans="2:10" x14ac:dyDescent="0.2">
      <c r="B97" s="348"/>
      <c r="C97" s="349"/>
      <c r="D97" s="349"/>
      <c r="G97" s="352"/>
      <c r="H97" s="352"/>
      <c r="I97" s="352"/>
      <c r="J97" s="352"/>
    </row>
    <row r="98" spans="2:10" x14ac:dyDescent="0.2">
      <c r="B98" s="348"/>
    </row>
    <row r="99" spans="2:10" x14ac:dyDescent="0.2">
      <c r="C99" s="349"/>
      <c r="D99" s="349"/>
    </row>
    <row r="100" spans="2:10" x14ac:dyDescent="0.2">
      <c r="B100" s="348"/>
    </row>
    <row r="101" spans="2:10" x14ac:dyDescent="0.2">
      <c r="B101" s="348"/>
    </row>
    <row r="102" spans="2:10" x14ac:dyDescent="0.2">
      <c r="B102" s="348"/>
    </row>
    <row r="103" spans="2:10" x14ac:dyDescent="0.2">
      <c r="B103" s="348"/>
    </row>
    <row r="104" spans="2:10" x14ac:dyDescent="0.2">
      <c r="B104" s="348"/>
    </row>
    <row r="105" spans="2:10" x14ac:dyDescent="0.2">
      <c r="B105" s="348"/>
      <c r="C105" s="349"/>
    </row>
    <row r="106" spans="2:10" x14ac:dyDescent="0.2">
      <c r="B106" s="348"/>
      <c r="C106" s="349"/>
    </row>
    <row r="107" spans="2:10" x14ac:dyDescent="0.2">
      <c r="B107" s="348"/>
      <c r="C107" s="349"/>
    </row>
    <row r="108" spans="2:10" x14ac:dyDescent="0.2">
      <c r="B108" s="348"/>
      <c r="C108" s="349"/>
    </row>
    <row r="109" spans="2:10" x14ac:dyDescent="0.2">
      <c r="B109" s="348"/>
      <c r="C109" s="349"/>
    </row>
    <row r="110" spans="2:10" x14ac:dyDescent="0.2">
      <c r="B110" s="348"/>
      <c r="C110" s="349"/>
    </row>
    <row r="111" spans="2:10" x14ac:dyDescent="0.2">
      <c r="B111" s="348"/>
      <c r="C111" s="349"/>
    </row>
    <row r="112" spans="2:10" x14ac:dyDescent="0.2">
      <c r="B112" s="348"/>
      <c r="C112" s="349"/>
    </row>
    <row r="113" spans="2:3" x14ac:dyDescent="0.2">
      <c r="B113" s="348"/>
      <c r="C113" s="349"/>
    </row>
    <row r="114" spans="2:3" x14ac:dyDescent="0.2">
      <c r="B114" s="348"/>
      <c r="C114" s="349"/>
    </row>
    <row r="115" spans="2:3" x14ac:dyDescent="0.2">
      <c r="B115" s="348"/>
      <c r="C115" s="349"/>
    </row>
  </sheetData>
  <autoFilter ref="B19:AL57"/>
  <mergeCells count="17">
    <mergeCell ref="L18:N18"/>
    <mergeCell ref="AN18:BD18"/>
    <mergeCell ref="Y18:AL18"/>
    <mergeCell ref="C2:N2"/>
    <mergeCell ref="C3:N3"/>
    <mergeCell ref="C4:N4"/>
    <mergeCell ref="B2:B4"/>
    <mergeCell ref="B16:B17"/>
    <mergeCell ref="C6:G6"/>
    <mergeCell ref="C7:G7"/>
    <mergeCell ref="C8:G8"/>
    <mergeCell ref="C9:G9"/>
    <mergeCell ref="C10:G10"/>
    <mergeCell ref="C11:G11"/>
    <mergeCell ref="C12:G12"/>
    <mergeCell ref="C13:G13"/>
    <mergeCell ref="C15:E15"/>
  </mergeCells>
  <conditionalFormatting sqref="T83:T1048576 T80 T6:T11 T66:T70 T14:T19 T56:T57 T21:T25">
    <cfRule type="duplicateValues" dxfId="841" priority="183"/>
  </conditionalFormatting>
  <conditionalFormatting sqref="AL66 AL68 AL80:AL1048576 AL6:AL11 AL70 AL14:AL17 AL19">
    <cfRule type="cellIs" dxfId="840" priority="178" operator="lessThan">
      <formula>0</formula>
    </cfRule>
    <cfRule type="cellIs" dxfId="839" priority="182" operator="lessThan">
      <formula>0</formula>
    </cfRule>
  </conditionalFormatting>
  <conditionalFormatting sqref="R80:R1048576 R66:R70 R6:R11 R14:R19 R56:R57 R21:R25">
    <cfRule type="duplicateValues" dxfId="838" priority="180"/>
  </conditionalFormatting>
  <conditionalFormatting sqref="T82:T1048576 T6:T11 T80 T66:T70 T14:T19 T56:T57 T21:T25">
    <cfRule type="duplicateValues" dxfId="837" priority="179"/>
  </conditionalFormatting>
  <conditionalFormatting sqref="T63">
    <cfRule type="duplicateValues" dxfId="836" priority="170"/>
  </conditionalFormatting>
  <conditionalFormatting sqref="R63">
    <cfRule type="duplicateValues" dxfId="835" priority="168"/>
  </conditionalFormatting>
  <conditionalFormatting sqref="T28:T55">
    <cfRule type="duplicateValues" dxfId="834" priority="158"/>
  </conditionalFormatting>
  <conditionalFormatting sqref="R28:R55">
    <cfRule type="duplicateValues" dxfId="833" priority="156"/>
  </conditionalFormatting>
  <conditionalFormatting sqref="T28:T55">
    <cfRule type="duplicateValues" dxfId="832" priority="155"/>
  </conditionalFormatting>
  <conditionalFormatting sqref="T26">
    <cfRule type="duplicateValues" dxfId="831" priority="152"/>
  </conditionalFormatting>
  <conditionalFormatting sqref="R26">
    <cfRule type="duplicateValues" dxfId="830" priority="150"/>
  </conditionalFormatting>
  <conditionalFormatting sqref="T26">
    <cfRule type="duplicateValues" dxfId="829" priority="149"/>
  </conditionalFormatting>
  <conditionalFormatting sqref="T65">
    <cfRule type="duplicateValues" dxfId="828" priority="147"/>
  </conditionalFormatting>
  <conditionalFormatting sqref="R65">
    <cfRule type="duplicateValues" dxfId="827" priority="145"/>
  </conditionalFormatting>
  <conditionalFormatting sqref="T65">
    <cfRule type="duplicateValues" dxfId="826" priority="144"/>
  </conditionalFormatting>
  <conditionalFormatting sqref="T12:T13">
    <cfRule type="duplicateValues" dxfId="825" priority="142"/>
  </conditionalFormatting>
  <conditionalFormatting sqref="AL12:AL13">
    <cfRule type="cellIs" dxfId="824" priority="138" operator="lessThan">
      <formula>0</formula>
    </cfRule>
    <cfRule type="cellIs" dxfId="823" priority="141" operator="lessThan">
      <formula>0</formula>
    </cfRule>
  </conditionalFormatting>
  <conditionalFormatting sqref="R12:R13">
    <cfRule type="duplicateValues" dxfId="822" priority="140"/>
  </conditionalFormatting>
  <conditionalFormatting sqref="T12:T13">
    <cfRule type="duplicateValues" dxfId="821" priority="139"/>
  </conditionalFormatting>
  <conditionalFormatting sqref="T71:T74 T78:T79">
    <cfRule type="duplicateValues" dxfId="820" priority="134"/>
  </conditionalFormatting>
  <conditionalFormatting sqref="T71:T74">
    <cfRule type="duplicateValues" dxfId="819" priority="133"/>
  </conditionalFormatting>
  <conditionalFormatting sqref="AL71">
    <cfRule type="cellIs" dxfId="818" priority="131" operator="lessThan">
      <formula>0</formula>
    </cfRule>
    <cfRule type="cellIs" dxfId="817" priority="132" operator="lessThan">
      <formula>0</formula>
    </cfRule>
  </conditionalFormatting>
  <conditionalFormatting sqref="T64">
    <cfRule type="duplicateValues" dxfId="816" priority="198"/>
  </conditionalFormatting>
  <conditionalFormatting sqref="R64">
    <cfRule type="duplicateValues" dxfId="815" priority="204"/>
  </conditionalFormatting>
  <conditionalFormatting sqref="AL25">
    <cfRule type="cellIs" dxfId="814" priority="109" operator="lessThan">
      <formula>0</formula>
    </cfRule>
    <cfRule type="cellIs" dxfId="813" priority="110" operator="lessThan">
      <formula>0</formula>
    </cfRule>
  </conditionalFormatting>
  <conditionalFormatting sqref="AL56">
    <cfRule type="cellIs" dxfId="812" priority="107" operator="lessThan">
      <formula>0</formula>
    </cfRule>
    <cfRule type="cellIs" dxfId="811" priority="108" operator="lessThan">
      <formula>0</formula>
    </cfRule>
  </conditionalFormatting>
  <conditionalFormatting sqref="AL64">
    <cfRule type="cellIs" dxfId="810" priority="105" operator="lessThan">
      <formula>0</formula>
    </cfRule>
    <cfRule type="cellIs" dxfId="809" priority="106" operator="lessThan">
      <formula>0</formula>
    </cfRule>
  </conditionalFormatting>
  <conditionalFormatting sqref="T77">
    <cfRule type="duplicateValues" dxfId="808" priority="104"/>
  </conditionalFormatting>
  <conditionalFormatting sqref="T77">
    <cfRule type="duplicateValues" dxfId="807" priority="103"/>
  </conditionalFormatting>
  <conditionalFormatting sqref="T75">
    <cfRule type="duplicateValues" dxfId="806" priority="64"/>
  </conditionalFormatting>
  <conditionalFormatting sqref="AL75">
    <cfRule type="cellIs" dxfId="805" priority="60" operator="lessThan">
      <formula>0</formula>
    </cfRule>
    <cfRule type="cellIs" dxfId="804" priority="63" operator="lessThan">
      <formula>0</formula>
    </cfRule>
  </conditionalFormatting>
  <conditionalFormatting sqref="R75">
    <cfRule type="duplicateValues" dxfId="803" priority="62"/>
  </conditionalFormatting>
  <conditionalFormatting sqref="T75">
    <cfRule type="duplicateValues" dxfId="802" priority="61"/>
  </conditionalFormatting>
  <conditionalFormatting sqref="T76">
    <cfRule type="duplicateValues" dxfId="801" priority="57"/>
  </conditionalFormatting>
  <conditionalFormatting sqref="T76">
    <cfRule type="duplicateValues" dxfId="800" priority="56"/>
  </conditionalFormatting>
  <conditionalFormatting sqref="AL76">
    <cfRule type="cellIs" dxfId="799" priority="54" operator="lessThan">
      <formula>0</formula>
    </cfRule>
    <cfRule type="cellIs" dxfId="798" priority="55" operator="lessThan">
      <formula>0</formula>
    </cfRule>
  </conditionalFormatting>
  <conditionalFormatting sqref="U71">
    <cfRule type="duplicateValues" dxfId="797" priority="814"/>
  </conditionalFormatting>
  <conditionalFormatting sqref="U76">
    <cfRule type="duplicateValues" dxfId="796" priority="816"/>
  </conditionalFormatting>
  <conditionalFormatting sqref="R59">
    <cfRule type="duplicateValues" dxfId="795" priority="53"/>
  </conditionalFormatting>
  <conditionalFormatting sqref="R60:R62">
    <cfRule type="duplicateValues" dxfId="794" priority="52"/>
  </conditionalFormatting>
  <conditionalFormatting sqref="T60:T62">
    <cfRule type="duplicateValues" dxfId="793" priority="51"/>
  </conditionalFormatting>
  <conditionalFormatting sqref="T59">
    <cfRule type="duplicateValues" dxfId="792" priority="50"/>
  </conditionalFormatting>
  <conditionalFormatting sqref="AL21">
    <cfRule type="cellIs" dxfId="791" priority="47" operator="lessThan">
      <formula>0</formula>
    </cfRule>
    <cfRule type="cellIs" dxfId="790" priority="48" operator="lessThan">
      <formula>0</formula>
    </cfRule>
  </conditionalFormatting>
  <conditionalFormatting sqref="AL22:AL24">
    <cfRule type="cellIs" dxfId="789" priority="41" operator="lessThan">
      <formula>0</formula>
    </cfRule>
    <cfRule type="cellIs" dxfId="788" priority="42" operator="lessThan">
      <formula>0</formula>
    </cfRule>
  </conditionalFormatting>
  <conditionalFormatting sqref="AL59:AL63">
    <cfRule type="cellIs" dxfId="787" priority="43" operator="lessThan">
      <formula>0</formula>
    </cfRule>
    <cfRule type="cellIs" dxfId="786" priority="44" operator="lessThan">
      <formula>0</formula>
    </cfRule>
  </conditionalFormatting>
  <conditionalFormatting sqref="AL28:AL55">
    <cfRule type="cellIs" dxfId="785" priority="39" operator="lessThan">
      <formula>0</formula>
    </cfRule>
    <cfRule type="cellIs" dxfId="784" priority="40" operator="lessThan">
      <formula>0</formula>
    </cfRule>
  </conditionalFormatting>
  <conditionalFormatting sqref="AN19:BD19">
    <cfRule type="cellIs" dxfId="783" priority="35" operator="lessThan">
      <formula>0</formula>
    </cfRule>
    <cfRule type="cellIs" dxfId="782" priority="36" operator="lessThan">
      <formula>0</formula>
    </cfRule>
  </conditionalFormatting>
  <conditionalFormatting sqref="BD21:BD25">
    <cfRule type="cellIs" dxfId="781" priority="33" operator="lessThan">
      <formula>0</formula>
    </cfRule>
    <cfRule type="cellIs" dxfId="780" priority="34" operator="lessThan">
      <formula>0</formula>
    </cfRule>
  </conditionalFormatting>
  <conditionalFormatting sqref="T20">
    <cfRule type="duplicateValues" dxfId="779" priority="31"/>
  </conditionalFormatting>
  <conditionalFormatting sqref="AL20">
    <cfRule type="cellIs" dxfId="778" priority="29" operator="lessThan">
      <formula>0</formula>
    </cfRule>
    <cfRule type="cellIs" dxfId="777" priority="30" operator="lessThan">
      <formula>0</formula>
    </cfRule>
  </conditionalFormatting>
  <conditionalFormatting sqref="R20">
    <cfRule type="duplicateValues" dxfId="776" priority="32"/>
  </conditionalFormatting>
  <conditionalFormatting sqref="BD20">
    <cfRule type="cellIs" dxfId="775" priority="27" operator="lessThan">
      <formula>0</formula>
    </cfRule>
    <cfRule type="cellIs" dxfId="774" priority="28" operator="lessThan">
      <formula>0</formula>
    </cfRule>
  </conditionalFormatting>
  <conditionalFormatting sqref="BD28:BD56">
    <cfRule type="cellIs" dxfId="773" priority="25" operator="lessThan">
      <formula>0</formula>
    </cfRule>
    <cfRule type="cellIs" dxfId="772" priority="26" operator="lessThan">
      <formula>0</formula>
    </cfRule>
  </conditionalFormatting>
  <conditionalFormatting sqref="BD59:BD64">
    <cfRule type="cellIs" dxfId="771" priority="23" operator="lessThan">
      <formula>0</formula>
    </cfRule>
    <cfRule type="cellIs" dxfId="770" priority="24" operator="lessThan">
      <formula>0</formula>
    </cfRule>
  </conditionalFormatting>
  <conditionalFormatting sqref="T27">
    <cfRule type="duplicateValues" dxfId="769" priority="21"/>
  </conditionalFormatting>
  <conditionalFormatting sqref="AL27">
    <cfRule type="cellIs" dxfId="768" priority="19" operator="lessThan">
      <formula>0</formula>
    </cfRule>
    <cfRule type="cellIs" dxfId="767" priority="20" operator="lessThan">
      <formula>0</formula>
    </cfRule>
  </conditionalFormatting>
  <conditionalFormatting sqref="R27">
    <cfRule type="duplicateValues" dxfId="766" priority="22"/>
  </conditionalFormatting>
  <conditionalFormatting sqref="BD27">
    <cfRule type="cellIs" dxfId="765" priority="17" operator="lessThan">
      <formula>0</formula>
    </cfRule>
    <cfRule type="cellIs" dxfId="764" priority="18" operator="lessThan">
      <formula>0</formula>
    </cfRule>
  </conditionalFormatting>
  <conditionalFormatting sqref="T58">
    <cfRule type="duplicateValues" dxfId="763" priority="15"/>
  </conditionalFormatting>
  <conditionalFormatting sqref="AL58">
    <cfRule type="cellIs" dxfId="762" priority="13" operator="lessThan">
      <formula>0</formula>
    </cfRule>
    <cfRule type="cellIs" dxfId="761" priority="14" operator="lessThan">
      <formula>0</formula>
    </cfRule>
  </conditionalFormatting>
  <conditionalFormatting sqref="R58">
    <cfRule type="duplicateValues" dxfId="760" priority="16"/>
  </conditionalFormatting>
  <conditionalFormatting sqref="BD58">
    <cfRule type="cellIs" dxfId="759" priority="11" operator="lessThan">
      <formula>0</formula>
    </cfRule>
    <cfRule type="cellIs" dxfId="758" priority="12" operator="lessThan">
      <formula>0</formula>
    </cfRule>
  </conditionalFormatting>
  <conditionalFormatting sqref="AN76:AP76">
    <cfRule type="cellIs" dxfId="757" priority="1" operator="lessThan">
      <formula>0</formula>
    </cfRule>
    <cfRule type="cellIs" dxfId="756" priority="2" operator="lessThan">
      <formula>0</formula>
    </cfRule>
  </conditionalFormatting>
  <conditionalFormatting sqref="BD71">
    <cfRule type="cellIs" dxfId="755" priority="9" operator="lessThan">
      <formula>0</formula>
    </cfRule>
    <cfRule type="cellIs" dxfId="754" priority="10" operator="lessThan">
      <formula>0</formula>
    </cfRule>
  </conditionalFormatting>
  <conditionalFormatting sqref="BD75">
    <cfRule type="cellIs" dxfId="753" priority="7" operator="lessThan">
      <formula>0</formula>
    </cfRule>
    <cfRule type="cellIs" dxfId="752" priority="8" operator="lessThan">
      <formula>0</formula>
    </cfRule>
  </conditionalFormatting>
  <conditionalFormatting sqref="BD76">
    <cfRule type="cellIs" dxfId="751" priority="5" operator="lessThan">
      <formula>0</formula>
    </cfRule>
    <cfRule type="cellIs" dxfId="750" priority="6" operator="lessThan">
      <formula>0</formula>
    </cfRule>
  </conditionalFormatting>
  <conditionalFormatting sqref="AN71:AP71">
    <cfRule type="cellIs" dxfId="749" priority="3" operator="lessThan">
      <formula>0</formula>
    </cfRule>
    <cfRule type="cellIs" dxfId="748" priority="4" operator="lessThan">
      <formula>0</formula>
    </cfRule>
  </conditionalFormatting>
  <printOptions horizontalCentered="1" verticalCentered="1"/>
  <pageMargins left="0.31496062992125984" right="0.27559055118110237" top="0.31496062992125984" bottom="0" header="0" footer="0"/>
  <pageSetup scale="58" fitToWidth="2" fitToHeight="2" orientation="landscape" r:id="rId1"/>
  <headerFooter alignWithMargins="0">
    <oddFooter>&amp;LVersión 3. 23/07/2019</oddFooter>
  </headerFooter>
  <rowBreaks count="1" manualBreakCount="1">
    <brk id="5" max="16383" man="1"/>
  </rowBreaks>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286"/>
  <sheetViews>
    <sheetView showGridLines="0" zoomScale="80" zoomScaleNormal="80" workbookViewId="0">
      <pane xSplit="7" ySplit="19" topLeftCell="S30" activePane="bottomRight" state="frozen"/>
      <selection pane="topRight" activeCell="G1" sqref="G1"/>
      <selection pane="bottomLeft" activeCell="A20" sqref="A20"/>
      <selection pane="bottomRight" activeCell="C30" sqref="C30"/>
    </sheetView>
  </sheetViews>
  <sheetFormatPr baseColWidth="10" defaultRowHeight="12.75" outlineLevelRow="1" outlineLevelCol="1" x14ac:dyDescent="0.2"/>
  <cols>
    <col min="1" max="1" width="3.140625" style="101" customWidth="1"/>
    <col min="2" max="2" width="37.85546875" style="101" customWidth="1"/>
    <col min="3" max="3" width="25" style="156" customWidth="1"/>
    <col min="4" max="4" width="19.85546875" style="101" customWidth="1"/>
    <col min="5" max="5" width="23" style="101" customWidth="1"/>
    <col min="6" max="6" width="25.7109375" style="101" customWidth="1"/>
    <col min="7" max="7" width="25.5703125" style="101" customWidth="1"/>
    <col min="8" max="8" width="32.7109375" style="101" customWidth="1" outlineLevel="1"/>
    <col min="9" max="9" width="23.85546875" style="101" customWidth="1" outlineLevel="1"/>
    <col min="10" max="10" width="32.7109375" style="101" customWidth="1" outlineLevel="1"/>
    <col min="11" max="14" width="25" style="101" customWidth="1" outlineLevel="1"/>
    <col min="15" max="15" width="13.85546875" style="716" customWidth="1"/>
    <col min="16" max="16" width="11" style="158" customWidth="1"/>
    <col min="17" max="17" width="19.5703125" style="159" customWidth="1"/>
    <col min="18" max="18" width="9" style="160" customWidth="1"/>
    <col min="19" max="19" width="25.140625" style="458" customWidth="1"/>
    <col min="20" max="20" width="11.7109375" style="160" customWidth="1"/>
    <col min="21" max="21" width="25.85546875" style="458" customWidth="1"/>
    <col min="22" max="22" width="15" style="156" customWidth="1"/>
    <col min="23" max="23" width="21.5703125" style="156" customWidth="1"/>
    <col min="24" max="24" width="11.28515625" style="158" customWidth="1"/>
    <col min="25" max="25" width="11.42578125" style="162" customWidth="1" outlineLevel="1"/>
    <col min="26" max="26" width="19" style="162" customWidth="1" outlineLevel="1"/>
    <col min="27" max="27" width="20.85546875" style="162" customWidth="1" outlineLevel="1"/>
    <col min="28" max="30" width="21.85546875" style="162" customWidth="1" outlineLevel="1"/>
    <col min="31" max="32" width="20.5703125" style="162" customWidth="1" outlineLevel="1"/>
    <col min="33" max="33" width="20.42578125" style="162" customWidth="1" outlineLevel="1"/>
    <col min="34" max="35" width="19.42578125" style="162" customWidth="1" outlineLevel="1"/>
    <col min="36" max="36" width="20.28515625" style="162" customWidth="1" outlineLevel="1"/>
    <col min="37" max="37" width="26.140625" style="163" customWidth="1"/>
    <col min="38" max="38" width="25.85546875" style="162" customWidth="1"/>
    <col min="39" max="39" width="4.42578125" style="101" customWidth="1"/>
    <col min="40" max="40" width="25.28515625" style="101" customWidth="1" outlineLevel="1"/>
    <col min="41" max="41" width="11.42578125" style="101" outlineLevel="1"/>
    <col min="42" max="42" width="25.28515625" style="101" customWidth="1" outlineLevel="1"/>
    <col min="43" max="54" width="11.42578125" style="101" outlineLevel="1"/>
    <col min="55" max="55" width="14.42578125" style="101" customWidth="1" outlineLevel="1"/>
    <col min="56" max="56" width="25.140625" style="101" customWidth="1" outlineLevel="1"/>
    <col min="57" max="16384" width="11.42578125" style="101"/>
  </cols>
  <sheetData>
    <row r="1" spans="2:56" ht="13.5" thickBot="1" x14ac:dyDescent="0.25"/>
    <row r="2" spans="2:56" ht="24" customHeight="1" thickBot="1" x14ac:dyDescent="0.25">
      <c r="B2" s="727"/>
      <c r="C2" s="748" t="s">
        <v>30</v>
      </c>
      <c r="D2" s="749"/>
      <c r="E2" s="749"/>
      <c r="F2" s="749"/>
      <c r="G2" s="749"/>
      <c r="H2" s="749"/>
      <c r="I2" s="749"/>
      <c r="J2" s="749"/>
      <c r="K2" s="749"/>
      <c r="L2" s="749"/>
      <c r="M2" s="749"/>
      <c r="N2" s="750"/>
      <c r="O2" s="717"/>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row>
    <row r="3" spans="2:56" ht="24" customHeight="1" thickBot="1" x14ac:dyDescent="0.25">
      <c r="B3" s="728"/>
      <c r="C3" s="748" t="s">
        <v>34</v>
      </c>
      <c r="D3" s="749"/>
      <c r="E3" s="749"/>
      <c r="F3" s="749"/>
      <c r="G3" s="749"/>
      <c r="H3" s="749"/>
      <c r="I3" s="749"/>
      <c r="J3" s="749"/>
      <c r="K3" s="749"/>
      <c r="L3" s="749"/>
      <c r="M3" s="749"/>
      <c r="N3" s="750"/>
      <c r="O3" s="717"/>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row>
    <row r="4" spans="2:56" ht="24" customHeight="1" thickBot="1" x14ac:dyDescent="0.25">
      <c r="B4" s="729"/>
      <c r="C4" s="748" t="s">
        <v>33</v>
      </c>
      <c r="D4" s="749"/>
      <c r="E4" s="749"/>
      <c r="F4" s="749"/>
      <c r="G4" s="749"/>
      <c r="H4" s="749"/>
      <c r="I4" s="749"/>
      <c r="J4" s="749"/>
      <c r="K4" s="749"/>
      <c r="L4" s="749"/>
      <c r="M4" s="749"/>
      <c r="N4" s="750"/>
      <c r="O4" s="717"/>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row>
    <row r="5" spans="2:56" ht="12.75" customHeight="1" thickBot="1" x14ac:dyDescent="0.25">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9"/>
    </row>
    <row r="6" spans="2:56" s="177" customFormat="1" ht="17.25" customHeight="1" outlineLevel="1" x14ac:dyDescent="0.2">
      <c r="B6" s="427" t="s">
        <v>1998</v>
      </c>
      <c r="C6" s="757" t="s">
        <v>41</v>
      </c>
      <c r="D6" s="757"/>
      <c r="E6" s="757"/>
      <c r="F6" s="757"/>
      <c r="G6" s="758"/>
      <c r="H6" s="428"/>
      <c r="I6" s="428"/>
      <c r="J6" s="428"/>
      <c r="K6" s="428"/>
      <c r="L6" s="428"/>
      <c r="M6" s="428"/>
      <c r="N6" s="428"/>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176"/>
    </row>
    <row r="7" spans="2:56" s="177" customFormat="1" ht="17.25" customHeight="1" outlineLevel="1" x14ac:dyDescent="0.2">
      <c r="B7" s="430" t="s">
        <v>42</v>
      </c>
      <c r="C7" s="760" t="s">
        <v>43</v>
      </c>
      <c r="D7" s="760" t="s">
        <v>43</v>
      </c>
      <c r="E7" s="760" t="s">
        <v>43</v>
      </c>
      <c r="F7" s="760" t="s">
        <v>43</v>
      </c>
      <c r="G7" s="761" t="s">
        <v>43</v>
      </c>
      <c r="H7" s="428"/>
      <c r="I7" s="428"/>
      <c r="J7" s="428"/>
      <c r="K7" s="428"/>
      <c r="L7" s="428"/>
      <c r="M7" s="428"/>
      <c r="N7" s="428"/>
      <c r="O7" s="429"/>
      <c r="P7" s="429"/>
      <c r="Q7" s="429"/>
      <c r="R7" s="429"/>
      <c r="S7" s="429"/>
      <c r="T7" s="429"/>
      <c r="U7" s="429"/>
      <c r="V7" s="429"/>
      <c r="W7" s="429"/>
      <c r="X7" s="429"/>
      <c r="Y7" s="429"/>
      <c r="Z7" s="429"/>
      <c r="AA7" s="429"/>
      <c r="AB7" s="429"/>
      <c r="AC7" s="429"/>
      <c r="AD7" s="429"/>
      <c r="AE7" s="429"/>
      <c r="AF7" s="429"/>
      <c r="AG7" s="429"/>
      <c r="AH7" s="429"/>
      <c r="AI7" s="429"/>
      <c r="AJ7" s="429"/>
      <c r="AK7" s="429"/>
      <c r="AL7" s="429"/>
      <c r="AM7" s="176"/>
    </row>
    <row r="8" spans="2:56" s="177" customFormat="1" ht="17.25" customHeight="1" outlineLevel="1" x14ac:dyDescent="0.2">
      <c r="B8" s="431" t="s">
        <v>36</v>
      </c>
      <c r="C8" s="760" t="s">
        <v>71</v>
      </c>
      <c r="D8" s="760" t="s">
        <v>44</v>
      </c>
      <c r="E8" s="760" t="s">
        <v>44</v>
      </c>
      <c r="F8" s="760" t="s">
        <v>44</v>
      </c>
      <c r="G8" s="761" t="s">
        <v>44</v>
      </c>
      <c r="H8" s="428"/>
      <c r="I8" s="428"/>
      <c r="J8" s="428"/>
      <c r="K8" s="428"/>
      <c r="L8" s="428"/>
      <c r="M8" s="428"/>
      <c r="N8" s="428"/>
      <c r="O8" s="429"/>
      <c r="P8" s="429"/>
      <c r="Q8" s="429"/>
      <c r="R8" s="429"/>
      <c r="S8" s="429"/>
      <c r="T8" s="429"/>
      <c r="U8" s="429"/>
      <c r="V8" s="429"/>
      <c r="W8" s="429"/>
      <c r="X8" s="429"/>
      <c r="Y8" s="429"/>
      <c r="Z8" s="429"/>
      <c r="AA8" s="429"/>
      <c r="AB8" s="429"/>
      <c r="AC8" s="429"/>
      <c r="AD8" s="429"/>
      <c r="AE8" s="429"/>
      <c r="AF8" s="429"/>
      <c r="AG8" s="429"/>
      <c r="AH8" s="429"/>
      <c r="AI8" s="429"/>
      <c r="AJ8" s="429"/>
      <c r="AK8" s="429"/>
      <c r="AL8" s="429"/>
      <c r="AM8" s="176"/>
    </row>
    <row r="9" spans="2:56" s="177" customFormat="1" ht="17.25" customHeight="1" outlineLevel="1" x14ac:dyDescent="0.2">
      <c r="B9" s="432" t="s">
        <v>1999</v>
      </c>
      <c r="C9" s="760" t="s">
        <v>45</v>
      </c>
      <c r="D9" s="760" t="s">
        <v>45</v>
      </c>
      <c r="E9" s="760" t="s">
        <v>45</v>
      </c>
      <c r="F9" s="760" t="s">
        <v>45</v>
      </c>
      <c r="G9" s="761" t="s">
        <v>45</v>
      </c>
      <c r="H9" s="428"/>
      <c r="I9" s="428"/>
      <c r="J9" s="428"/>
      <c r="K9" s="428"/>
      <c r="L9" s="428"/>
      <c r="M9" s="428"/>
      <c r="N9" s="428"/>
      <c r="O9" s="429"/>
      <c r="P9" s="429"/>
      <c r="Q9" s="429"/>
      <c r="R9" s="429"/>
      <c r="S9" s="429"/>
      <c r="T9" s="429"/>
      <c r="U9" s="429"/>
      <c r="V9" s="429"/>
      <c r="W9" s="429"/>
      <c r="X9" s="429"/>
      <c r="Y9" s="429"/>
      <c r="Z9" s="429"/>
      <c r="AA9" s="429"/>
      <c r="AB9" s="429"/>
      <c r="AC9" s="429"/>
      <c r="AD9" s="429"/>
      <c r="AE9" s="429"/>
      <c r="AF9" s="429"/>
      <c r="AG9" s="429"/>
      <c r="AH9" s="429"/>
      <c r="AI9" s="429"/>
      <c r="AJ9" s="429"/>
      <c r="AK9" s="429"/>
      <c r="AL9" s="429"/>
      <c r="AM9" s="176"/>
    </row>
    <row r="10" spans="2:56" s="177" customFormat="1" ht="17.25" customHeight="1" outlineLevel="1" x14ac:dyDescent="0.2">
      <c r="B10" s="432" t="s">
        <v>2000</v>
      </c>
      <c r="C10" s="760" t="s">
        <v>72</v>
      </c>
      <c r="D10" s="760" t="s">
        <v>46</v>
      </c>
      <c r="E10" s="760" t="s">
        <v>46</v>
      </c>
      <c r="F10" s="760" t="s">
        <v>46</v>
      </c>
      <c r="G10" s="761" t="s">
        <v>46</v>
      </c>
      <c r="H10" s="428"/>
      <c r="I10" s="428"/>
      <c r="J10" s="428"/>
      <c r="K10" s="428"/>
      <c r="L10" s="428"/>
      <c r="M10" s="428"/>
      <c r="N10" s="428"/>
      <c r="O10" s="429"/>
      <c r="P10" s="429"/>
      <c r="Q10" s="429"/>
      <c r="R10" s="429"/>
      <c r="S10" s="429"/>
      <c r="T10" s="429"/>
      <c r="U10" s="429"/>
      <c r="V10" s="429"/>
      <c r="W10" s="429"/>
      <c r="X10" s="429"/>
      <c r="Y10" s="429"/>
      <c r="Z10" s="429"/>
      <c r="AA10" s="429"/>
      <c r="AB10" s="429"/>
      <c r="AC10" s="429"/>
      <c r="AD10" s="429"/>
      <c r="AE10" s="429"/>
      <c r="AF10" s="429"/>
      <c r="AG10" s="429"/>
      <c r="AH10" s="429"/>
      <c r="AI10" s="429"/>
      <c r="AJ10" s="429"/>
      <c r="AK10" s="429"/>
      <c r="AL10" s="429"/>
      <c r="AM10" s="176"/>
    </row>
    <row r="11" spans="2:56" s="183" customFormat="1" ht="33.75" customHeight="1" outlineLevel="1" x14ac:dyDescent="0.2">
      <c r="B11" s="430" t="s">
        <v>48</v>
      </c>
      <c r="C11" s="762" t="s">
        <v>73</v>
      </c>
      <c r="D11" s="763"/>
      <c r="E11" s="763"/>
      <c r="F11" s="763"/>
      <c r="G11" s="764"/>
      <c r="H11" s="181"/>
      <c r="I11" s="181"/>
      <c r="J11" s="181"/>
      <c r="K11" s="181"/>
      <c r="L11" s="181"/>
      <c r="M11" s="181"/>
      <c r="N11" s="181"/>
      <c r="O11" s="429"/>
      <c r="P11" s="429"/>
      <c r="Q11" s="429"/>
      <c r="R11" s="429"/>
      <c r="S11" s="429"/>
      <c r="T11" s="429"/>
      <c r="U11" s="429"/>
      <c r="V11" s="429"/>
      <c r="W11" s="429"/>
      <c r="X11" s="429"/>
      <c r="Y11" s="429"/>
      <c r="Z11" s="429"/>
      <c r="AA11" s="429"/>
      <c r="AB11" s="429"/>
      <c r="AC11" s="429"/>
      <c r="AD11" s="429"/>
      <c r="AE11" s="429"/>
      <c r="AF11" s="429"/>
      <c r="AG11" s="429"/>
      <c r="AH11" s="429"/>
      <c r="AI11" s="429"/>
      <c r="AJ11" s="429"/>
      <c r="AK11" s="429"/>
      <c r="AL11" s="429"/>
      <c r="AM11" s="182"/>
    </row>
    <row r="12" spans="2:56" s="177" customFormat="1" ht="15.75" customHeight="1" outlineLevel="1" x14ac:dyDescent="0.2">
      <c r="B12" s="430" t="s">
        <v>61</v>
      </c>
      <c r="C12" s="760" t="s">
        <v>75</v>
      </c>
      <c r="D12" s="760" t="s">
        <v>38</v>
      </c>
      <c r="E12" s="760" t="s">
        <v>38</v>
      </c>
      <c r="F12" s="760" t="s">
        <v>38</v>
      </c>
      <c r="G12" s="761" t="s">
        <v>38</v>
      </c>
      <c r="H12" s="428"/>
      <c r="I12" s="428"/>
      <c r="J12" s="428"/>
      <c r="K12" s="428"/>
      <c r="L12" s="428"/>
      <c r="M12" s="428"/>
      <c r="N12" s="428"/>
      <c r="O12" s="429"/>
      <c r="P12" s="429"/>
      <c r="Q12" s="429"/>
      <c r="R12" s="429"/>
      <c r="S12" s="429"/>
      <c r="T12" s="429"/>
      <c r="U12" s="429"/>
      <c r="V12" s="429"/>
      <c r="W12" s="429"/>
      <c r="X12" s="429"/>
      <c r="Y12" s="429"/>
      <c r="Z12" s="429"/>
      <c r="AA12" s="429"/>
      <c r="AB12" s="429"/>
      <c r="AC12" s="429"/>
      <c r="AD12" s="429"/>
      <c r="AE12" s="429"/>
      <c r="AF12" s="429"/>
      <c r="AG12" s="429"/>
      <c r="AH12" s="429"/>
      <c r="AI12" s="429"/>
      <c r="AJ12" s="429"/>
      <c r="AK12" s="429"/>
      <c r="AL12" s="429"/>
      <c r="AM12" s="176"/>
    </row>
    <row r="13" spans="2:56" s="177" customFormat="1" ht="15.75" customHeight="1" outlineLevel="1" thickBot="1" x14ac:dyDescent="0.25">
      <c r="B13" s="433" t="s">
        <v>57</v>
      </c>
      <c r="C13" s="751" t="s">
        <v>74</v>
      </c>
      <c r="D13" s="752">
        <v>2020110010174</v>
      </c>
      <c r="E13" s="752">
        <v>2020110010174</v>
      </c>
      <c r="F13" s="752">
        <v>2020110010174</v>
      </c>
      <c r="G13" s="753">
        <v>2020110010174</v>
      </c>
      <c r="H13" s="428"/>
      <c r="I13" s="428"/>
      <c r="J13" s="428"/>
      <c r="K13" s="428"/>
      <c r="L13" s="428"/>
      <c r="M13" s="428"/>
      <c r="N13" s="428"/>
      <c r="O13" s="429"/>
      <c r="P13" s="429"/>
      <c r="Q13" s="429"/>
      <c r="R13" s="429"/>
      <c r="S13" s="429"/>
      <c r="T13" s="429"/>
      <c r="U13" s="429"/>
      <c r="V13" s="429"/>
      <c r="W13" s="429"/>
      <c r="X13" s="429"/>
      <c r="Y13" s="429"/>
      <c r="Z13" s="429"/>
      <c r="AA13" s="429"/>
      <c r="AB13" s="429"/>
      <c r="AC13" s="429"/>
      <c r="AD13" s="429"/>
      <c r="AE13" s="429"/>
      <c r="AF13" s="429"/>
      <c r="AG13" s="429"/>
      <c r="AH13" s="429"/>
      <c r="AI13" s="429"/>
      <c r="AJ13" s="429"/>
      <c r="AK13" s="429"/>
      <c r="AL13" s="429"/>
      <c r="AM13" s="176"/>
    </row>
    <row r="14" spans="2:56" s="176" customFormat="1" ht="7.5" customHeight="1" outlineLevel="1" thickBot="1" x14ac:dyDescent="0.25">
      <c r="B14" s="434"/>
      <c r="C14" s="435"/>
      <c r="D14" s="435"/>
      <c r="E14" s="435"/>
      <c r="F14" s="435"/>
      <c r="G14" s="435"/>
      <c r="H14" s="428"/>
      <c r="I14" s="428"/>
      <c r="J14" s="428"/>
      <c r="K14" s="428"/>
      <c r="L14" s="428"/>
      <c r="M14" s="428"/>
      <c r="N14" s="428"/>
      <c r="O14" s="429"/>
      <c r="P14" s="429"/>
      <c r="Q14" s="429"/>
      <c r="R14" s="429"/>
      <c r="S14" s="429"/>
      <c r="T14" s="429"/>
      <c r="U14" s="429"/>
      <c r="V14" s="429"/>
      <c r="W14" s="429"/>
      <c r="X14" s="429"/>
      <c r="Y14" s="429"/>
      <c r="Z14" s="429"/>
      <c r="AA14" s="429"/>
      <c r="AB14" s="429"/>
      <c r="AC14" s="429"/>
      <c r="AD14" s="429"/>
      <c r="AE14" s="429"/>
      <c r="AF14" s="429"/>
      <c r="AG14" s="429"/>
      <c r="AH14" s="429"/>
      <c r="AI14" s="429"/>
      <c r="AJ14" s="429"/>
      <c r="AK14" s="429"/>
      <c r="AL14" s="429"/>
    </row>
    <row r="15" spans="2:56" s="176" customFormat="1" ht="29.25" customHeight="1" outlineLevel="1" x14ac:dyDescent="0.2">
      <c r="B15" s="95" t="s">
        <v>37</v>
      </c>
      <c r="C15" s="754" t="s">
        <v>1985</v>
      </c>
      <c r="D15" s="755"/>
      <c r="E15" s="756"/>
      <c r="F15" s="96" t="s">
        <v>37</v>
      </c>
      <c r="G15" s="353">
        <v>44474</v>
      </c>
      <c r="H15" s="436"/>
      <c r="I15" s="436"/>
      <c r="J15" s="436"/>
      <c r="K15" s="436"/>
      <c r="L15" s="436"/>
      <c r="M15" s="436"/>
      <c r="N15" s="436"/>
      <c r="O15" s="429"/>
      <c r="P15" s="429"/>
      <c r="Q15" s="429"/>
      <c r="R15" s="429"/>
      <c r="S15" s="429"/>
      <c r="T15" s="429"/>
      <c r="U15" s="429"/>
      <c r="V15" s="429"/>
      <c r="W15" s="429"/>
      <c r="X15" s="429"/>
      <c r="Y15" s="429"/>
      <c r="Z15" s="429"/>
      <c r="AA15" s="429"/>
      <c r="AB15" s="429"/>
      <c r="AC15" s="429"/>
      <c r="AD15" s="429"/>
      <c r="AE15" s="429"/>
      <c r="AF15" s="429"/>
      <c r="AG15" s="429"/>
      <c r="AH15" s="429"/>
      <c r="AI15" s="429"/>
      <c r="AJ15" s="429"/>
      <c r="AK15" s="429"/>
      <c r="AL15" s="429"/>
    </row>
    <row r="16" spans="2:56" s="176" customFormat="1" ht="15" x14ac:dyDescent="0.2">
      <c r="B16" s="730" t="s">
        <v>58</v>
      </c>
      <c r="C16" s="354" t="s">
        <v>28</v>
      </c>
      <c r="D16" s="354" t="s">
        <v>31</v>
      </c>
      <c r="E16" s="354" t="s">
        <v>32</v>
      </c>
      <c r="F16" s="354" t="s">
        <v>56</v>
      </c>
      <c r="G16" s="355" t="s">
        <v>55</v>
      </c>
      <c r="H16" s="181"/>
      <c r="I16" s="181"/>
      <c r="J16" s="181"/>
      <c r="K16" s="181"/>
      <c r="L16" s="181"/>
      <c r="M16" s="181"/>
      <c r="N16" s="181"/>
      <c r="O16" s="429"/>
      <c r="P16" s="429"/>
      <c r="Q16" s="429"/>
      <c r="R16" s="429"/>
      <c r="S16" s="429"/>
      <c r="T16" s="429"/>
      <c r="U16" s="429"/>
      <c r="V16" s="429"/>
      <c r="W16" s="429"/>
      <c r="X16" s="429"/>
      <c r="Y16" s="429"/>
      <c r="Z16" s="429"/>
      <c r="AA16" s="429"/>
      <c r="AB16" s="429"/>
      <c r="AC16" s="429"/>
      <c r="AD16" s="429"/>
      <c r="AE16" s="429"/>
      <c r="AF16" s="429"/>
      <c r="AG16" s="429"/>
      <c r="AH16" s="429"/>
      <c r="AI16" s="429"/>
      <c r="AJ16" s="429"/>
      <c r="AK16" s="429"/>
      <c r="AL16" s="429"/>
    </row>
    <row r="17" spans="1:57" s="176" customFormat="1" ht="15.75" thickBot="1" x14ac:dyDescent="0.25">
      <c r="B17" s="731"/>
      <c r="C17" s="356">
        <v>5358000000</v>
      </c>
      <c r="D17" s="724">
        <v>362000000</v>
      </c>
      <c r="E17" s="724">
        <v>0</v>
      </c>
      <c r="F17" s="358">
        <f>D17-E17</f>
        <v>362000000</v>
      </c>
      <c r="G17" s="437">
        <f>+C17+F17</f>
        <v>5720000000</v>
      </c>
      <c r="H17" s="181"/>
      <c r="I17" s="181"/>
      <c r="J17" s="181"/>
      <c r="K17" s="181"/>
      <c r="L17" s="181"/>
      <c r="M17" s="181"/>
      <c r="N17" s="181"/>
      <c r="O17" s="429"/>
      <c r="P17" s="429"/>
      <c r="Q17" s="429"/>
      <c r="R17" s="429"/>
      <c r="S17" s="429"/>
      <c r="T17" s="429"/>
      <c r="U17" s="429"/>
      <c r="V17" s="429"/>
      <c r="W17" s="429"/>
      <c r="X17" s="429"/>
      <c r="Y17" s="429"/>
      <c r="Z17" s="429"/>
      <c r="AA17" s="429"/>
      <c r="AB17" s="429"/>
      <c r="AC17" s="429"/>
      <c r="AD17" s="429"/>
      <c r="AE17" s="429"/>
      <c r="AF17" s="429"/>
      <c r="AG17" s="429"/>
      <c r="AH17" s="429"/>
      <c r="AI17" s="429"/>
      <c r="AJ17" s="429"/>
      <c r="AK17" s="429"/>
      <c r="AL17" s="429"/>
    </row>
    <row r="18" spans="1:57" s="428" customFormat="1" ht="15.75" thickBot="1" x14ac:dyDescent="0.25">
      <c r="B18" s="438"/>
      <c r="C18" s="439"/>
      <c r="D18" s="440"/>
      <c r="E18" s="440"/>
      <c r="F18" s="441"/>
      <c r="G18" s="429"/>
      <c r="H18" s="181"/>
      <c r="I18" s="181"/>
      <c r="J18" s="181"/>
      <c r="K18" s="181"/>
      <c r="L18" s="759"/>
      <c r="M18" s="759"/>
      <c r="N18" s="759"/>
      <c r="O18" s="429"/>
      <c r="P18" s="429"/>
      <c r="Q18" s="429"/>
      <c r="R18" s="429"/>
      <c r="S18" s="429"/>
      <c r="T18" s="429"/>
      <c r="U18" s="429"/>
      <c r="V18" s="429"/>
      <c r="W18" s="429"/>
      <c r="X18" s="429"/>
      <c r="Y18" s="747" t="s">
        <v>1997</v>
      </c>
      <c r="Z18" s="747"/>
      <c r="AA18" s="747"/>
      <c r="AB18" s="747"/>
      <c r="AC18" s="747"/>
      <c r="AD18" s="747"/>
      <c r="AE18" s="747"/>
      <c r="AF18" s="747"/>
      <c r="AG18" s="747"/>
      <c r="AH18" s="747"/>
      <c r="AI18" s="747"/>
      <c r="AJ18" s="747"/>
      <c r="AK18" s="747"/>
      <c r="AL18" s="747"/>
      <c r="AN18" s="746" t="s">
        <v>1992</v>
      </c>
      <c r="AO18" s="746"/>
      <c r="AP18" s="746"/>
      <c r="AQ18" s="746"/>
      <c r="AR18" s="746"/>
      <c r="AS18" s="746"/>
      <c r="AT18" s="746"/>
      <c r="AU18" s="746"/>
      <c r="AV18" s="746"/>
      <c r="AW18" s="746"/>
      <c r="AX18" s="746"/>
      <c r="AY18" s="746"/>
      <c r="AZ18" s="746"/>
      <c r="BA18" s="746"/>
      <c r="BB18" s="746"/>
      <c r="BC18" s="746"/>
      <c r="BD18" s="746"/>
    </row>
    <row r="19" spans="1:57" ht="26.25" thickBot="1" x14ac:dyDescent="0.25">
      <c r="B19" s="193" t="s">
        <v>0</v>
      </c>
      <c r="C19" s="360" t="s">
        <v>1986</v>
      </c>
      <c r="D19" s="360" t="s">
        <v>1</v>
      </c>
      <c r="E19" s="194" t="s">
        <v>2</v>
      </c>
      <c r="F19" s="194" t="s">
        <v>1984</v>
      </c>
      <c r="G19" s="194" t="s">
        <v>2034</v>
      </c>
      <c r="H19" s="194" t="s">
        <v>51</v>
      </c>
      <c r="I19" s="194" t="s">
        <v>60</v>
      </c>
      <c r="J19" s="194" t="s">
        <v>3</v>
      </c>
      <c r="K19" s="195" t="s">
        <v>52</v>
      </c>
      <c r="L19" s="361" t="s">
        <v>1989</v>
      </c>
      <c r="M19" s="362" t="s">
        <v>1990</v>
      </c>
      <c r="N19" s="362" t="s">
        <v>1991</v>
      </c>
      <c r="O19" s="196" t="s">
        <v>29</v>
      </c>
      <c r="P19" s="197" t="s">
        <v>7</v>
      </c>
      <c r="Q19" s="198" t="s">
        <v>27</v>
      </c>
      <c r="R19" s="199" t="s">
        <v>8</v>
      </c>
      <c r="S19" s="309" t="s">
        <v>4</v>
      </c>
      <c r="T19" s="199" t="s">
        <v>9</v>
      </c>
      <c r="U19" s="309" t="s">
        <v>5</v>
      </c>
      <c r="V19" s="198" t="s">
        <v>25</v>
      </c>
      <c r="W19" s="198" t="s">
        <v>26</v>
      </c>
      <c r="X19" s="364" t="s">
        <v>10</v>
      </c>
      <c r="Y19" s="365" t="s">
        <v>11</v>
      </c>
      <c r="Z19" s="309" t="s">
        <v>12</v>
      </c>
      <c r="AA19" s="309" t="s">
        <v>13</v>
      </c>
      <c r="AB19" s="309" t="s">
        <v>14</v>
      </c>
      <c r="AC19" s="309" t="s">
        <v>15</v>
      </c>
      <c r="AD19" s="309" t="s">
        <v>16</v>
      </c>
      <c r="AE19" s="309" t="s">
        <v>17</v>
      </c>
      <c r="AF19" s="309" t="s">
        <v>18</v>
      </c>
      <c r="AG19" s="309" t="s">
        <v>19</v>
      </c>
      <c r="AH19" s="309" t="s">
        <v>20</v>
      </c>
      <c r="AI19" s="309" t="s">
        <v>21</v>
      </c>
      <c r="AJ19" s="310" t="s">
        <v>22</v>
      </c>
      <c r="AK19" s="311" t="s">
        <v>23</v>
      </c>
      <c r="AL19" s="366" t="s">
        <v>24</v>
      </c>
      <c r="AN19" s="367" t="s">
        <v>1993</v>
      </c>
      <c r="AO19" s="367" t="s">
        <v>1994</v>
      </c>
      <c r="AP19" s="367" t="s">
        <v>1995</v>
      </c>
      <c r="AQ19" s="367" t="s">
        <v>11</v>
      </c>
      <c r="AR19" s="367" t="s">
        <v>12</v>
      </c>
      <c r="AS19" s="367" t="s">
        <v>13</v>
      </c>
      <c r="AT19" s="367" t="s">
        <v>14</v>
      </c>
      <c r="AU19" s="367" t="s">
        <v>15</v>
      </c>
      <c r="AV19" s="367" t="s">
        <v>16</v>
      </c>
      <c r="AW19" s="367" t="s">
        <v>17</v>
      </c>
      <c r="AX19" s="367" t="s">
        <v>18</v>
      </c>
      <c r="AY19" s="367" t="s">
        <v>19</v>
      </c>
      <c r="AZ19" s="367" t="s">
        <v>20</v>
      </c>
      <c r="BA19" s="367" t="s">
        <v>21</v>
      </c>
      <c r="BB19" s="367" t="s">
        <v>22</v>
      </c>
      <c r="BC19" s="367" t="s">
        <v>23</v>
      </c>
      <c r="BD19" s="367" t="s">
        <v>1996</v>
      </c>
    </row>
    <row r="20" spans="1:57" s="252" customFormat="1" ht="34.5" customHeight="1" x14ac:dyDescent="0.2">
      <c r="B20" s="444" t="s">
        <v>76</v>
      </c>
      <c r="C20" s="443">
        <f>822684730-221133450-351284868-21443049</f>
        <v>228823363</v>
      </c>
      <c r="D20" s="445"/>
      <c r="E20" s="445"/>
      <c r="F20" s="445"/>
      <c r="G20" s="445"/>
      <c r="H20" s="445"/>
      <c r="I20" s="445"/>
      <c r="J20" s="445"/>
      <c r="K20" s="445"/>
      <c r="L20" s="445"/>
      <c r="M20" s="445"/>
      <c r="N20" s="446"/>
      <c r="O20" s="718"/>
      <c r="P20" s="448"/>
      <c r="Q20" s="449"/>
      <c r="R20" s="450"/>
      <c r="S20" s="449"/>
      <c r="T20" s="450"/>
      <c r="U20" s="449"/>
      <c r="V20" s="451"/>
      <c r="W20" s="451"/>
      <c r="X20" s="452"/>
      <c r="Y20" s="453"/>
      <c r="Z20" s="454"/>
      <c r="AA20" s="454"/>
      <c r="AB20" s="454"/>
      <c r="AC20" s="454"/>
      <c r="AD20" s="454"/>
      <c r="AE20" s="454"/>
      <c r="AF20" s="454"/>
      <c r="AG20" s="454"/>
      <c r="AH20" s="454"/>
      <c r="AI20" s="454"/>
      <c r="AJ20" s="455"/>
      <c r="AK20" s="456"/>
      <c r="AL20" s="457"/>
      <c r="AN20" s="202">
        <f t="shared" ref="AN20:AN27" si="0">+AL20</f>
        <v>0</v>
      </c>
      <c r="AO20" s="203"/>
      <c r="AP20" s="203">
        <f t="shared" ref="AP20:AP27" si="1">+AN20-AO20</f>
        <v>0</v>
      </c>
      <c r="AQ20" s="204"/>
      <c r="AR20" s="203"/>
      <c r="AS20" s="203"/>
      <c r="AT20" s="203"/>
      <c r="AU20" s="203"/>
      <c r="AV20" s="203"/>
      <c r="AW20" s="203"/>
      <c r="AX20" s="203"/>
      <c r="AY20" s="203"/>
      <c r="AZ20" s="203"/>
      <c r="BA20" s="203"/>
      <c r="BB20" s="205"/>
      <c r="BC20" s="206">
        <f t="shared" ref="BC20:BC27" si="2">SUM(AQ20:BB20)</f>
        <v>0</v>
      </c>
      <c r="BD20" s="207">
        <f t="shared" ref="BD20:BD27" si="3">+AN20-BC20</f>
        <v>0</v>
      </c>
      <c r="BE20" s="208"/>
    </row>
    <row r="21" spans="1:57" s="154" customFormat="1" x14ac:dyDescent="0.2">
      <c r="A21" s="240" t="e">
        <f>+S21-#REF!</f>
        <v>#REF!</v>
      </c>
      <c r="B21" s="231"/>
      <c r="C21" s="459">
        <v>120405783</v>
      </c>
      <c r="D21" s="210" t="s">
        <v>50</v>
      </c>
      <c r="E21" s="210" t="s">
        <v>182</v>
      </c>
      <c r="F21" s="210" t="s">
        <v>89</v>
      </c>
      <c r="G21" s="210" t="s">
        <v>87</v>
      </c>
      <c r="H21" s="210" t="s">
        <v>170</v>
      </c>
      <c r="I21" s="210" t="s">
        <v>80</v>
      </c>
      <c r="J21" s="210" t="s">
        <v>77</v>
      </c>
      <c r="K21" s="210" t="s">
        <v>79</v>
      </c>
      <c r="L21" s="233" t="s">
        <v>2001</v>
      </c>
      <c r="M21" s="233" t="s">
        <v>2001</v>
      </c>
      <c r="N21" s="233" t="s">
        <v>2001</v>
      </c>
      <c r="O21" s="234">
        <v>373</v>
      </c>
      <c r="P21" s="232"/>
      <c r="Q21" s="459"/>
      <c r="R21" s="236"/>
      <c r="S21" s="459"/>
      <c r="T21" s="236"/>
      <c r="U21" s="459"/>
      <c r="V21" s="460" t="s">
        <v>1276</v>
      </c>
      <c r="W21" s="238" t="s">
        <v>1257</v>
      </c>
      <c r="X21" s="239"/>
      <c r="Y21" s="225">
        <v>0</v>
      </c>
      <c r="Z21" s="224">
        <v>0</v>
      </c>
      <c r="AA21" s="224">
        <v>0</v>
      </c>
      <c r="AB21" s="224">
        <v>0</v>
      </c>
      <c r="AC21" s="224">
        <v>0</v>
      </c>
      <c r="AD21" s="224">
        <v>0</v>
      </c>
      <c r="AE21" s="224">
        <v>0</v>
      </c>
      <c r="AF21" s="224">
        <v>0</v>
      </c>
      <c r="AG21" s="224">
        <v>0</v>
      </c>
      <c r="AH21" s="224"/>
      <c r="AI21" s="224"/>
      <c r="AJ21" s="226"/>
      <c r="AK21" s="227">
        <f t="shared" ref="AK21:AK27" si="4">SUM(Y21:AJ21)</f>
        <v>0</v>
      </c>
      <c r="AL21" s="222">
        <f t="shared" ref="AL21:AL27" si="5">+U21-AK21</f>
        <v>0</v>
      </c>
      <c r="AM21" s="240"/>
      <c r="AN21" s="223">
        <f t="shared" si="0"/>
        <v>0</v>
      </c>
      <c r="AO21" s="224"/>
      <c r="AP21" s="224">
        <f t="shared" si="1"/>
        <v>0</v>
      </c>
      <c r="AQ21" s="225"/>
      <c r="AR21" s="224"/>
      <c r="AS21" s="224"/>
      <c r="AT21" s="224"/>
      <c r="AU21" s="224"/>
      <c r="AV21" s="224"/>
      <c r="AW21" s="224"/>
      <c r="AX21" s="224"/>
      <c r="AY21" s="224"/>
      <c r="AZ21" s="224"/>
      <c r="BA21" s="224"/>
      <c r="BB21" s="226"/>
      <c r="BC21" s="227">
        <f t="shared" si="2"/>
        <v>0</v>
      </c>
      <c r="BD21" s="222">
        <f t="shared" si="3"/>
        <v>0</v>
      </c>
    </row>
    <row r="22" spans="1:57" s="154" customFormat="1" x14ac:dyDescent="0.2">
      <c r="A22" s="240" t="e">
        <f>+S22-#REF!</f>
        <v>#REF!</v>
      </c>
      <c r="B22" s="231"/>
      <c r="C22" s="459">
        <v>44976800</v>
      </c>
      <c r="D22" s="210" t="s">
        <v>50</v>
      </c>
      <c r="E22" s="210" t="s">
        <v>182</v>
      </c>
      <c r="F22" s="210" t="s">
        <v>89</v>
      </c>
      <c r="G22" s="210" t="s">
        <v>87</v>
      </c>
      <c r="H22" s="210" t="s">
        <v>170</v>
      </c>
      <c r="I22" s="210" t="s">
        <v>80</v>
      </c>
      <c r="J22" s="210" t="s">
        <v>77</v>
      </c>
      <c r="K22" s="210" t="s">
        <v>79</v>
      </c>
      <c r="L22" s="233" t="s">
        <v>2001</v>
      </c>
      <c r="M22" s="233" t="s">
        <v>2001</v>
      </c>
      <c r="N22" s="233" t="s">
        <v>2001</v>
      </c>
      <c r="O22" s="234">
        <v>377</v>
      </c>
      <c r="P22" s="232">
        <v>158</v>
      </c>
      <c r="Q22" s="459">
        <v>44976800</v>
      </c>
      <c r="R22" s="236">
        <v>138</v>
      </c>
      <c r="S22" s="459">
        <v>44976800</v>
      </c>
      <c r="T22" s="236" t="s">
        <v>981</v>
      </c>
      <c r="U22" s="459">
        <v>44976800</v>
      </c>
      <c r="V22" s="460" t="s">
        <v>366</v>
      </c>
      <c r="W22" s="238" t="s">
        <v>1030</v>
      </c>
      <c r="X22" s="239" t="s">
        <v>1030</v>
      </c>
      <c r="Y22" s="225">
        <v>0</v>
      </c>
      <c r="Z22" s="224">
        <v>0</v>
      </c>
      <c r="AA22" s="224">
        <v>5996907</v>
      </c>
      <c r="AB22" s="224">
        <v>5622100</v>
      </c>
      <c r="AC22" s="224">
        <v>5622100</v>
      </c>
      <c r="AD22" s="224">
        <v>5622100</v>
      </c>
      <c r="AE22" s="224">
        <v>5622100</v>
      </c>
      <c r="AF22" s="224">
        <v>5622100</v>
      </c>
      <c r="AG22" s="224">
        <v>5622100</v>
      </c>
      <c r="AH22" s="224"/>
      <c r="AI22" s="224"/>
      <c r="AJ22" s="226"/>
      <c r="AK22" s="227">
        <f t="shared" si="4"/>
        <v>39729507</v>
      </c>
      <c r="AL22" s="222">
        <f t="shared" si="5"/>
        <v>5247293</v>
      </c>
      <c r="AM22" s="240"/>
      <c r="AN22" s="223">
        <f t="shared" si="0"/>
        <v>5247293</v>
      </c>
      <c r="AO22" s="224"/>
      <c r="AP22" s="224">
        <f t="shared" si="1"/>
        <v>5247293</v>
      </c>
      <c r="AQ22" s="225"/>
      <c r="AR22" s="224"/>
      <c r="AS22" s="224"/>
      <c r="AT22" s="224"/>
      <c r="AU22" s="224"/>
      <c r="AV22" s="224"/>
      <c r="AW22" s="224"/>
      <c r="AX22" s="224"/>
      <c r="AY22" s="224"/>
      <c r="AZ22" s="224"/>
      <c r="BA22" s="224"/>
      <c r="BB22" s="226"/>
      <c r="BC22" s="227">
        <f t="shared" si="2"/>
        <v>0</v>
      </c>
      <c r="BD22" s="222">
        <f t="shared" si="3"/>
        <v>5247293</v>
      </c>
    </row>
    <row r="23" spans="1:57" s="154" customFormat="1" x14ac:dyDescent="0.2">
      <c r="A23" s="240" t="e">
        <f>+S23-#REF!</f>
        <v>#REF!</v>
      </c>
      <c r="B23" s="231"/>
      <c r="C23" s="459">
        <v>11244200</v>
      </c>
      <c r="D23" s="210" t="s">
        <v>50</v>
      </c>
      <c r="E23" s="210" t="s">
        <v>182</v>
      </c>
      <c r="F23" s="210" t="s">
        <v>89</v>
      </c>
      <c r="G23" s="210" t="s">
        <v>87</v>
      </c>
      <c r="H23" s="210" t="s">
        <v>170</v>
      </c>
      <c r="I23" s="210" t="s">
        <v>80</v>
      </c>
      <c r="J23" s="210" t="s">
        <v>77</v>
      </c>
      <c r="K23" s="210" t="s">
        <v>79</v>
      </c>
      <c r="L23" s="233" t="s">
        <v>2001</v>
      </c>
      <c r="M23" s="233" t="s">
        <v>2001</v>
      </c>
      <c r="N23" s="233" t="s">
        <v>2001</v>
      </c>
      <c r="O23" s="234">
        <v>378</v>
      </c>
      <c r="P23" s="232">
        <v>159</v>
      </c>
      <c r="Q23" s="459">
        <v>11244200</v>
      </c>
      <c r="R23" s="236">
        <v>137</v>
      </c>
      <c r="S23" s="459">
        <v>11244200</v>
      </c>
      <c r="T23" s="236" t="s">
        <v>898</v>
      </c>
      <c r="U23" s="459">
        <v>11244200</v>
      </c>
      <c r="V23" s="460" t="s">
        <v>367</v>
      </c>
      <c r="W23" s="238" t="s">
        <v>1272</v>
      </c>
      <c r="X23" s="239" t="s">
        <v>1272</v>
      </c>
      <c r="Y23" s="225">
        <v>0</v>
      </c>
      <c r="Z23" s="224">
        <v>0</v>
      </c>
      <c r="AA23" s="224">
        <v>5622100</v>
      </c>
      <c r="AB23" s="224">
        <v>5622100</v>
      </c>
      <c r="AC23" s="224">
        <v>0</v>
      </c>
      <c r="AD23" s="224">
        <v>0</v>
      </c>
      <c r="AE23" s="224">
        <v>0</v>
      </c>
      <c r="AF23" s="224">
        <v>0</v>
      </c>
      <c r="AG23" s="224">
        <v>0</v>
      </c>
      <c r="AH23" s="224"/>
      <c r="AI23" s="224"/>
      <c r="AJ23" s="226"/>
      <c r="AK23" s="227">
        <f t="shared" si="4"/>
        <v>11244200</v>
      </c>
      <c r="AL23" s="222">
        <f t="shared" si="5"/>
        <v>0</v>
      </c>
      <c r="AM23" s="240"/>
      <c r="AN23" s="223">
        <f t="shared" si="0"/>
        <v>0</v>
      </c>
      <c r="AO23" s="224"/>
      <c r="AP23" s="224">
        <f t="shared" si="1"/>
        <v>0</v>
      </c>
      <c r="AQ23" s="225"/>
      <c r="AR23" s="224"/>
      <c r="AS23" s="224"/>
      <c r="AT23" s="224"/>
      <c r="AU23" s="224"/>
      <c r="AV23" s="224"/>
      <c r="AW23" s="224"/>
      <c r="AX23" s="224"/>
      <c r="AY23" s="224"/>
      <c r="AZ23" s="224"/>
      <c r="BA23" s="224"/>
      <c r="BB23" s="226"/>
      <c r="BC23" s="227">
        <f t="shared" si="2"/>
        <v>0</v>
      </c>
      <c r="BD23" s="222">
        <f t="shared" si="3"/>
        <v>0</v>
      </c>
    </row>
    <row r="24" spans="1:57" s="154" customFormat="1" x14ac:dyDescent="0.2">
      <c r="A24" s="240" t="e">
        <f>+S24-#REF!</f>
        <v>#REF!</v>
      </c>
      <c r="B24" s="231"/>
      <c r="C24" s="459">
        <v>32550270</v>
      </c>
      <c r="D24" s="210" t="s">
        <v>50</v>
      </c>
      <c r="E24" s="210" t="s">
        <v>182</v>
      </c>
      <c r="F24" s="210" t="s">
        <v>89</v>
      </c>
      <c r="G24" s="210" t="s">
        <v>87</v>
      </c>
      <c r="H24" s="210" t="s">
        <v>170</v>
      </c>
      <c r="I24" s="210" t="s">
        <v>80</v>
      </c>
      <c r="J24" s="210" t="s">
        <v>77</v>
      </c>
      <c r="K24" s="210" t="s">
        <v>79</v>
      </c>
      <c r="L24" s="233" t="s">
        <v>2001</v>
      </c>
      <c r="M24" s="233" t="s">
        <v>2001</v>
      </c>
      <c r="N24" s="233" t="s">
        <v>2001</v>
      </c>
      <c r="O24" s="234">
        <v>594</v>
      </c>
      <c r="P24" s="232">
        <v>161</v>
      </c>
      <c r="Q24" s="459">
        <v>32550270</v>
      </c>
      <c r="R24" s="236">
        <v>100</v>
      </c>
      <c r="S24" s="459">
        <v>32550270</v>
      </c>
      <c r="T24" s="236" t="s">
        <v>965</v>
      </c>
      <c r="U24" s="459">
        <v>32550270</v>
      </c>
      <c r="V24" s="460" t="s">
        <v>206</v>
      </c>
      <c r="W24" s="238" t="s">
        <v>1274</v>
      </c>
      <c r="X24" s="217" t="s">
        <v>1274</v>
      </c>
      <c r="Y24" s="225">
        <v>0</v>
      </c>
      <c r="Z24" s="224">
        <v>0</v>
      </c>
      <c r="AA24" s="224">
        <v>0</v>
      </c>
      <c r="AB24" s="224">
        <v>0</v>
      </c>
      <c r="AC24" s="224">
        <v>0</v>
      </c>
      <c r="AD24" s="224">
        <v>0</v>
      </c>
      <c r="AE24" s="224">
        <v>0</v>
      </c>
      <c r="AF24" s="224">
        <v>0</v>
      </c>
      <c r="AG24" s="224">
        <v>0</v>
      </c>
      <c r="AH24" s="224"/>
      <c r="AI24" s="224"/>
      <c r="AJ24" s="226"/>
      <c r="AK24" s="227">
        <f t="shared" si="4"/>
        <v>0</v>
      </c>
      <c r="AL24" s="222">
        <f t="shared" si="5"/>
        <v>32550270</v>
      </c>
      <c r="AM24" s="240"/>
      <c r="AN24" s="223">
        <f t="shared" si="0"/>
        <v>32550270</v>
      </c>
      <c r="AO24" s="224"/>
      <c r="AP24" s="224">
        <f t="shared" si="1"/>
        <v>32550270</v>
      </c>
      <c r="AQ24" s="225"/>
      <c r="AR24" s="224"/>
      <c r="AS24" s="224"/>
      <c r="AT24" s="224"/>
      <c r="AU24" s="224"/>
      <c r="AV24" s="224"/>
      <c r="AW24" s="224"/>
      <c r="AX24" s="224"/>
      <c r="AY24" s="224"/>
      <c r="AZ24" s="224"/>
      <c r="BA24" s="224"/>
      <c r="BB24" s="226"/>
      <c r="BC24" s="227">
        <f t="shared" si="2"/>
        <v>0</v>
      </c>
      <c r="BD24" s="222">
        <f t="shared" si="3"/>
        <v>32550270</v>
      </c>
    </row>
    <row r="25" spans="1:57" s="154" customFormat="1" x14ac:dyDescent="0.2">
      <c r="A25" s="240" t="e">
        <f>+S25-#REF!</f>
        <v>#REF!</v>
      </c>
      <c r="B25" s="231"/>
      <c r="C25" s="459">
        <v>2780010</v>
      </c>
      <c r="D25" s="210" t="s">
        <v>50</v>
      </c>
      <c r="E25" s="210" t="s">
        <v>182</v>
      </c>
      <c r="F25" s="210" t="s">
        <v>89</v>
      </c>
      <c r="G25" s="210" t="s">
        <v>87</v>
      </c>
      <c r="H25" s="210" t="s">
        <v>170</v>
      </c>
      <c r="I25" s="210" t="s">
        <v>80</v>
      </c>
      <c r="J25" s="210" t="s">
        <v>77</v>
      </c>
      <c r="K25" s="210" t="s">
        <v>79</v>
      </c>
      <c r="L25" s="233" t="s">
        <v>2001</v>
      </c>
      <c r="M25" s="233" t="s">
        <v>2001</v>
      </c>
      <c r="N25" s="233" t="s">
        <v>2001</v>
      </c>
      <c r="O25" s="234">
        <v>597</v>
      </c>
      <c r="P25" s="232">
        <v>254</v>
      </c>
      <c r="Q25" s="459">
        <v>2780010</v>
      </c>
      <c r="R25" s="236">
        <v>267</v>
      </c>
      <c r="S25" s="459">
        <v>2780010</v>
      </c>
      <c r="T25" s="236" t="s">
        <v>2051</v>
      </c>
      <c r="U25" s="461">
        <v>1413700</v>
      </c>
      <c r="V25" s="460" t="s">
        <v>207</v>
      </c>
      <c r="W25" s="238" t="s">
        <v>2050</v>
      </c>
      <c r="X25" s="239" t="s">
        <v>1680</v>
      </c>
      <c r="Y25" s="225">
        <v>0</v>
      </c>
      <c r="Z25" s="224">
        <v>4300</v>
      </c>
      <c r="AA25" s="224">
        <v>313200</v>
      </c>
      <c r="AB25" s="224">
        <v>313200</v>
      </c>
      <c r="AC25" s="224">
        <v>156600</v>
      </c>
      <c r="AD25" s="224">
        <v>156600</v>
      </c>
      <c r="AE25" s="224">
        <v>156600</v>
      </c>
      <c r="AF25" s="224">
        <v>156600</v>
      </c>
      <c r="AG25" s="224">
        <v>156600</v>
      </c>
      <c r="AH25" s="224"/>
      <c r="AI25" s="224"/>
      <c r="AJ25" s="226"/>
      <c r="AK25" s="227">
        <f t="shared" si="4"/>
        <v>1413700</v>
      </c>
      <c r="AL25" s="222">
        <f t="shared" si="5"/>
        <v>0</v>
      </c>
      <c r="AM25" s="240"/>
      <c r="AN25" s="223">
        <f t="shared" si="0"/>
        <v>0</v>
      </c>
      <c r="AO25" s="224"/>
      <c r="AP25" s="224">
        <f t="shared" si="1"/>
        <v>0</v>
      </c>
      <c r="AQ25" s="225"/>
      <c r="AR25" s="224"/>
      <c r="AS25" s="224"/>
      <c r="AT25" s="224"/>
      <c r="AU25" s="224"/>
      <c r="AV25" s="224"/>
      <c r="AW25" s="224"/>
      <c r="AX25" s="224"/>
      <c r="AY25" s="224"/>
      <c r="AZ25" s="224"/>
      <c r="BA25" s="224"/>
      <c r="BB25" s="226"/>
      <c r="BC25" s="227">
        <f t="shared" si="2"/>
        <v>0</v>
      </c>
      <c r="BD25" s="222">
        <f t="shared" si="3"/>
        <v>0</v>
      </c>
    </row>
    <row r="26" spans="1:57" s="154" customFormat="1" x14ac:dyDescent="0.2">
      <c r="A26" s="240" t="e">
        <f>+S26-#REF!</f>
        <v>#REF!</v>
      </c>
      <c r="B26" s="231"/>
      <c r="C26" s="459">
        <v>0</v>
      </c>
      <c r="D26" s="210" t="s">
        <v>50</v>
      </c>
      <c r="E26" s="210" t="s">
        <v>182</v>
      </c>
      <c r="F26" s="210" t="s">
        <v>89</v>
      </c>
      <c r="G26" s="210" t="s">
        <v>87</v>
      </c>
      <c r="H26" s="210" t="s">
        <v>170</v>
      </c>
      <c r="I26" s="210" t="s">
        <v>80</v>
      </c>
      <c r="J26" s="210" t="s">
        <v>77</v>
      </c>
      <c r="K26" s="210" t="s">
        <v>79</v>
      </c>
      <c r="L26" s="233" t="s">
        <v>2001</v>
      </c>
      <c r="M26" s="233" t="s">
        <v>2001</v>
      </c>
      <c r="N26" s="233" t="s">
        <v>2001</v>
      </c>
      <c r="O26" s="234">
        <v>687</v>
      </c>
      <c r="P26" s="232">
        <v>560</v>
      </c>
      <c r="Q26" s="459"/>
      <c r="R26" s="236"/>
      <c r="S26" s="459"/>
      <c r="T26" s="236"/>
      <c r="U26" s="461"/>
      <c r="V26" s="460" t="s">
        <v>1277</v>
      </c>
      <c r="W26" s="238"/>
      <c r="X26" s="239"/>
      <c r="Y26" s="225">
        <v>0</v>
      </c>
      <c r="Z26" s="224">
        <v>0</v>
      </c>
      <c r="AA26" s="224">
        <v>0</v>
      </c>
      <c r="AB26" s="224">
        <v>0</v>
      </c>
      <c r="AC26" s="224">
        <v>0</v>
      </c>
      <c r="AD26" s="224">
        <v>0</v>
      </c>
      <c r="AE26" s="224">
        <v>0</v>
      </c>
      <c r="AF26" s="224">
        <v>0</v>
      </c>
      <c r="AG26" s="224">
        <v>0</v>
      </c>
      <c r="AH26" s="224"/>
      <c r="AI26" s="224"/>
      <c r="AJ26" s="226"/>
      <c r="AK26" s="227">
        <f t="shared" si="4"/>
        <v>0</v>
      </c>
      <c r="AL26" s="222">
        <f t="shared" si="5"/>
        <v>0</v>
      </c>
      <c r="AM26" s="240"/>
      <c r="AN26" s="223">
        <f t="shared" si="0"/>
        <v>0</v>
      </c>
      <c r="AO26" s="224"/>
      <c r="AP26" s="224">
        <f t="shared" si="1"/>
        <v>0</v>
      </c>
      <c r="AQ26" s="225"/>
      <c r="AR26" s="224"/>
      <c r="AS26" s="224"/>
      <c r="AT26" s="224"/>
      <c r="AU26" s="224"/>
      <c r="AV26" s="224"/>
      <c r="AW26" s="224"/>
      <c r="AX26" s="224"/>
      <c r="AY26" s="224"/>
      <c r="AZ26" s="224"/>
      <c r="BA26" s="224"/>
      <c r="BB26" s="226"/>
      <c r="BC26" s="227">
        <f t="shared" si="2"/>
        <v>0</v>
      </c>
      <c r="BD26" s="222">
        <f t="shared" si="3"/>
        <v>0</v>
      </c>
    </row>
    <row r="27" spans="1:57" s="154" customFormat="1" x14ac:dyDescent="0.2">
      <c r="A27" s="240" t="e">
        <f>+S27-#REF!</f>
        <v>#REF!</v>
      </c>
      <c r="B27" s="231"/>
      <c r="C27" s="459">
        <v>16866300</v>
      </c>
      <c r="D27" s="210" t="s">
        <v>50</v>
      </c>
      <c r="E27" s="210" t="s">
        <v>182</v>
      </c>
      <c r="F27" s="210" t="s">
        <v>89</v>
      </c>
      <c r="G27" s="210" t="s">
        <v>87</v>
      </c>
      <c r="H27" s="210" t="s">
        <v>170</v>
      </c>
      <c r="I27" s="210" t="s">
        <v>80</v>
      </c>
      <c r="J27" s="210" t="s">
        <v>77</v>
      </c>
      <c r="K27" s="210" t="s">
        <v>79</v>
      </c>
      <c r="L27" s="233" t="s">
        <v>2001</v>
      </c>
      <c r="M27" s="233" t="s">
        <v>2001</v>
      </c>
      <c r="N27" s="233" t="s">
        <v>2001</v>
      </c>
      <c r="O27" s="234">
        <v>757</v>
      </c>
      <c r="P27" s="232">
        <v>599</v>
      </c>
      <c r="Q27" s="459">
        <v>16866300</v>
      </c>
      <c r="R27" s="236">
        <v>724</v>
      </c>
      <c r="S27" s="459">
        <v>16866300</v>
      </c>
      <c r="T27" s="236"/>
      <c r="U27" s="461"/>
      <c r="V27" s="460" t="s">
        <v>2052</v>
      </c>
      <c r="W27" s="238"/>
      <c r="X27" s="239"/>
      <c r="Y27" s="225">
        <v>0</v>
      </c>
      <c r="Z27" s="224">
        <v>0</v>
      </c>
      <c r="AA27" s="224">
        <v>0</v>
      </c>
      <c r="AB27" s="224">
        <v>0</v>
      </c>
      <c r="AC27" s="224">
        <v>0</v>
      </c>
      <c r="AD27" s="224">
        <v>0</v>
      </c>
      <c r="AE27" s="224">
        <v>0</v>
      </c>
      <c r="AF27" s="224">
        <v>0</v>
      </c>
      <c r="AG27" s="224">
        <v>0</v>
      </c>
      <c r="AH27" s="224"/>
      <c r="AI27" s="224"/>
      <c r="AJ27" s="226"/>
      <c r="AK27" s="227">
        <f t="shared" si="4"/>
        <v>0</v>
      </c>
      <c r="AL27" s="222">
        <f t="shared" si="5"/>
        <v>0</v>
      </c>
      <c r="AM27" s="240"/>
      <c r="AN27" s="223">
        <f t="shared" si="0"/>
        <v>0</v>
      </c>
      <c r="AO27" s="224"/>
      <c r="AP27" s="224">
        <f t="shared" si="1"/>
        <v>0</v>
      </c>
      <c r="AQ27" s="225"/>
      <c r="AR27" s="224"/>
      <c r="AS27" s="224"/>
      <c r="AT27" s="224"/>
      <c r="AU27" s="224"/>
      <c r="AV27" s="224"/>
      <c r="AW27" s="224"/>
      <c r="AX27" s="224"/>
      <c r="AY27" s="224"/>
      <c r="AZ27" s="224"/>
      <c r="BA27" s="224"/>
      <c r="BB27" s="226"/>
      <c r="BC27" s="227">
        <f t="shared" si="2"/>
        <v>0</v>
      </c>
      <c r="BD27" s="222">
        <f t="shared" si="3"/>
        <v>0</v>
      </c>
    </row>
    <row r="28" spans="1:57" s="154" customFormat="1" x14ac:dyDescent="0.2">
      <c r="B28" s="231"/>
      <c r="C28" s="459"/>
      <c r="D28" s="210"/>
      <c r="E28" s="210"/>
      <c r="F28" s="210"/>
      <c r="G28" s="210"/>
      <c r="H28" s="210"/>
      <c r="I28" s="210"/>
      <c r="J28" s="210"/>
      <c r="K28" s="210"/>
      <c r="L28" s="233"/>
      <c r="M28" s="233"/>
      <c r="N28" s="233"/>
      <c r="O28" s="234"/>
      <c r="P28" s="232"/>
      <c r="Q28" s="459"/>
      <c r="R28" s="236"/>
      <c r="S28" s="459"/>
      <c r="T28" s="236"/>
      <c r="U28" s="461"/>
      <c r="V28" s="460"/>
      <c r="W28" s="238"/>
      <c r="X28" s="239"/>
      <c r="Y28" s="225"/>
      <c r="Z28" s="224"/>
      <c r="AA28" s="224"/>
      <c r="AB28" s="224"/>
      <c r="AC28" s="224"/>
      <c r="AD28" s="224"/>
      <c r="AE28" s="224"/>
      <c r="AF28" s="224"/>
      <c r="AG28" s="224"/>
      <c r="AH28" s="224"/>
      <c r="AI28" s="224"/>
      <c r="AJ28" s="226"/>
      <c r="AK28" s="227"/>
      <c r="AL28" s="222"/>
      <c r="AM28" s="240"/>
      <c r="AN28" s="223"/>
      <c r="AO28" s="224"/>
      <c r="AP28" s="224"/>
      <c r="AQ28" s="225"/>
      <c r="AR28" s="224"/>
      <c r="AS28" s="224"/>
      <c r="AT28" s="224"/>
      <c r="AU28" s="224"/>
      <c r="AV28" s="224"/>
      <c r="AW28" s="224"/>
      <c r="AX28" s="224"/>
      <c r="AY28" s="224"/>
      <c r="AZ28" s="224"/>
      <c r="BA28" s="224"/>
      <c r="BB28" s="226"/>
      <c r="BC28" s="227"/>
      <c r="BD28" s="222"/>
    </row>
    <row r="29" spans="1:57" s="154" customFormat="1" x14ac:dyDescent="0.2">
      <c r="B29" s="231"/>
      <c r="C29" s="462"/>
      <c r="D29" s="210"/>
      <c r="E29" s="210"/>
      <c r="F29" s="210"/>
      <c r="G29" s="210"/>
      <c r="H29" s="210"/>
      <c r="I29" s="210"/>
      <c r="J29" s="210"/>
      <c r="K29" s="210"/>
      <c r="L29" s="233"/>
      <c r="M29" s="233"/>
      <c r="N29" s="233"/>
      <c r="O29" s="234"/>
      <c r="P29" s="235"/>
      <c r="Q29" s="235"/>
      <c r="R29" s="236"/>
      <c r="S29" s="459"/>
      <c r="T29" s="236"/>
      <c r="U29" s="226"/>
      <c r="V29" s="237"/>
      <c r="W29" s="237"/>
      <c r="X29" s="239"/>
      <c r="Y29" s="225"/>
      <c r="Z29" s="224"/>
      <c r="AA29" s="224"/>
      <c r="AB29" s="224"/>
      <c r="AC29" s="224"/>
      <c r="AD29" s="224"/>
      <c r="AE29" s="224"/>
      <c r="AF29" s="224"/>
      <c r="AG29" s="224"/>
      <c r="AH29" s="224"/>
      <c r="AI29" s="224"/>
      <c r="AJ29" s="226"/>
      <c r="AK29" s="227"/>
      <c r="AL29" s="222"/>
      <c r="AM29" s="240"/>
      <c r="AN29" s="223">
        <f>+AL29</f>
        <v>0</v>
      </c>
      <c r="AO29" s="224"/>
      <c r="AP29" s="224">
        <f>+AN29-AO29</f>
        <v>0</v>
      </c>
      <c r="AQ29" s="225"/>
      <c r="AR29" s="224"/>
      <c r="AS29" s="224"/>
      <c r="AT29" s="224"/>
      <c r="AU29" s="224"/>
      <c r="AV29" s="224"/>
      <c r="AW29" s="224"/>
      <c r="AX29" s="224"/>
      <c r="AY29" s="224"/>
      <c r="AZ29" s="224"/>
      <c r="BA29" s="224"/>
      <c r="BB29" s="226"/>
      <c r="BC29" s="227">
        <f>SUM(AQ29:BB29)</f>
        <v>0</v>
      </c>
      <c r="BD29" s="222">
        <f>+AN29-BC29</f>
        <v>0</v>
      </c>
    </row>
    <row r="30" spans="1:57" s="252" customFormat="1" ht="60" customHeight="1" thickBot="1" x14ac:dyDescent="0.25">
      <c r="B30" s="541" t="s">
        <v>6</v>
      </c>
      <c r="C30" s="542">
        <f>C20-SUM(C21:C29)</f>
        <v>0</v>
      </c>
      <c r="D30" s="543" t="s">
        <v>50</v>
      </c>
      <c r="E30" s="544" t="s">
        <v>182</v>
      </c>
      <c r="F30" s="544" t="s">
        <v>89</v>
      </c>
      <c r="G30" s="544" t="s">
        <v>87</v>
      </c>
      <c r="H30" s="544" t="s">
        <v>170</v>
      </c>
      <c r="I30" s="544" t="s">
        <v>80</v>
      </c>
      <c r="J30" s="544" t="s">
        <v>77</v>
      </c>
      <c r="K30" s="544" t="s">
        <v>79</v>
      </c>
      <c r="L30" s="545"/>
      <c r="M30" s="545"/>
      <c r="N30" s="545"/>
      <c r="O30" s="719"/>
      <c r="P30" s="546"/>
      <c r="Q30" s="547"/>
      <c r="R30" s="548"/>
      <c r="S30" s="547">
        <f>SUM(S21:S29)</f>
        <v>108417580</v>
      </c>
      <c r="T30" s="549"/>
      <c r="U30" s="547">
        <f>SUM(U21:U29)</f>
        <v>90184970</v>
      </c>
      <c r="V30" s="550"/>
      <c r="W30" s="550"/>
      <c r="X30" s="551"/>
      <c r="Y30" s="547">
        <f t="shared" ref="Y30:AL30" si="6">SUM(Y21:Y29)</f>
        <v>0</v>
      </c>
      <c r="Z30" s="547">
        <f t="shared" si="6"/>
        <v>4300</v>
      </c>
      <c r="AA30" s="547">
        <f t="shared" si="6"/>
        <v>11932207</v>
      </c>
      <c r="AB30" s="547">
        <f t="shared" si="6"/>
        <v>11557400</v>
      </c>
      <c r="AC30" s="547">
        <f t="shared" si="6"/>
        <v>5778700</v>
      </c>
      <c r="AD30" s="547">
        <f t="shared" si="6"/>
        <v>5778700</v>
      </c>
      <c r="AE30" s="547">
        <f t="shared" si="6"/>
        <v>5778700</v>
      </c>
      <c r="AF30" s="547">
        <f t="shared" si="6"/>
        <v>5778700</v>
      </c>
      <c r="AG30" s="547">
        <f t="shared" si="6"/>
        <v>5778700</v>
      </c>
      <c r="AH30" s="547">
        <f t="shared" si="6"/>
        <v>0</v>
      </c>
      <c r="AI30" s="547">
        <f t="shared" si="6"/>
        <v>0</v>
      </c>
      <c r="AJ30" s="552">
        <f t="shared" si="6"/>
        <v>0</v>
      </c>
      <c r="AK30" s="553">
        <f t="shared" si="6"/>
        <v>52387407</v>
      </c>
      <c r="AL30" s="554">
        <f t="shared" si="6"/>
        <v>37797563</v>
      </c>
      <c r="AN30" s="393">
        <f t="shared" ref="AN30:BD30" si="7">SUM(AN20:AN29)</f>
        <v>37797563</v>
      </c>
      <c r="AO30" s="394">
        <f t="shared" si="7"/>
        <v>0</v>
      </c>
      <c r="AP30" s="394">
        <f t="shared" si="7"/>
        <v>37797563</v>
      </c>
      <c r="AQ30" s="394">
        <f t="shared" si="7"/>
        <v>0</v>
      </c>
      <c r="AR30" s="394">
        <f t="shared" si="7"/>
        <v>0</v>
      </c>
      <c r="AS30" s="394">
        <f t="shared" si="7"/>
        <v>0</v>
      </c>
      <c r="AT30" s="394">
        <f t="shared" si="7"/>
        <v>0</v>
      </c>
      <c r="AU30" s="394">
        <f t="shared" si="7"/>
        <v>0</v>
      </c>
      <c r="AV30" s="394">
        <f t="shared" si="7"/>
        <v>0</v>
      </c>
      <c r="AW30" s="394">
        <f t="shared" si="7"/>
        <v>0</v>
      </c>
      <c r="AX30" s="394">
        <f t="shared" si="7"/>
        <v>0</v>
      </c>
      <c r="AY30" s="394">
        <f t="shared" si="7"/>
        <v>0</v>
      </c>
      <c r="AZ30" s="394">
        <f t="shared" si="7"/>
        <v>0</v>
      </c>
      <c r="BA30" s="394">
        <f t="shared" si="7"/>
        <v>0</v>
      </c>
      <c r="BB30" s="394">
        <f t="shared" si="7"/>
        <v>0</v>
      </c>
      <c r="BC30" s="395">
        <f t="shared" si="7"/>
        <v>0</v>
      </c>
      <c r="BD30" s="396">
        <f t="shared" si="7"/>
        <v>37797563</v>
      </c>
    </row>
    <row r="31" spans="1:57" s="252" customFormat="1" ht="34.5" customHeight="1" x14ac:dyDescent="0.2">
      <c r="B31" s="444" t="s">
        <v>76</v>
      </c>
      <c r="C31" s="443">
        <v>21443049</v>
      </c>
      <c r="D31" s="445"/>
      <c r="E31" s="445"/>
      <c r="F31" s="445"/>
      <c r="G31" s="445"/>
      <c r="H31" s="445"/>
      <c r="I31" s="445"/>
      <c r="J31" s="445"/>
      <c r="K31" s="445"/>
      <c r="L31" s="445"/>
      <c r="M31" s="445"/>
      <c r="N31" s="446"/>
      <c r="O31" s="718"/>
      <c r="P31" s="448"/>
      <c r="Q31" s="449"/>
      <c r="R31" s="450"/>
      <c r="S31" s="449"/>
      <c r="T31" s="450"/>
      <c r="U31" s="449"/>
      <c r="V31" s="451"/>
      <c r="W31" s="451"/>
      <c r="X31" s="452"/>
      <c r="Y31" s="453"/>
      <c r="Z31" s="454"/>
      <c r="AA31" s="454"/>
      <c r="AB31" s="454"/>
      <c r="AC31" s="454"/>
      <c r="AD31" s="454"/>
      <c r="AE31" s="454"/>
      <c r="AF31" s="454"/>
      <c r="AG31" s="454"/>
      <c r="AH31" s="454"/>
      <c r="AI31" s="454"/>
      <c r="AJ31" s="455"/>
      <c r="AK31" s="456"/>
      <c r="AL31" s="457"/>
      <c r="AN31" s="202">
        <f>+AL31</f>
        <v>0</v>
      </c>
      <c r="AO31" s="203"/>
      <c r="AP31" s="203">
        <f>+AN31-AO31</f>
        <v>0</v>
      </c>
      <c r="AQ31" s="204"/>
      <c r="AR31" s="203"/>
      <c r="AS31" s="203"/>
      <c r="AT31" s="203"/>
      <c r="AU31" s="203"/>
      <c r="AV31" s="203"/>
      <c r="AW31" s="203"/>
      <c r="AX31" s="203"/>
      <c r="AY31" s="203"/>
      <c r="AZ31" s="203"/>
      <c r="BA31" s="203"/>
      <c r="BB31" s="205"/>
      <c r="BC31" s="206">
        <f>SUM(AQ31:BB31)</f>
        <v>0</v>
      </c>
      <c r="BD31" s="207">
        <f>+AN31-BC31</f>
        <v>0</v>
      </c>
      <c r="BE31" s="208"/>
    </row>
    <row r="32" spans="1:57" s="154" customFormat="1" x14ac:dyDescent="0.2">
      <c r="A32" s="240" t="e">
        <f>+S32-#REF!</f>
        <v>#REF!</v>
      </c>
      <c r="B32" s="231"/>
      <c r="C32" s="459">
        <v>21443049</v>
      </c>
      <c r="D32" s="210" t="s">
        <v>2053</v>
      </c>
      <c r="E32" s="210" t="s">
        <v>182</v>
      </c>
      <c r="F32" s="210" t="s">
        <v>89</v>
      </c>
      <c r="G32" s="210" t="s">
        <v>87</v>
      </c>
      <c r="H32" s="210" t="s">
        <v>170</v>
      </c>
      <c r="I32" s="210" t="s">
        <v>80</v>
      </c>
      <c r="J32" s="210" t="s">
        <v>77</v>
      </c>
      <c r="K32" s="210" t="s">
        <v>79</v>
      </c>
      <c r="L32" s="233" t="s">
        <v>2001</v>
      </c>
      <c r="M32" s="233" t="s">
        <v>2001</v>
      </c>
      <c r="N32" s="233" t="s">
        <v>2001</v>
      </c>
      <c r="O32" s="234">
        <v>642</v>
      </c>
      <c r="P32" s="232">
        <v>448</v>
      </c>
      <c r="Q32" s="459">
        <v>21443049</v>
      </c>
      <c r="R32" s="236">
        <v>524</v>
      </c>
      <c r="S32" s="459">
        <v>21443049</v>
      </c>
      <c r="T32" s="236">
        <v>616</v>
      </c>
      <c r="U32" s="459">
        <v>21443049</v>
      </c>
      <c r="V32" s="460" t="s">
        <v>652</v>
      </c>
      <c r="W32" s="238" t="s">
        <v>1273</v>
      </c>
      <c r="X32" s="239" t="s">
        <v>1275</v>
      </c>
      <c r="Y32" s="225">
        <v>0</v>
      </c>
      <c r="Z32" s="224">
        <v>0</v>
      </c>
      <c r="AA32" s="224">
        <v>0</v>
      </c>
      <c r="AB32" s="224">
        <v>0</v>
      </c>
      <c r="AC32" s="224">
        <v>0</v>
      </c>
      <c r="AD32" s="224">
        <v>21443049</v>
      </c>
      <c r="AE32" s="224">
        <v>0</v>
      </c>
      <c r="AF32" s="224">
        <v>0</v>
      </c>
      <c r="AG32" s="224">
        <v>0</v>
      </c>
      <c r="AH32" s="224"/>
      <c r="AI32" s="224"/>
      <c r="AJ32" s="226"/>
      <c r="AK32" s="227">
        <f>SUM(Y32:AJ32)</f>
        <v>21443049</v>
      </c>
      <c r="AL32" s="222">
        <f>+U32-AK32</f>
        <v>0</v>
      </c>
      <c r="AM32" s="240"/>
      <c r="AN32" s="223">
        <f>+AL32</f>
        <v>0</v>
      </c>
      <c r="AO32" s="224"/>
      <c r="AP32" s="224">
        <f>+AN32-AO32</f>
        <v>0</v>
      </c>
      <c r="AQ32" s="225"/>
      <c r="AR32" s="224"/>
      <c r="AS32" s="224"/>
      <c r="AT32" s="224"/>
      <c r="AU32" s="224"/>
      <c r="AV32" s="224"/>
      <c r="AW32" s="224"/>
      <c r="AX32" s="224"/>
      <c r="AY32" s="224"/>
      <c r="AZ32" s="224"/>
      <c r="BA32" s="224"/>
      <c r="BB32" s="226"/>
      <c r="BC32" s="227">
        <f>SUM(AQ32:BB32)</f>
        <v>0</v>
      </c>
      <c r="BD32" s="222">
        <f>+AN32-BC32</f>
        <v>0</v>
      </c>
    </row>
    <row r="33" spans="1:57" s="154" customFormat="1" x14ac:dyDescent="0.2">
      <c r="B33" s="231"/>
      <c r="C33" s="459"/>
      <c r="D33" s="210"/>
      <c r="E33" s="210"/>
      <c r="F33" s="210"/>
      <c r="G33" s="210"/>
      <c r="H33" s="210"/>
      <c r="I33" s="210"/>
      <c r="J33" s="210"/>
      <c r="K33" s="210"/>
      <c r="L33" s="233"/>
      <c r="M33" s="233"/>
      <c r="N33" s="233"/>
      <c r="O33" s="234"/>
      <c r="P33" s="232"/>
      <c r="Q33" s="459"/>
      <c r="R33" s="236"/>
      <c r="S33" s="459"/>
      <c r="T33" s="236"/>
      <c r="U33" s="461"/>
      <c r="V33" s="460"/>
      <c r="W33" s="238"/>
      <c r="X33" s="239"/>
      <c r="Y33" s="225"/>
      <c r="Z33" s="224"/>
      <c r="AA33" s="224"/>
      <c r="AB33" s="224"/>
      <c r="AC33" s="224"/>
      <c r="AD33" s="224"/>
      <c r="AE33" s="224"/>
      <c r="AF33" s="224"/>
      <c r="AG33" s="224"/>
      <c r="AH33" s="224"/>
      <c r="AI33" s="224"/>
      <c r="AJ33" s="226"/>
      <c r="AK33" s="227"/>
      <c r="AL33" s="222"/>
      <c r="AM33" s="240"/>
      <c r="AN33" s="223"/>
      <c r="AO33" s="224"/>
      <c r="AP33" s="224"/>
      <c r="AQ33" s="225"/>
      <c r="AR33" s="224"/>
      <c r="AS33" s="224"/>
      <c r="AT33" s="224"/>
      <c r="AU33" s="224"/>
      <c r="AV33" s="224"/>
      <c r="AW33" s="224"/>
      <c r="AX33" s="224"/>
      <c r="AY33" s="224"/>
      <c r="AZ33" s="224"/>
      <c r="BA33" s="224"/>
      <c r="BB33" s="226"/>
      <c r="BC33" s="227"/>
      <c r="BD33" s="222"/>
    </row>
    <row r="34" spans="1:57" s="154" customFormat="1" x14ac:dyDescent="0.2">
      <c r="B34" s="231"/>
      <c r="C34" s="462"/>
      <c r="D34" s="210"/>
      <c r="E34" s="210"/>
      <c r="F34" s="210"/>
      <c r="G34" s="210"/>
      <c r="H34" s="210"/>
      <c r="I34" s="210"/>
      <c r="J34" s="210"/>
      <c r="K34" s="210"/>
      <c r="L34" s="233"/>
      <c r="M34" s="233"/>
      <c r="N34" s="233"/>
      <c r="O34" s="234"/>
      <c r="P34" s="235"/>
      <c r="Q34" s="235"/>
      <c r="R34" s="236"/>
      <c r="S34" s="459"/>
      <c r="T34" s="236"/>
      <c r="U34" s="226"/>
      <c r="V34" s="237"/>
      <c r="W34" s="237"/>
      <c r="X34" s="239"/>
      <c r="Y34" s="225"/>
      <c r="Z34" s="224"/>
      <c r="AA34" s="224"/>
      <c r="AB34" s="224"/>
      <c r="AC34" s="224"/>
      <c r="AD34" s="224"/>
      <c r="AE34" s="224"/>
      <c r="AF34" s="224"/>
      <c r="AG34" s="224"/>
      <c r="AH34" s="224"/>
      <c r="AI34" s="224"/>
      <c r="AJ34" s="226"/>
      <c r="AK34" s="227"/>
      <c r="AL34" s="222"/>
      <c r="AM34" s="240"/>
      <c r="AN34" s="223">
        <f>+AL34</f>
        <v>0</v>
      </c>
      <c r="AO34" s="224"/>
      <c r="AP34" s="224">
        <f>+AN34-AO34</f>
        <v>0</v>
      </c>
      <c r="AQ34" s="225"/>
      <c r="AR34" s="224"/>
      <c r="AS34" s="224"/>
      <c r="AT34" s="224"/>
      <c r="AU34" s="224"/>
      <c r="AV34" s="224"/>
      <c r="AW34" s="224"/>
      <c r="AX34" s="224"/>
      <c r="AY34" s="224"/>
      <c r="AZ34" s="224"/>
      <c r="BA34" s="224"/>
      <c r="BB34" s="226"/>
      <c r="BC34" s="227">
        <f>SUM(AQ34:BB34)</f>
        <v>0</v>
      </c>
      <c r="BD34" s="222">
        <f>+AN34-BC34</f>
        <v>0</v>
      </c>
    </row>
    <row r="35" spans="1:57" s="252" customFormat="1" ht="60" customHeight="1" thickBot="1" x14ac:dyDescent="0.25">
      <c r="B35" s="541" t="s">
        <v>6</v>
      </c>
      <c r="C35" s="542">
        <f>C31-SUM(C32:C34)</f>
        <v>0</v>
      </c>
      <c r="D35" s="543" t="s">
        <v>2053</v>
      </c>
      <c r="E35" s="544" t="s">
        <v>182</v>
      </c>
      <c r="F35" s="544" t="s">
        <v>89</v>
      </c>
      <c r="G35" s="544" t="s">
        <v>87</v>
      </c>
      <c r="H35" s="544" t="s">
        <v>170</v>
      </c>
      <c r="I35" s="544" t="s">
        <v>80</v>
      </c>
      <c r="J35" s="544" t="s">
        <v>77</v>
      </c>
      <c r="K35" s="544" t="s">
        <v>79</v>
      </c>
      <c r="L35" s="545" t="s">
        <v>2001</v>
      </c>
      <c r="M35" s="545" t="s">
        <v>2001</v>
      </c>
      <c r="N35" s="545" t="s">
        <v>2001</v>
      </c>
      <c r="O35" s="719"/>
      <c r="P35" s="546"/>
      <c r="Q35" s="547"/>
      <c r="R35" s="548"/>
      <c r="S35" s="547">
        <f>SUM(S32:S34)</f>
        <v>21443049</v>
      </c>
      <c r="T35" s="549"/>
      <c r="U35" s="547">
        <f>SUM(U32:U34)</f>
        <v>21443049</v>
      </c>
      <c r="V35" s="550"/>
      <c r="W35" s="550"/>
      <c r="X35" s="551"/>
      <c r="Y35" s="547">
        <f t="shared" ref="Y35:AL35" si="8">SUM(Y32:Y34)</f>
        <v>0</v>
      </c>
      <c r="Z35" s="547">
        <f t="shared" si="8"/>
        <v>0</v>
      </c>
      <c r="AA35" s="547">
        <f t="shared" si="8"/>
        <v>0</v>
      </c>
      <c r="AB35" s="547">
        <f t="shared" si="8"/>
        <v>0</v>
      </c>
      <c r="AC35" s="547">
        <f t="shared" si="8"/>
        <v>0</v>
      </c>
      <c r="AD35" s="547">
        <f t="shared" si="8"/>
        <v>21443049</v>
      </c>
      <c r="AE35" s="547">
        <f t="shared" si="8"/>
        <v>0</v>
      </c>
      <c r="AF35" s="547">
        <f t="shared" si="8"/>
        <v>0</v>
      </c>
      <c r="AG35" s="547">
        <f t="shared" si="8"/>
        <v>0</v>
      </c>
      <c r="AH35" s="547">
        <f t="shared" si="8"/>
        <v>0</v>
      </c>
      <c r="AI35" s="547">
        <f t="shared" si="8"/>
        <v>0</v>
      </c>
      <c r="AJ35" s="552">
        <f t="shared" si="8"/>
        <v>0</v>
      </c>
      <c r="AK35" s="553">
        <f t="shared" si="8"/>
        <v>21443049</v>
      </c>
      <c r="AL35" s="554">
        <f t="shared" si="8"/>
        <v>0</v>
      </c>
      <c r="AN35" s="393">
        <f t="shared" ref="AN35:BD35" si="9">SUM(AN31:AN34)</f>
        <v>0</v>
      </c>
      <c r="AO35" s="394">
        <f t="shared" si="9"/>
        <v>0</v>
      </c>
      <c r="AP35" s="394">
        <f t="shared" si="9"/>
        <v>0</v>
      </c>
      <c r="AQ35" s="394">
        <f t="shared" si="9"/>
        <v>0</v>
      </c>
      <c r="AR35" s="394">
        <f t="shared" si="9"/>
        <v>0</v>
      </c>
      <c r="AS35" s="394">
        <f t="shared" si="9"/>
        <v>0</v>
      </c>
      <c r="AT35" s="394">
        <f t="shared" si="9"/>
        <v>0</v>
      </c>
      <c r="AU35" s="394">
        <f t="shared" si="9"/>
        <v>0</v>
      </c>
      <c r="AV35" s="394">
        <f t="shared" si="9"/>
        <v>0</v>
      </c>
      <c r="AW35" s="394">
        <f t="shared" si="9"/>
        <v>0</v>
      </c>
      <c r="AX35" s="394">
        <f t="shared" si="9"/>
        <v>0</v>
      </c>
      <c r="AY35" s="394">
        <f t="shared" si="9"/>
        <v>0</v>
      </c>
      <c r="AZ35" s="394">
        <f t="shared" si="9"/>
        <v>0</v>
      </c>
      <c r="BA35" s="394">
        <f t="shared" si="9"/>
        <v>0</v>
      </c>
      <c r="BB35" s="394">
        <f t="shared" si="9"/>
        <v>0</v>
      </c>
      <c r="BC35" s="395">
        <f t="shared" si="9"/>
        <v>0</v>
      </c>
      <c r="BD35" s="396">
        <f t="shared" si="9"/>
        <v>0</v>
      </c>
    </row>
    <row r="36" spans="1:57" s="252" customFormat="1" ht="34.5" customHeight="1" x14ac:dyDescent="0.2">
      <c r="B36" s="444" t="s">
        <v>78</v>
      </c>
      <c r="C36" s="443">
        <f>707576580+7000000</f>
        <v>714576580</v>
      </c>
      <c r="D36" s="445"/>
      <c r="E36" s="445"/>
      <c r="F36" s="445"/>
      <c r="G36" s="445"/>
      <c r="H36" s="445"/>
      <c r="I36" s="445"/>
      <c r="J36" s="445"/>
      <c r="K36" s="445"/>
      <c r="L36" s="445"/>
      <c r="M36" s="445"/>
      <c r="N36" s="446"/>
      <c r="O36" s="718"/>
      <c r="P36" s="448"/>
      <c r="Q36" s="449"/>
      <c r="R36" s="450"/>
      <c r="S36" s="449"/>
      <c r="T36" s="450"/>
      <c r="U36" s="449"/>
      <c r="V36" s="451"/>
      <c r="W36" s="451"/>
      <c r="X36" s="452"/>
      <c r="Y36" s="453"/>
      <c r="Z36" s="454"/>
      <c r="AA36" s="454"/>
      <c r="AB36" s="454"/>
      <c r="AC36" s="454"/>
      <c r="AD36" s="454"/>
      <c r="AE36" s="454"/>
      <c r="AF36" s="454"/>
      <c r="AG36" s="454"/>
      <c r="AH36" s="454"/>
      <c r="AI36" s="454"/>
      <c r="AJ36" s="455"/>
      <c r="AK36" s="456"/>
      <c r="AL36" s="457"/>
      <c r="AN36" s="202"/>
      <c r="AO36" s="203"/>
      <c r="AP36" s="203"/>
      <c r="AQ36" s="204"/>
      <c r="AR36" s="203"/>
      <c r="AS36" s="203"/>
      <c r="AT36" s="203"/>
      <c r="AU36" s="203"/>
      <c r="AV36" s="203"/>
      <c r="AW36" s="203"/>
      <c r="AX36" s="203"/>
      <c r="AY36" s="203"/>
      <c r="AZ36" s="203"/>
      <c r="BA36" s="203"/>
      <c r="BB36" s="205"/>
      <c r="BC36" s="206"/>
      <c r="BD36" s="207"/>
      <c r="BE36" s="208"/>
    </row>
    <row r="37" spans="1:57" s="154" customFormat="1" x14ac:dyDescent="0.2">
      <c r="A37" s="240" t="e">
        <f>+S37-#REF!</f>
        <v>#REF!</v>
      </c>
      <c r="B37" s="465"/>
      <c r="C37" s="466">
        <v>90000000</v>
      </c>
      <c r="D37" s="210" t="s">
        <v>50</v>
      </c>
      <c r="E37" s="210" t="s">
        <v>182</v>
      </c>
      <c r="F37" s="210" t="s">
        <v>89</v>
      </c>
      <c r="G37" s="210" t="s">
        <v>87</v>
      </c>
      <c r="H37" s="210" t="s">
        <v>170</v>
      </c>
      <c r="I37" s="210" t="s">
        <v>80</v>
      </c>
      <c r="J37" s="210" t="s">
        <v>77</v>
      </c>
      <c r="K37" s="210" t="s">
        <v>79</v>
      </c>
      <c r="L37" s="211" t="s">
        <v>2001</v>
      </c>
      <c r="M37" s="211" t="s">
        <v>2001</v>
      </c>
      <c r="N37" s="211" t="s">
        <v>2001</v>
      </c>
      <c r="O37" s="467">
        <v>443</v>
      </c>
      <c r="P37" s="232">
        <v>443</v>
      </c>
      <c r="Q37" s="466">
        <v>90000000</v>
      </c>
      <c r="R37" s="215">
        <v>445</v>
      </c>
      <c r="S37" s="466">
        <v>90000000</v>
      </c>
      <c r="T37" s="215" t="s">
        <v>1300</v>
      </c>
      <c r="U37" s="466">
        <v>90000000</v>
      </c>
      <c r="V37" s="216" t="s">
        <v>653</v>
      </c>
      <c r="W37" s="238" t="s">
        <v>1244</v>
      </c>
      <c r="X37" s="239" t="s">
        <v>1245</v>
      </c>
      <c r="Y37" s="218">
        <v>0</v>
      </c>
      <c r="Z37" s="219">
        <v>0</v>
      </c>
      <c r="AA37" s="219">
        <v>0</v>
      </c>
      <c r="AB37" s="219">
        <v>0</v>
      </c>
      <c r="AC37" s="219">
        <v>0</v>
      </c>
      <c r="AD37" s="219">
        <v>10640000</v>
      </c>
      <c r="AE37" s="219">
        <v>13580000</v>
      </c>
      <c r="AF37" s="219">
        <v>6080000</v>
      </c>
      <c r="AG37" s="219">
        <v>15580000</v>
      </c>
      <c r="AH37" s="219"/>
      <c r="AI37" s="219"/>
      <c r="AJ37" s="220"/>
      <c r="AK37" s="227">
        <f>SUM(Y37:AJ37)</f>
        <v>45880000</v>
      </c>
      <c r="AL37" s="222">
        <f>+U37-AK37</f>
        <v>44120000</v>
      </c>
      <c r="AN37" s="223">
        <f t="shared" ref="AN37:AN53" si="10">+AL37</f>
        <v>44120000</v>
      </c>
      <c r="AO37" s="224"/>
      <c r="AP37" s="224">
        <f t="shared" ref="AP37:AP53" si="11">+AN37-AO37</f>
        <v>44120000</v>
      </c>
      <c r="AQ37" s="225"/>
      <c r="AR37" s="224"/>
      <c r="AS37" s="224"/>
      <c r="AT37" s="224"/>
      <c r="AU37" s="224"/>
      <c r="AV37" s="224"/>
      <c r="AW37" s="224"/>
      <c r="AX37" s="224"/>
      <c r="AY37" s="224"/>
      <c r="AZ37" s="224"/>
      <c r="BA37" s="224"/>
      <c r="BB37" s="226"/>
      <c r="BC37" s="227">
        <f t="shared" ref="BC37:BC53" si="12">SUM(AQ37:BB37)</f>
        <v>0</v>
      </c>
      <c r="BD37" s="222">
        <f t="shared" ref="BD37:BD53" si="13">+AN37-BC37</f>
        <v>44120000</v>
      </c>
    </row>
    <row r="38" spans="1:57" s="154" customFormat="1" x14ac:dyDescent="0.2">
      <c r="A38" s="240" t="e">
        <f>+S38-#REF!</f>
        <v>#REF!</v>
      </c>
      <c r="B38" s="465"/>
      <c r="C38" s="466">
        <v>95000000</v>
      </c>
      <c r="D38" s="210" t="s">
        <v>50</v>
      </c>
      <c r="E38" s="210" t="s">
        <v>182</v>
      </c>
      <c r="F38" s="210" t="s">
        <v>89</v>
      </c>
      <c r="G38" s="210" t="s">
        <v>87</v>
      </c>
      <c r="H38" s="210" t="s">
        <v>170</v>
      </c>
      <c r="I38" s="210" t="s">
        <v>80</v>
      </c>
      <c r="J38" s="210" t="s">
        <v>77</v>
      </c>
      <c r="K38" s="210" t="s">
        <v>79</v>
      </c>
      <c r="L38" s="211" t="s">
        <v>2001</v>
      </c>
      <c r="M38" s="211" t="s">
        <v>2001</v>
      </c>
      <c r="N38" s="211" t="s">
        <v>2001</v>
      </c>
      <c r="O38" s="467">
        <v>444</v>
      </c>
      <c r="P38" s="232">
        <v>444</v>
      </c>
      <c r="Q38" s="466">
        <v>95000000</v>
      </c>
      <c r="R38" s="215">
        <v>395</v>
      </c>
      <c r="S38" s="466">
        <v>95000000</v>
      </c>
      <c r="T38" s="215" t="s">
        <v>1301</v>
      </c>
      <c r="U38" s="466">
        <v>95000000</v>
      </c>
      <c r="V38" s="216" t="s">
        <v>654</v>
      </c>
      <c r="W38" s="238" t="s">
        <v>1190</v>
      </c>
      <c r="X38" s="217" t="s">
        <v>1191</v>
      </c>
      <c r="Y38" s="218">
        <v>0</v>
      </c>
      <c r="Z38" s="219">
        <v>0</v>
      </c>
      <c r="AA38" s="219">
        <v>0</v>
      </c>
      <c r="AB38" s="219">
        <v>0</v>
      </c>
      <c r="AC38" s="219">
        <v>0</v>
      </c>
      <c r="AD38" s="219">
        <v>0</v>
      </c>
      <c r="AE38" s="219">
        <v>0</v>
      </c>
      <c r="AF38" s="219">
        <v>0</v>
      </c>
      <c r="AG38" s="219">
        <v>0</v>
      </c>
      <c r="AH38" s="219"/>
      <c r="AI38" s="219"/>
      <c r="AJ38" s="220"/>
      <c r="AK38" s="227">
        <f t="shared" ref="AK38:AK52" si="14">SUM(Y38:AJ38)</f>
        <v>0</v>
      </c>
      <c r="AL38" s="222">
        <f t="shared" ref="AL38:AL52" si="15">+U38-AK38</f>
        <v>95000000</v>
      </c>
      <c r="AN38" s="223">
        <f t="shared" si="10"/>
        <v>95000000</v>
      </c>
      <c r="AO38" s="224"/>
      <c r="AP38" s="224">
        <f t="shared" si="11"/>
        <v>95000000</v>
      </c>
      <c r="AQ38" s="225"/>
      <c r="AR38" s="224"/>
      <c r="AS38" s="224"/>
      <c r="AT38" s="224"/>
      <c r="AU38" s="224"/>
      <c r="AV38" s="224"/>
      <c r="AW38" s="224"/>
      <c r="AX38" s="224"/>
      <c r="AY38" s="224"/>
      <c r="AZ38" s="224"/>
      <c r="BA38" s="224"/>
      <c r="BB38" s="226"/>
      <c r="BC38" s="227">
        <f t="shared" si="12"/>
        <v>0</v>
      </c>
      <c r="BD38" s="222">
        <f t="shared" si="13"/>
        <v>95000000</v>
      </c>
    </row>
    <row r="39" spans="1:57" s="154" customFormat="1" x14ac:dyDescent="0.2">
      <c r="A39" s="240" t="e">
        <f>+S39-#REF!</f>
        <v>#REF!</v>
      </c>
      <c r="B39" s="465"/>
      <c r="C39" s="466">
        <v>20000000</v>
      </c>
      <c r="D39" s="210" t="s">
        <v>50</v>
      </c>
      <c r="E39" s="210" t="s">
        <v>182</v>
      </c>
      <c r="F39" s="210" t="s">
        <v>89</v>
      </c>
      <c r="G39" s="210" t="s">
        <v>87</v>
      </c>
      <c r="H39" s="210" t="s">
        <v>170</v>
      </c>
      <c r="I39" s="210" t="s">
        <v>80</v>
      </c>
      <c r="J39" s="210" t="s">
        <v>77</v>
      </c>
      <c r="K39" s="210" t="s">
        <v>79</v>
      </c>
      <c r="L39" s="211" t="s">
        <v>2001</v>
      </c>
      <c r="M39" s="211" t="s">
        <v>2001</v>
      </c>
      <c r="N39" s="211" t="s">
        <v>2001</v>
      </c>
      <c r="O39" s="467">
        <v>445</v>
      </c>
      <c r="P39" s="232">
        <v>445</v>
      </c>
      <c r="Q39" s="466">
        <v>20000000</v>
      </c>
      <c r="R39" s="215">
        <v>560</v>
      </c>
      <c r="S39" s="466">
        <v>20000000</v>
      </c>
      <c r="T39" s="215" t="s">
        <v>1302</v>
      </c>
      <c r="U39" s="466">
        <v>20000000</v>
      </c>
      <c r="V39" s="216" t="s">
        <v>655</v>
      </c>
      <c r="W39" s="238" t="s">
        <v>1188</v>
      </c>
      <c r="X39" s="217" t="s">
        <v>1189</v>
      </c>
      <c r="Y39" s="218">
        <v>0</v>
      </c>
      <c r="Z39" s="219">
        <v>0</v>
      </c>
      <c r="AA39" s="219">
        <v>0</v>
      </c>
      <c r="AB39" s="219">
        <v>0</v>
      </c>
      <c r="AC39" s="219">
        <v>0</v>
      </c>
      <c r="AD39" s="219">
        <v>0</v>
      </c>
      <c r="AE39" s="219">
        <v>0</v>
      </c>
      <c r="AF39" s="219">
        <v>0</v>
      </c>
      <c r="AG39" s="219">
        <v>0</v>
      </c>
      <c r="AH39" s="219"/>
      <c r="AI39" s="219"/>
      <c r="AJ39" s="220"/>
      <c r="AK39" s="227">
        <f t="shared" si="14"/>
        <v>0</v>
      </c>
      <c r="AL39" s="222">
        <f t="shared" si="15"/>
        <v>20000000</v>
      </c>
      <c r="AN39" s="223">
        <f t="shared" si="10"/>
        <v>20000000</v>
      </c>
      <c r="AO39" s="224"/>
      <c r="AP39" s="224">
        <f t="shared" si="11"/>
        <v>20000000</v>
      </c>
      <c r="AQ39" s="225"/>
      <c r="AR39" s="224"/>
      <c r="AS39" s="224"/>
      <c r="AT39" s="224"/>
      <c r="AU39" s="224"/>
      <c r="AV39" s="224"/>
      <c r="AW39" s="224"/>
      <c r="AX39" s="224"/>
      <c r="AY39" s="224"/>
      <c r="AZ39" s="224"/>
      <c r="BA39" s="224"/>
      <c r="BB39" s="226"/>
      <c r="BC39" s="227">
        <f t="shared" si="12"/>
        <v>0</v>
      </c>
      <c r="BD39" s="222">
        <f t="shared" si="13"/>
        <v>20000000</v>
      </c>
    </row>
    <row r="40" spans="1:57" s="154" customFormat="1" x14ac:dyDescent="0.2">
      <c r="A40" s="240" t="e">
        <f>+S40-#REF!</f>
        <v>#REF!</v>
      </c>
      <c r="B40" s="465"/>
      <c r="C40" s="466">
        <v>33732600</v>
      </c>
      <c r="D40" s="210" t="s">
        <v>50</v>
      </c>
      <c r="E40" s="210" t="s">
        <v>182</v>
      </c>
      <c r="F40" s="210" t="s">
        <v>89</v>
      </c>
      <c r="G40" s="210" t="s">
        <v>87</v>
      </c>
      <c r="H40" s="210" t="s">
        <v>170</v>
      </c>
      <c r="I40" s="210" t="s">
        <v>80</v>
      </c>
      <c r="J40" s="210" t="s">
        <v>77</v>
      </c>
      <c r="K40" s="210" t="s">
        <v>79</v>
      </c>
      <c r="L40" s="211" t="s">
        <v>2001</v>
      </c>
      <c r="M40" s="211" t="s">
        <v>2001</v>
      </c>
      <c r="N40" s="211" t="s">
        <v>2001</v>
      </c>
      <c r="O40" s="467">
        <v>446</v>
      </c>
      <c r="P40" s="232">
        <v>446</v>
      </c>
      <c r="Q40" s="466">
        <v>33732600</v>
      </c>
      <c r="R40" s="215">
        <v>208</v>
      </c>
      <c r="S40" s="466">
        <v>33732600</v>
      </c>
      <c r="T40" s="215" t="s">
        <v>1060</v>
      </c>
      <c r="U40" s="466">
        <v>33732600</v>
      </c>
      <c r="V40" s="216" t="s">
        <v>368</v>
      </c>
      <c r="W40" s="238" t="s">
        <v>1278</v>
      </c>
      <c r="X40" s="217" t="s">
        <v>1279</v>
      </c>
      <c r="Y40" s="218">
        <v>0</v>
      </c>
      <c r="Z40" s="219">
        <v>0</v>
      </c>
      <c r="AA40" s="219">
        <v>3748067</v>
      </c>
      <c r="AB40" s="219">
        <v>5622100</v>
      </c>
      <c r="AC40" s="219">
        <v>5622100</v>
      </c>
      <c r="AD40" s="219">
        <v>5622100</v>
      </c>
      <c r="AE40" s="219">
        <v>5622100</v>
      </c>
      <c r="AF40" s="219">
        <v>5622100</v>
      </c>
      <c r="AG40" s="219">
        <v>1874033</v>
      </c>
      <c r="AH40" s="219"/>
      <c r="AI40" s="219"/>
      <c r="AJ40" s="220"/>
      <c r="AK40" s="227">
        <f t="shared" si="14"/>
        <v>33732600</v>
      </c>
      <c r="AL40" s="222">
        <f t="shared" si="15"/>
        <v>0</v>
      </c>
      <c r="AN40" s="223">
        <f t="shared" si="10"/>
        <v>0</v>
      </c>
      <c r="AO40" s="224"/>
      <c r="AP40" s="224">
        <f t="shared" si="11"/>
        <v>0</v>
      </c>
      <c r="AQ40" s="225"/>
      <c r="AR40" s="224"/>
      <c r="AS40" s="224"/>
      <c r="AT40" s="224"/>
      <c r="AU40" s="224"/>
      <c r="AV40" s="224"/>
      <c r="AW40" s="224"/>
      <c r="AX40" s="224"/>
      <c r="AY40" s="224"/>
      <c r="AZ40" s="224"/>
      <c r="BA40" s="224"/>
      <c r="BB40" s="226"/>
      <c r="BC40" s="227">
        <f t="shared" si="12"/>
        <v>0</v>
      </c>
      <c r="BD40" s="222">
        <f t="shared" si="13"/>
        <v>0</v>
      </c>
    </row>
    <row r="41" spans="1:57" s="154" customFormat="1" x14ac:dyDescent="0.2">
      <c r="A41" s="240" t="e">
        <f>+S41-#REF!</f>
        <v>#REF!</v>
      </c>
      <c r="B41" s="465"/>
      <c r="C41" s="466">
        <v>23893925</v>
      </c>
      <c r="D41" s="210" t="s">
        <v>50</v>
      </c>
      <c r="E41" s="210" t="s">
        <v>182</v>
      </c>
      <c r="F41" s="210" t="s">
        <v>89</v>
      </c>
      <c r="G41" s="210" t="s">
        <v>87</v>
      </c>
      <c r="H41" s="210" t="s">
        <v>170</v>
      </c>
      <c r="I41" s="210" t="s">
        <v>80</v>
      </c>
      <c r="J41" s="210" t="s">
        <v>77</v>
      </c>
      <c r="K41" s="210" t="s">
        <v>79</v>
      </c>
      <c r="L41" s="211" t="s">
        <v>2001</v>
      </c>
      <c r="M41" s="211" t="s">
        <v>2001</v>
      </c>
      <c r="N41" s="211" t="s">
        <v>2001</v>
      </c>
      <c r="O41" s="467">
        <v>447</v>
      </c>
      <c r="P41" s="232">
        <v>447</v>
      </c>
      <c r="Q41" s="466">
        <v>23893925</v>
      </c>
      <c r="R41" s="215">
        <v>118</v>
      </c>
      <c r="S41" s="466">
        <v>23893925</v>
      </c>
      <c r="T41" s="215" t="s">
        <v>1303</v>
      </c>
      <c r="U41" s="466">
        <v>23893925</v>
      </c>
      <c r="V41" s="216" t="s">
        <v>369</v>
      </c>
      <c r="W41" s="238" t="s">
        <v>1119</v>
      </c>
      <c r="X41" s="217" t="s">
        <v>922</v>
      </c>
      <c r="Y41" s="218">
        <v>0</v>
      </c>
      <c r="Z41" s="219">
        <v>0</v>
      </c>
      <c r="AA41" s="219">
        <v>0</v>
      </c>
      <c r="AB41" s="219">
        <v>2436243</v>
      </c>
      <c r="AC41" s="219">
        <v>2811050</v>
      </c>
      <c r="AD41" s="219">
        <v>2811050</v>
      </c>
      <c r="AE41" s="219">
        <v>2811050</v>
      </c>
      <c r="AF41" s="219">
        <v>2811050</v>
      </c>
      <c r="AG41" s="219">
        <v>2811050</v>
      </c>
      <c r="AH41" s="219"/>
      <c r="AI41" s="219"/>
      <c r="AJ41" s="220"/>
      <c r="AK41" s="227">
        <f t="shared" si="14"/>
        <v>16491493</v>
      </c>
      <c r="AL41" s="222">
        <f t="shared" si="15"/>
        <v>7402432</v>
      </c>
      <c r="AN41" s="223">
        <f t="shared" si="10"/>
        <v>7402432</v>
      </c>
      <c r="AO41" s="224"/>
      <c r="AP41" s="224">
        <f t="shared" si="11"/>
        <v>7402432</v>
      </c>
      <c r="AQ41" s="225"/>
      <c r="AR41" s="224"/>
      <c r="AS41" s="224"/>
      <c r="AT41" s="224"/>
      <c r="AU41" s="224"/>
      <c r="AV41" s="224"/>
      <c r="AW41" s="224"/>
      <c r="AX41" s="224"/>
      <c r="AY41" s="224"/>
      <c r="AZ41" s="224"/>
      <c r="BA41" s="224"/>
      <c r="BB41" s="226"/>
      <c r="BC41" s="227">
        <f t="shared" si="12"/>
        <v>0</v>
      </c>
      <c r="BD41" s="222">
        <f t="shared" si="13"/>
        <v>7402432</v>
      </c>
    </row>
    <row r="42" spans="1:57" s="154" customFormat="1" x14ac:dyDescent="0.2">
      <c r="A42" s="240" t="e">
        <f>+S42-#REF!</f>
        <v>#REF!</v>
      </c>
      <c r="B42" s="465"/>
      <c r="C42" s="466">
        <v>63345600</v>
      </c>
      <c r="D42" s="210" t="s">
        <v>50</v>
      </c>
      <c r="E42" s="210" t="s">
        <v>182</v>
      </c>
      <c r="F42" s="210" t="s">
        <v>89</v>
      </c>
      <c r="G42" s="210" t="s">
        <v>87</v>
      </c>
      <c r="H42" s="210" t="s">
        <v>170</v>
      </c>
      <c r="I42" s="210" t="s">
        <v>80</v>
      </c>
      <c r="J42" s="210" t="s">
        <v>77</v>
      </c>
      <c r="K42" s="210" t="s">
        <v>79</v>
      </c>
      <c r="L42" s="211" t="s">
        <v>2001</v>
      </c>
      <c r="M42" s="211" t="s">
        <v>2001</v>
      </c>
      <c r="N42" s="211" t="s">
        <v>2001</v>
      </c>
      <c r="O42" s="467">
        <v>448</v>
      </c>
      <c r="P42" s="232">
        <v>448</v>
      </c>
      <c r="Q42" s="466">
        <v>63345600</v>
      </c>
      <c r="R42" s="215">
        <v>207</v>
      </c>
      <c r="S42" s="466">
        <v>63345600</v>
      </c>
      <c r="T42" s="215" t="s">
        <v>1304</v>
      </c>
      <c r="U42" s="466">
        <v>63345600</v>
      </c>
      <c r="V42" s="216" t="s">
        <v>370</v>
      </c>
      <c r="W42" s="238" t="s">
        <v>1280</v>
      </c>
      <c r="X42" s="217" t="s">
        <v>1160</v>
      </c>
      <c r="Y42" s="218">
        <v>0</v>
      </c>
      <c r="Z42" s="219">
        <v>0</v>
      </c>
      <c r="AA42" s="219">
        <v>0</v>
      </c>
      <c r="AB42" s="219">
        <v>6803787</v>
      </c>
      <c r="AC42" s="219">
        <v>7038400</v>
      </c>
      <c r="AD42" s="219">
        <v>7038400</v>
      </c>
      <c r="AE42" s="219">
        <v>7038400</v>
      </c>
      <c r="AF42" s="219">
        <v>7038400</v>
      </c>
      <c r="AG42" s="219">
        <v>7038400</v>
      </c>
      <c r="AH42" s="219"/>
      <c r="AI42" s="219"/>
      <c r="AJ42" s="220"/>
      <c r="AK42" s="227">
        <f t="shared" si="14"/>
        <v>41995787</v>
      </c>
      <c r="AL42" s="222">
        <f t="shared" si="15"/>
        <v>21349813</v>
      </c>
      <c r="AN42" s="223">
        <f t="shared" si="10"/>
        <v>21349813</v>
      </c>
      <c r="AO42" s="224"/>
      <c r="AP42" s="224">
        <f t="shared" si="11"/>
        <v>21349813</v>
      </c>
      <c r="AQ42" s="225"/>
      <c r="AR42" s="224"/>
      <c r="AS42" s="224"/>
      <c r="AT42" s="224"/>
      <c r="AU42" s="224"/>
      <c r="AV42" s="224"/>
      <c r="AW42" s="224"/>
      <c r="AX42" s="224"/>
      <c r="AY42" s="224"/>
      <c r="AZ42" s="224"/>
      <c r="BA42" s="224"/>
      <c r="BB42" s="226"/>
      <c r="BC42" s="227">
        <f t="shared" si="12"/>
        <v>0</v>
      </c>
      <c r="BD42" s="222">
        <f t="shared" si="13"/>
        <v>21349813</v>
      </c>
    </row>
    <row r="43" spans="1:57" s="154" customFormat="1" x14ac:dyDescent="0.2">
      <c r="A43" s="240" t="e">
        <f>+S43-#REF!</f>
        <v>#REF!</v>
      </c>
      <c r="B43" s="465"/>
      <c r="C43" s="466">
        <v>47787850</v>
      </c>
      <c r="D43" s="210" t="s">
        <v>50</v>
      </c>
      <c r="E43" s="210" t="s">
        <v>182</v>
      </c>
      <c r="F43" s="210" t="s">
        <v>89</v>
      </c>
      <c r="G43" s="210" t="s">
        <v>87</v>
      </c>
      <c r="H43" s="210" t="s">
        <v>170</v>
      </c>
      <c r="I43" s="210" t="s">
        <v>80</v>
      </c>
      <c r="J43" s="210" t="s">
        <v>77</v>
      </c>
      <c r="K43" s="210" t="s">
        <v>79</v>
      </c>
      <c r="L43" s="211" t="s">
        <v>2001</v>
      </c>
      <c r="M43" s="211" t="s">
        <v>2001</v>
      </c>
      <c r="N43" s="211" t="s">
        <v>2001</v>
      </c>
      <c r="O43" s="467">
        <v>449</v>
      </c>
      <c r="P43" s="232">
        <v>449</v>
      </c>
      <c r="Q43" s="466">
        <v>47787850</v>
      </c>
      <c r="R43" s="215">
        <v>260</v>
      </c>
      <c r="S43" s="466">
        <v>47787850</v>
      </c>
      <c r="T43" s="215" t="s">
        <v>1003</v>
      </c>
      <c r="U43" s="466">
        <v>47787850</v>
      </c>
      <c r="V43" s="216" t="s">
        <v>371</v>
      </c>
      <c r="W43" s="238" t="s">
        <v>1281</v>
      </c>
      <c r="X43" s="217" t="s">
        <v>1282</v>
      </c>
      <c r="Y43" s="218">
        <v>0</v>
      </c>
      <c r="Z43" s="219">
        <v>0</v>
      </c>
      <c r="AA43" s="219">
        <v>0</v>
      </c>
      <c r="AB43" s="219">
        <v>4310277</v>
      </c>
      <c r="AC43" s="219">
        <v>5622100</v>
      </c>
      <c r="AD43" s="219">
        <v>5622100</v>
      </c>
      <c r="AE43" s="219">
        <v>5622100</v>
      </c>
      <c r="AF43" s="219">
        <v>5622100</v>
      </c>
      <c r="AG43" s="219">
        <v>5622100</v>
      </c>
      <c r="AH43" s="219"/>
      <c r="AI43" s="219"/>
      <c r="AJ43" s="220"/>
      <c r="AK43" s="227">
        <f t="shared" si="14"/>
        <v>32420777</v>
      </c>
      <c r="AL43" s="222">
        <f t="shared" si="15"/>
        <v>15367073</v>
      </c>
      <c r="AN43" s="223">
        <f t="shared" si="10"/>
        <v>15367073</v>
      </c>
      <c r="AO43" s="224"/>
      <c r="AP43" s="224">
        <f t="shared" si="11"/>
        <v>15367073</v>
      </c>
      <c r="AQ43" s="225"/>
      <c r="AR43" s="224"/>
      <c r="AS43" s="224"/>
      <c r="AT43" s="224"/>
      <c r="AU43" s="224"/>
      <c r="AV43" s="224"/>
      <c r="AW43" s="224"/>
      <c r="AX43" s="224"/>
      <c r="AY43" s="224"/>
      <c r="AZ43" s="224"/>
      <c r="BA43" s="224"/>
      <c r="BB43" s="226"/>
      <c r="BC43" s="227">
        <f t="shared" si="12"/>
        <v>0</v>
      </c>
      <c r="BD43" s="222">
        <f t="shared" si="13"/>
        <v>15367073</v>
      </c>
    </row>
    <row r="44" spans="1:57" s="154" customFormat="1" x14ac:dyDescent="0.2">
      <c r="A44" s="240" t="e">
        <f>+S44-#REF!</f>
        <v>#REF!</v>
      </c>
      <c r="B44" s="465"/>
      <c r="C44" s="466">
        <v>47787850</v>
      </c>
      <c r="D44" s="210" t="s">
        <v>50</v>
      </c>
      <c r="E44" s="210" t="s">
        <v>182</v>
      </c>
      <c r="F44" s="210" t="s">
        <v>89</v>
      </c>
      <c r="G44" s="210" t="s">
        <v>87</v>
      </c>
      <c r="H44" s="210" t="s">
        <v>170</v>
      </c>
      <c r="I44" s="210" t="s">
        <v>80</v>
      </c>
      <c r="J44" s="210" t="s">
        <v>77</v>
      </c>
      <c r="K44" s="210" t="s">
        <v>79</v>
      </c>
      <c r="L44" s="211" t="s">
        <v>2001</v>
      </c>
      <c r="M44" s="211" t="s">
        <v>2001</v>
      </c>
      <c r="N44" s="211" t="s">
        <v>2001</v>
      </c>
      <c r="O44" s="467">
        <v>450</v>
      </c>
      <c r="P44" s="232">
        <v>450</v>
      </c>
      <c r="Q44" s="466">
        <v>47787850</v>
      </c>
      <c r="R44" s="215">
        <v>191</v>
      </c>
      <c r="S44" s="466">
        <v>47787850</v>
      </c>
      <c r="T44" s="215" t="s">
        <v>1067</v>
      </c>
      <c r="U44" s="466">
        <v>47787850</v>
      </c>
      <c r="V44" s="216" t="s">
        <v>208</v>
      </c>
      <c r="W44" s="238" t="s">
        <v>1283</v>
      </c>
      <c r="X44" s="217" t="s">
        <v>1284</v>
      </c>
      <c r="Y44" s="218">
        <v>0</v>
      </c>
      <c r="Z44" s="219">
        <v>0</v>
      </c>
      <c r="AA44" s="219">
        <v>3748067</v>
      </c>
      <c r="AB44" s="219">
        <v>5622100</v>
      </c>
      <c r="AC44" s="219">
        <v>5622100</v>
      </c>
      <c r="AD44" s="219">
        <v>5622100</v>
      </c>
      <c r="AE44" s="219">
        <v>5622100</v>
      </c>
      <c r="AF44" s="219">
        <v>5622100</v>
      </c>
      <c r="AG44" s="219">
        <v>5622100</v>
      </c>
      <c r="AH44" s="219"/>
      <c r="AI44" s="219"/>
      <c r="AJ44" s="220"/>
      <c r="AK44" s="227">
        <f t="shared" si="14"/>
        <v>37480667</v>
      </c>
      <c r="AL44" s="222">
        <f t="shared" si="15"/>
        <v>10307183</v>
      </c>
      <c r="AN44" s="223">
        <f t="shared" si="10"/>
        <v>10307183</v>
      </c>
      <c r="AO44" s="224"/>
      <c r="AP44" s="224">
        <f t="shared" si="11"/>
        <v>10307183</v>
      </c>
      <c r="AQ44" s="225"/>
      <c r="AR44" s="224"/>
      <c r="AS44" s="224"/>
      <c r="AT44" s="224"/>
      <c r="AU44" s="224"/>
      <c r="AV44" s="224"/>
      <c r="AW44" s="224"/>
      <c r="AX44" s="224"/>
      <c r="AY44" s="224"/>
      <c r="AZ44" s="224"/>
      <c r="BA44" s="224"/>
      <c r="BB44" s="226"/>
      <c r="BC44" s="227">
        <f t="shared" si="12"/>
        <v>0</v>
      </c>
      <c r="BD44" s="222">
        <f t="shared" si="13"/>
        <v>10307183</v>
      </c>
    </row>
    <row r="45" spans="1:57" s="154" customFormat="1" x14ac:dyDescent="0.2">
      <c r="A45" s="240" t="e">
        <f>+S45-#REF!</f>
        <v>#REF!</v>
      </c>
      <c r="B45" s="465"/>
      <c r="C45" s="466">
        <v>29300000</v>
      </c>
      <c r="D45" s="210" t="s">
        <v>50</v>
      </c>
      <c r="E45" s="210" t="s">
        <v>182</v>
      </c>
      <c r="F45" s="210" t="s">
        <v>89</v>
      </c>
      <c r="G45" s="210" t="s">
        <v>87</v>
      </c>
      <c r="H45" s="210" t="s">
        <v>170</v>
      </c>
      <c r="I45" s="210" t="s">
        <v>80</v>
      </c>
      <c r="J45" s="210" t="s">
        <v>77</v>
      </c>
      <c r="K45" s="210" t="s">
        <v>79</v>
      </c>
      <c r="L45" s="211" t="s">
        <v>2001</v>
      </c>
      <c r="M45" s="211" t="s">
        <v>2001</v>
      </c>
      <c r="N45" s="211" t="s">
        <v>2001</v>
      </c>
      <c r="O45" s="467">
        <v>451</v>
      </c>
      <c r="P45" s="232">
        <v>451</v>
      </c>
      <c r="Q45" s="466">
        <v>29300000</v>
      </c>
      <c r="R45" s="215">
        <v>117</v>
      </c>
      <c r="S45" s="466">
        <v>29300000</v>
      </c>
      <c r="T45" s="215" t="s">
        <v>1279</v>
      </c>
      <c r="U45" s="466">
        <v>29300000</v>
      </c>
      <c r="V45" s="216" t="s">
        <v>209</v>
      </c>
      <c r="W45" s="238" t="s">
        <v>1285</v>
      </c>
      <c r="X45" s="217" t="s">
        <v>928</v>
      </c>
      <c r="Y45" s="218">
        <v>0</v>
      </c>
      <c r="Z45" s="219">
        <v>0</v>
      </c>
      <c r="AA45" s="219">
        <v>2539333</v>
      </c>
      <c r="AB45" s="219">
        <v>2930000</v>
      </c>
      <c r="AC45" s="219">
        <v>2930000</v>
      </c>
      <c r="AD45" s="219">
        <v>2930000</v>
      </c>
      <c r="AE45" s="219">
        <v>2930000</v>
      </c>
      <c r="AF45" s="219">
        <v>2930000</v>
      </c>
      <c r="AG45" s="219">
        <v>2930000</v>
      </c>
      <c r="AH45" s="219"/>
      <c r="AI45" s="219"/>
      <c r="AJ45" s="220"/>
      <c r="AK45" s="227">
        <f t="shared" si="14"/>
        <v>20119333</v>
      </c>
      <c r="AL45" s="222">
        <f t="shared" si="15"/>
        <v>9180667</v>
      </c>
      <c r="AN45" s="223">
        <f t="shared" si="10"/>
        <v>9180667</v>
      </c>
      <c r="AO45" s="224"/>
      <c r="AP45" s="224">
        <f t="shared" si="11"/>
        <v>9180667</v>
      </c>
      <c r="AQ45" s="225"/>
      <c r="AR45" s="224"/>
      <c r="AS45" s="224"/>
      <c r="AT45" s="224"/>
      <c r="AU45" s="224"/>
      <c r="AV45" s="224"/>
      <c r="AW45" s="224"/>
      <c r="AX45" s="224"/>
      <c r="AY45" s="224"/>
      <c r="AZ45" s="224"/>
      <c r="BA45" s="224"/>
      <c r="BB45" s="226"/>
      <c r="BC45" s="227">
        <f t="shared" si="12"/>
        <v>0</v>
      </c>
      <c r="BD45" s="222">
        <f t="shared" si="13"/>
        <v>9180667</v>
      </c>
    </row>
    <row r="46" spans="1:57" s="154" customFormat="1" x14ac:dyDescent="0.2">
      <c r="A46" s="240" t="e">
        <f>+S46-#REF!</f>
        <v>#REF!</v>
      </c>
      <c r="B46" s="465"/>
      <c r="C46" s="466">
        <v>29300000</v>
      </c>
      <c r="D46" s="210" t="s">
        <v>50</v>
      </c>
      <c r="E46" s="210" t="s">
        <v>182</v>
      </c>
      <c r="F46" s="210" t="s">
        <v>89</v>
      </c>
      <c r="G46" s="210" t="s">
        <v>87</v>
      </c>
      <c r="H46" s="210" t="s">
        <v>170</v>
      </c>
      <c r="I46" s="210" t="s">
        <v>80</v>
      </c>
      <c r="J46" s="210" t="s">
        <v>77</v>
      </c>
      <c r="K46" s="210" t="s">
        <v>79</v>
      </c>
      <c r="L46" s="211" t="s">
        <v>2001</v>
      </c>
      <c r="M46" s="211" t="s">
        <v>2001</v>
      </c>
      <c r="N46" s="211" t="s">
        <v>2001</v>
      </c>
      <c r="O46" s="467">
        <v>452</v>
      </c>
      <c r="P46" s="232">
        <v>452</v>
      </c>
      <c r="Q46" s="466">
        <v>29300000</v>
      </c>
      <c r="R46" s="215">
        <v>116</v>
      </c>
      <c r="S46" s="466">
        <v>29300000</v>
      </c>
      <c r="T46" s="215" t="s">
        <v>809</v>
      </c>
      <c r="U46" s="466">
        <v>29300000</v>
      </c>
      <c r="V46" s="216" t="s">
        <v>210</v>
      </c>
      <c r="W46" s="238" t="s">
        <v>1286</v>
      </c>
      <c r="X46" s="217" t="s">
        <v>1287</v>
      </c>
      <c r="Y46" s="218">
        <v>0</v>
      </c>
      <c r="Z46" s="219">
        <v>0</v>
      </c>
      <c r="AA46" s="219">
        <v>2148667</v>
      </c>
      <c r="AB46" s="219">
        <v>2930000</v>
      </c>
      <c r="AC46" s="219">
        <v>2930000</v>
      </c>
      <c r="AD46" s="219">
        <v>2930000</v>
      </c>
      <c r="AE46" s="219">
        <v>2930000</v>
      </c>
      <c r="AF46" s="219">
        <v>2930000</v>
      </c>
      <c r="AG46" s="219">
        <v>2930000</v>
      </c>
      <c r="AH46" s="219"/>
      <c r="AI46" s="219"/>
      <c r="AJ46" s="220"/>
      <c r="AK46" s="227">
        <f t="shared" si="14"/>
        <v>19728667</v>
      </c>
      <c r="AL46" s="222">
        <f t="shared" si="15"/>
        <v>9571333</v>
      </c>
      <c r="AN46" s="223">
        <f t="shared" si="10"/>
        <v>9571333</v>
      </c>
      <c r="AO46" s="224"/>
      <c r="AP46" s="224">
        <f t="shared" si="11"/>
        <v>9571333</v>
      </c>
      <c r="AQ46" s="225"/>
      <c r="AR46" s="224"/>
      <c r="AS46" s="224"/>
      <c r="AT46" s="224"/>
      <c r="AU46" s="224"/>
      <c r="AV46" s="224"/>
      <c r="AW46" s="224"/>
      <c r="AX46" s="224"/>
      <c r="AY46" s="224"/>
      <c r="AZ46" s="224"/>
      <c r="BA46" s="224"/>
      <c r="BB46" s="226"/>
      <c r="BC46" s="227">
        <f t="shared" si="12"/>
        <v>0</v>
      </c>
      <c r="BD46" s="222">
        <f t="shared" si="13"/>
        <v>9571333</v>
      </c>
    </row>
    <row r="47" spans="1:57" s="154" customFormat="1" x14ac:dyDescent="0.2">
      <c r="A47" s="240" t="e">
        <f>+S47-#REF!</f>
        <v>#REF!</v>
      </c>
      <c r="B47" s="465"/>
      <c r="C47" s="466">
        <v>29300000</v>
      </c>
      <c r="D47" s="210" t="s">
        <v>50</v>
      </c>
      <c r="E47" s="210" t="s">
        <v>182</v>
      </c>
      <c r="F47" s="210" t="s">
        <v>89</v>
      </c>
      <c r="G47" s="210" t="s">
        <v>87</v>
      </c>
      <c r="H47" s="210" t="s">
        <v>170</v>
      </c>
      <c r="I47" s="210" t="s">
        <v>80</v>
      </c>
      <c r="J47" s="210" t="s">
        <v>77</v>
      </c>
      <c r="K47" s="210" t="s">
        <v>79</v>
      </c>
      <c r="L47" s="211" t="s">
        <v>2001</v>
      </c>
      <c r="M47" s="211" t="s">
        <v>2001</v>
      </c>
      <c r="N47" s="211" t="s">
        <v>2001</v>
      </c>
      <c r="O47" s="467">
        <v>453</v>
      </c>
      <c r="P47" s="232">
        <v>453</v>
      </c>
      <c r="Q47" s="466">
        <v>29300000</v>
      </c>
      <c r="R47" s="215">
        <v>115</v>
      </c>
      <c r="S47" s="466">
        <v>29300000</v>
      </c>
      <c r="T47" s="215" t="s">
        <v>1305</v>
      </c>
      <c r="U47" s="466">
        <v>29300000</v>
      </c>
      <c r="V47" s="216" t="s">
        <v>211</v>
      </c>
      <c r="W47" s="238" t="s">
        <v>1288</v>
      </c>
      <c r="X47" s="217" t="s">
        <v>1289</v>
      </c>
      <c r="Y47" s="218">
        <v>0</v>
      </c>
      <c r="Z47" s="219">
        <v>0</v>
      </c>
      <c r="AA47" s="219">
        <v>2734667</v>
      </c>
      <c r="AB47" s="219">
        <v>2930000</v>
      </c>
      <c r="AC47" s="219">
        <v>2930000</v>
      </c>
      <c r="AD47" s="219">
        <v>2930000</v>
      </c>
      <c r="AE47" s="219">
        <v>2930000</v>
      </c>
      <c r="AF47" s="219">
        <v>2930000</v>
      </c>
      <c r="AG47" s="219">
        <v>2930000</v>
      </c>
      <c r="AH47" s="219"/>
      <c r="AI47" s="219"/>
      <c r="AJ47" s="220"/>
      <c r="AK47" s="227">
        <f>SUM(Y47:AJ47)</f>
        <v>20314667</v>
      </c>
      <c r="AL47" s="222">
        <f>+U47-AK47</f>
        <v>8985333</v>
      </c>
      <c r="AN47" s="223">
        <f t="shared" si="10"/>
        <v>8985333</v>
      </c>
      <c r="AO47" s="224"/>
      <c r="AP47" s="224">
        <f t="shared" si="11"/>
        <v>8985333</v>
      </c>
      <c r="AQ47" s="225"/>
      <c r="AR47" s="224"/>
      <c r="AS47" s="224"/>
      <c r="AT47" s="224"/>
      <c r="AU47" s="224"/>
      <c r="AV47" s="224"/>
      <c r="AW47" s="224"/>
      <c r="AX47" s="224"/>
      <c r="AY47" s="224"/>
      <c r="AZ47" s="224"/>
      <c r="BA47" s="224"/>
      <c r="BB47" s="226"/>
      <c r="BC47" s="227">
        <f t="shared" si="12"/>
        <v>0</v>
      </c>
      <c r="BD47" s="222">
        <f t="shared" si="13"/>
        <v>8985333</v>
      </c>
    </row>
    <row r="48" spans="1:57" s="154" customFormat="1" x14ac:dyDescent="0.2">
      <c r="A48" s="240" t="e">
        <f>+S48-#REF!</f>
        <v>#REF!</v>
      </c>
      <c r="B48" s="465"/>
      <c r="C48" s="466">
        <v>29300000</v>
      </c>
      <c r="D48" s="210" t="s">
        <v>50</v>
      </c>
      <c r="E48" s="210" t="s">
        <v>182</v>
      </c>
      <c r="F48" s="210" t="s">
        <v>89</v>
      </c>
      <c r="G48" s="210" t="s">
        <v>87</v>
      </c>
      <c r="H48" s="210" t="s">
        <v>170</v>
      </c>
      <c r="I48" s="210" t="s">
        <v>80</v>
      </c>
      <c r="J48" s="210" t="s">
        <v>77</v>
      </c>
      <c r="K48" s="210" t="s">
        <v>79</v>
      </c>
      <c r="L48" s="211" t="s">
        <v>2001</v>
      </c>
      <c r="M48" s="211" t="s">
        <v>2001</v>
      </c>
      <c r="N48" s="211" t="s">
        <v>2001</v>
      </c>
      <c r="O48" s="467">
        <v>454</v>
      </c>
      <c r="P48" s="232">
        <v>454</v>
      </c>
      <c r="Q48" s="466">
        <v>29300000</v>
      </c>
      <c r="R48" s="215">
        <v>114</v>
      </c>
      <c r="S48" s="466">
        <v>29300000</v>
      </c>
      <c r="T48" s="215" t="s">
        <v>1306</v>
      </c>
      <c r="U48" s="466">
        <v>29300000</v>
      </c>
      <c r="V48" s="216" t="s">
        <v>212</v>
      </c>
      <c r="W48" s="238" t="s">
        <v>1290</v>
      </c>
      <c r="X48" s="217" t="s">
        <v>1291</v>
      </c>
      <c r="Y48" s="218">
        <v>0</v>
      </c>
      <c r="Z48" s="219">
        <v>0</v>
      </c>
      <c r="AA48" s="219">
        <v>2734667</v>
      </c>
      <c r="AB48" s="219">
        <v>2930000</v>
      </c>
      <c r="AC48" s="219">
        <v>2930000</v>
      </c>
      <c r="AD48" s="219">
        <v>2930000</v>
      </c>
      <c r="AE48" s="219">
        <v>2930000</v>
      </c>
      <c r="AF48" s="219">
        <v>2930000</v>
      </c>
      <c r="AG48" s="219">
        <v>2930000</v>
      </c>
      <c r="AH48" s="219"/>
      <c r="AI48" s="219"/>
      <c r="AJ48" s="220"/>
      <c r="AK48" s="227">
        <f>SUM(Y48:AJ48)</f>
        <v>20314667</v>
      </c>
      <c r="AL48" s="222">
        <f>+U48-AK48</f>
        <v>8985333</v>
      </c>
      <c r="AN48" s="223">
        <f t="shared" si="10"/>
        <v>8985333</v>
      </c>
      <c r="AO48" s="224"/>
      <c r="AP48" s="224">
        <f t="shared" si="11"/>
        <v>8985333</v>
      </c>
      <c r="AQ48" s="225"/>
      <c r="AR48" s="224"/>
      <c r="AS48" s="224"/>
      <c r="AT48" s="224"/>
      <c r="AU48" s="224"/>
      <c r="AV48" s="224"/>
      <c r="AW48" s="224"/>
      <c r="AX48" s="224"/>
      <c r="AY48" s="224"/>
      <c r="AZ48" s="224"/>
      <c r="BA48" s="224"/>
      <c r="BB48" s="226"/>
      <c r="BC48" s="227">
        <f t="shared" si="12"/>
        <v>0</v>
      </c>
      <c r="BD48" s="222">
        <f t="shared" si="13"/>
        <v>8985333</v>
      </c>
    </row>
    <row r="49" spans="1:57" s="154" customFormat="1" x14ac:dyDescent="0.2">
      <c r="A49" s="240" t="e">
        <f>+S49-#REF!</f>
        <v>#REF!</v>
      </c>
      <c r="B49" s="465"/>
      <c r="C49" s="466">
        <v>29300000</v>
      </c>
      <c r="D49" s="210" t="s">
        <v>50</v>
      </c>
      <c r="E49" s="210" t="s">
        <v>182</v>
      </c>
      <c r="F49" s="210" t="s">
        <v>89</v>
      </c>
      <c r="G49" s="210" t="s">
        <v>87</v>
      </c>
      <c r="H49" s="210" t="s">
        <v>170</v>
      </c>
      <c r="I49" s="210" t="s">
        <v>80</v>
      </c>
      <c r="J49" s="210" t="s">
        <v>77</v>
      </c>
      <c r="K49" s="210" t="s">
        <v>79</v>
      </c>
      <c r="L49" s="211" t="s">
        <v>2001</v>
      </c>
      <c r="M49" s="211" t="s">
        <v>2001</v>
      </c>
      <c r="N49" s="211" t="s">
        <v>2001</v>
      </c>
      <c r="O49" s="467">
        <v>455</v>
      </c>
      <c r="P49" s="232">
        <v>455</v>
      </c>
      <c r="Q49" s="466">
        <v>29300000</v>
      </c>
      <c r="R49" s="215">
        <v>113</v>
      </c>
      <c r="S49" s="466">
        <v>29300000</v>
      </c>
      <c r="T49" s="215" t="s">
        <v>1307</v>
      </c>
      <c r="U49" s="466">
        <v>29300000</v>
      </c>
      <c r="V49" s="216" t="s">
        <v>213</v>
      </c>
      <c r="W49" s="238" t="s">
        <v>1292</v>
      </c>
      <c r="X49" s="217" t="s">
        <v>1293</v>
      </c>
      <c r="Y49" s="218">
        <v>0</v>
      </c>
      <c r="Z49" s="219">
        <v>0</v>
      </c>
      <c r="AA49" s="219">
        <v>2734667</v>
      </c>
      <c r="AB49" s="219">
        <v>2930000</v>
      </c>
      <c r="AC49" s="219">
        <v>2930000</v>
      </c>
      <c r="AD49" s="219">
        <v>2930000</v>
      </c>
      <c r="AE49" s="219">
        <v>2930000</v>
      </c>
      <c r="AF49" s="219">
        <v>2930000</v>
      </c>
      <c r="AG49" s="219">
        <v>2930000</v>
      </c>
      <c r="AH49" s="219"/>
      <c r="AI49" s="219"/>
      <c r="AJ49" s="220"/>
      <c r="AK49" s="227">
        <f>SUM(Y49:AJ49)</f>
        <v>20314667</v>
      </c>
      <c r="AL49" s="222">
        <f>+U49-AK49</f>
        <v>8985333</v>
      </c>
      <c r="AN49" s="223">
        <f t="shared" si="10"/>
        <v>8985333</v>
      </c>
      <c r="AO49" s="224"/>
      <c r="AP49" s="224">
        <f t="shared" si="11"/>
        <v>8985333</v>
      </c>
      <c r="AQ49" s="225"/>
      <c r="AR49" s="224"/>
      <c r="AS49" s="224"/>
      <c r="AT49" s="224"/>
      <c r="AU49" s="224"/>
      <c r="AV49" s="224"/>
      <c r="AW49" s="224"/>
      <c r="AX49" s="224"/>
      <c r="AY49" s="224"/>
      <c r="AZ49" s="224"/>
      <c r="BA49" s="224"/>
      <c r="BB49" s="226"/>
      <c r="BC49" s="227">
        <f t="shared" si="12"/>
        <v>0</v>
      </c>
      <c r="BD49" s="222">
        <f t="shared" si="13"/>
        <v>8985333</v>
      </c>
    </row>
    <row r="50" spans="1:57" s="154" customFormat="1" x14ac:dyDescent="0.2">
      <c r="A50" s="240" t="e">
        <f>+S50-#REF!</f>
        <v>#REF!</v>
      </c>
      <c r="B50" s="465"/>
      <c r="C50" s="466">
        <v>47787850</v>
      </c>
      <c r="D50" s="210" t="s">
        <v>50</v>
      </c>
      <c r="E50" s="210" t="s">
        <v>182</v>
      </c>
      <c r="F50" s="210" t="s">
        <v>89</v>
      </c>
      <c r="G50" s="210" t="s">
        <v>87</v>
      </c>
      <c r="H50" s="210" t="s">
        <v>170</v>
      </c>
      <c r="I50" s="210" t="s">
        <v>80</v>
      </c>
      <c r="J50" s="210" t="s">
        <v>77</v>
      </c>
      <c r="K50" s="210" t="s">
        <v>79</v>
      </c>
      <c r="L50" s="211" t="s">
        <v>2001</v>
      </c>
      <c r="M50" s="211" t="s">
        <v>2001</v>
      </c>
      <c r="N50" s="211" t="s">
        <v>2001</v>
      </c>
      <c r="O50" s="467">
        <v>456</v>
      </c>
      <c r="P50" s="232">
        <v>456</v>
      </c>
      <c r="Q50" s="466">
        <v>47787850</v>
      </c>
      <c r="R50" s="215">
        <v>112</v>
      </c>
      <c r="S50" s="466">
        <v>47787850</v>
      </c>
      <c r="T50" s="215" t="s">
        <v>1114</v>
      </c>
      <c r="U50" s="466">
        <v>47787850</v>
      </c>
      <c r="V50" s="216" t="s">
        <v>214</v>
      </c>
      <c r="W50" s="238" t="s">
        <v>1294</v>
      </c>
      <c r="X50" s="217" t="s">
        <v>1026</v>
      </c>
      <c r="Y50" s="218">
        <v>0</v>
      </c>
      <c r="Z50" s="219">
        <v>0</v>
      </c>
      <c r="AA50" s="219">
        <v>5622100</v>
      </c>
      <c r="AB50" s="219">
        <v>5622100</v>
      </c>
      <c r="AC50" s="219">
        <v>5622100</v>
      </c>
      <c r="AD50" s="219">
        <v>5622100</v>
      </c>
      <c r="AE50" s="219">
        <v>5622100</v>
      </c>
      <c r="AF50" s="219">
        <v>5622100</v>
      </c>
      <c r="AG50" s="219">
        <v>5622100</v>
      </c>
      <c r="AH50" s="219"/>
      <c r="AI50" s="219"/>
      <c r="AJ50" s="220"/>
      <c r="AK50" s="227">
        <f>SUM(Y50:AJ50)</f>
        <v>39354700</v>
      </c>
      <c r="AL50" s="222">
        <f>+U50-AK50</f>
        <v>8433150</v>
      </c>
      <c r="AN50" s="223">
        <f t="shared" si="10"/>
        <v>8433150</v>
      </c>
      <c r="AO50" s="224"/>
      <c r="AP50" s="224">
        <f t="shared" si="11"/>
        <v>8433150</v>
      </c>
      <c r="AQ50" s="225"/>
      <c r="AR50" s="224"/>
      <c r="AS50" s="224"/>
      <c r="AT50" s="224"/>
      <c r="AU50" s="224"/>
      <c r="AV50" s="224"/>
      <c r="AW50" s="224"/>
      <c r="AX50" s="224"/>
      <c r="AY50" s="224"/>
      <c r="AZ50" s="224"/>
      <c r="BA50" s="224"/>
      <c r="BB50" s="226"/>
      <c r="BC50" s="227">
        <f t="shared" si="12"/>
        <v>0</v>
      </c>
      <c r="BD50" s="222">
        <f t="shared" si="13"/>
        <v>8433150</v>
      </c>
    </row>
    <row r="51" spans="1:57" s="154" customFormat="1" ht="51" x14ac:dyDescent="0.2">
      <c r="A51" s="240" t="e">
        <f>+S51-#REF!</f>
        <v>#REF!</v>
      </c>
      <c r="B51" s="465"/>
      <c r="C51" s="466">
        <v>8892255</v>
      </c>
      <c r="D51" s="210" t="s">
        <v>50</v>
      </c>
      <c r="E51" s="210" t="s">
        <v>182</v>
      </c>
      <c r="F51" s="210" t="s">
        <v>89</v>
      </c>
      <c r="G51" s="210" t="s">
        <v>87</v>
      </c>
      <c r="H51" s="210" t="s">
        <v>170</v>
      </c>
      <c r="I51" s="210" t="s">
        <v>80</v>
      </c>
      <c r="J51" s="210" t="s">
        <v>77</v>
      </c>
      <c r="K51" s="210" t="s">
        <v>79</v>
      </c>
      <c r="L51" s="211" t="s">
        <v>2001</v>
      </c>
      <c r="M51" s="211" t="s">
        <v>2001</v>
      </c>
      <c r="N51" s="211" t="s">
        <v>2001</v>
      </c>
      <c r="O51" s="467">
        <v>457</v>
      </c>
      <c r="P51" s="232">
        <v>457</v>
      </c>
      <c r="Q51" s="466">
        <v>8892255</v>
      </c>
      <c r="R51" s="215">
        <v>270</v>
      </c>
      <c r="S51" s="466">
        <v>8892255</v>
      </c>
      <c r="T51" s="215" t="s">
        <v>657</v>
      </c>
      <c r="U51" s="466">
        <v>4993567</v>
      </c>
      <c r="V51" s="216" t="s">
        <v>215</v>
      </c>
      <c r="W51" s="238" t="s">
        <v>1267</v>
      </c>
      <c r="X51" s="217" t="s">
        <v>1295</v>
      </c>
      <c r="Y51" s="218">
        <v>0</v>
      </c>
      <c r="Z51" s="219">
        <v>672400</v>
      </c>
      <c r="AA51" s="219">
        <v>1239200</v>
      </c>
      <c r="AB51" s="219">
        <v>1736667</v>
      </c>
      <c r="AC51" s="219">
        <v>0</v>
      </c>
      <c r="AD51" s="219">
        <v>1345300</v>
      </c>
      <c r="AE51" s="219">
        <v>0</v>
      </c>
      <c r="AF51" s="219">
        <v>0</v>
      </c>
      <c r="AG51" s="219">
        <v>0</v>
      </c>
      <c r="AH51" s="219"/>
      <c r="AI51" s="219"/>
      <c r="AJ51" s="220"/>
      <c r="AK51" s="227">
        <f t="shared" si="14"/>
        <v>4993567</v>
      </c>
      <c r="AL51" s="222">
        <f t="shared" si="15"/>
        <v>0</v>
      </c>
      <c r="AN51" s="223">
        <f t="shared" si="10"/>
        <v>0</v>
      </c>
      <c r="AO51" s="224"/>
      <c r="AP51" s="224">
        <f t="shared" si="11"/>
        <v>0</v>
      </c>
      <c r="AQ51" s="225"/>
      <c r="AR51" s="224"/>
      <c r="AS51" s="224"/>
      <c r="AT51" s="224"/>
      <c r="AU51" s="224"/>
      <c r="AV51" s="224"/>
      <c r="AW51" s="224"/>
      <c r="AX51" s="224"/>
      <c r="AY51" s="224"/>
      <c r="AZ51" s="224"/>
      <c r="BA51" s="224"/>
      <c r="BB51" s="226"/>
      <c r="BC51" s="227">
        <f t="shared" si="12"/>
        <v>0</v>
      </c>
      <c r="BD51" s="222">
        <f t="shared" si="13"/>
        <v>0</v>
      </c>
    </row>
    <row r="52" spans="1:57" s="154" customFormat="1" x14ac:dyDescent="0.2">
      <c r="A52" s="240" t="e">
        <f>+S52-#REF!</f>
        <v>#REF!</v>
      </c>
      <c r="B52" s="465"/>
      <c r="C52" s="466">
        <v>47787850</v>
      </c>
      <c r="D52" s="210" t="s">
        <v>50</v>
      </c>
      <c r="E52" s="210" t="s">
        <v>182</v>
      </c>
      <c r="F52" s="210" t="s">
        <v>89</v>
      </c>
      <c r="G52" s="210" t="s">
        <v>87</v>
      </c>
      <c r="H52" s="210" t="s">
        <v>170</v>
      </c>
      <c r="I52" s="210" t="s">
        <v>80</v>
      </c>
      <c r="J52" s="210" t="s">
        <v>77</v>
      </c>
      <c r="K52" s="210" t="s">
        <v>79</v>
      </c>
      <c r="L52" s="211" t="s">
        <v>2001</v>
      </c>
      <c r="M52" s="211" t="s">
        <v>2001</v>
      </c>
      <c r="N52" s="211" t="s">
        <v>2001</v>
      </c>
      <c r="O52" s="467">
        <v>513</v>
      </c>
      <c r="P52" s="232">
        <v>513</v>
      </c>
      <c r="Q52" s="466">
        <v>47787850</v>
      </c>
      <c r="R52" s="215">
        <v>394</v>
      </c>
      <c r="S52" s="466">
        <v>47787850</v>
      </c>
      <c r="T52" s="215" t="s">
        <v>1253</v>
      </c>
      <c r="U52" s="466">
        <v>47787850</v>
      </c>
      <c r="V52" s="216" t="s">
        <v>372</v>
      </c>
      <c r="W52" s="238" t="s">
        <v>1296</v>
      </c>
      <c r="X52" s="239" t="s">
        <v>1297</v>
      </c>
      <c r="Y52" s="218">
        <v>0</v>
      </c>
      <c r="Z52" s="219">
        <v>0</v>
      </c>
      <c r="AA52" s="219">
        <v>0</v>
      </c>
      <c r="AB52" s="219">
        <v>3935470</v>
      </c>
      <c r="AC52" s="219">
        <v>5622100</v>
      </c>
      <c r="AD52" s="219">
        <v>5622100</v>
      </c>
      <c r="AE52" s="219">
        <v>5622100</v>
      </c>
      <c r="AF52" s="219">
        <v>5622100</v>
      </c>
      <c r="AG52" s="219">
        <v>5622100</v>
      </c>
      <c r="AH52" s="219"/>
      <c r="AI52" s="219"/>
      <c r="AJ52" s="220"/>
      <c r="AK52" s="227">
        <f t="shared" si="14"/>
        <v>32045970</v>
      </c>
      <c r="AL52" s="222">
        <f t="shared" si="15"/>
        <v>15741880</v>
      </c>
      <c r="AN52" s="223">
        <f t="shared" si="10"/>
        <v>15741880</v>
      </c>
      <c r="AO52" s="224"/>
      <c r="AP52" s="224">
        <f t="shared" si="11"/>
        <v>15741880</v>
      </c>
      <c r="AQ52" s="225"/>
      <c r="AR52" s="224"/>
      <c r="AS52" s="224"/>
      <c r="AT52" s="224"/>
      <c r="AU52" s="224"/>
      <c r="AV52" s="224"/>
      <c r="AW52" s="224"/>
      <c r="AX52" s="224"/>
      <c r="AY52" s="224"/>
      <c r="AZ52" s="224"/>
      <c r="BA52" s="224"/>
      <c r="BB52" s="226"/>
      <c r="BC52" s="227">
        <f t="shared" si="12"/>
        <v>0</v>
      </c>
      <c r="BD52" s="222">
        <f t="shared" si="13"/>
        <v>15741880</v>
      </c>
    </row>
    <row r="53" spans="1:57" s="154" customFormat="1" x14ac:dyDescent="0.2">
      <c r="A53" s="240" t="e">
        <f>+S53-#REF!</f>
        <v>#REF!</v>
      </c>
      <c r="B53" s="231"/>
      <c r="C53" s="224">
        <v>35060800</v>
      </c>
      <c r="D53" s="210" t="s">
        <v>50</v>
      </c>
      <c r="E53" s="210" t="s">
        <v>182</v>
      </c>
      <c r="F53" s="210" t="s">
        <v>89</v>
      </c>
      <c r="G53" s="210" t="s">
        <v>87</v>
      </c>
      <c r="H53" s="210" t="s">
        <v>170</v>
      </c>
      <c r="I53" s="210" t="s">
        <v>80</v>
      </c>
      <c r="J53" s="210" t="s">
        <v>77</v>
      </c>
      <c r="K53" s="210" t="s">
        <v>79</v>
      </c>
      <c r="L53" s="233" t="s">
        <v>2001</v>
      </c>
      <c r="M53" s="233" t="s">
        <v>2001</v>
      </c>
      <c r="N53" s="233" t="s">
        <v>2001</v>
      </c>
      <c r="O53" s="234">
        <v>514</v>
      </c>
      <c r="P53" s="232">
        <v>514</v>
      </c>
      <c r="Q53" s="224">
        <v>35060800</v>
      </c>
      <c r="R53" s="236">
        <v>109</v>
      </c>
      <c r="S53" s="224">
        <v>35060800</v>
      </c>
      <c r="T53" s="468" t="s">
        <v>1308</v>
      </c>
      <c r="U53" s="224">
        <v>35060800</v>
      </c>
      <c r="V53" s="238" t="s">
        <v>216</v>
      </c>
      <c r="W53" s="238" t="s">
        <v>1298</v>
      </c>
      <c r="X53" s="239" t="s">
        <v>1016</v>
      </c>
      <c r="Y53" s="225">
        <v>0</v>
      </c>
      <c r="Z53" s="224">
        <v>0</v>
      </c>
      <c r="AA53" s="224">
        <v>3574827</v>
      </c>
      <c r="AB53" s="224">
        <v>4124800</v>
      </c>
      <c r="AC53" s="224">
        <v>4124800</v>
      </c>
      <c r="AD53" s="224">
        <v>4124800</v>
      </c>
      <c r="AE53" s="224">
        <v>4124800</v>
      </c>
      <c r="AF53" s="224">
        <v>4124800</v>
      </c>
      <c r="AG53" s="224">
        <v>4124800</v>
      </c>
      <c r="AH53" s="224"/>
      <c r="AI53" s="224"/>
      <c r="AJ53" s="226"/>
      <c r="AK53" s="227">
        <f>SUM(Y53:AJ53)</f>
        <v>28323627</v>
      </c>
      <c r="AL53" s="222">
        <f>+U53-AK53</f>
        <v>6737173</v>
      </c>
      <c r="AM53" s="240"/>
      <c r="AN53" s="223">
        <f t="shared" si="10"/>
        <v>6737173</v>
      </c>
      <c r="AO53" s="224"/>
      <c r="AP53" s="224">
        <f t="shared" si="11"/>
        <v>6737173</v>
      </c>
      <c r="AQ53" s="225"/>
      <c r="AR53" s="224"/>
      <c r="AS53" s="224"/>
      <c r="AT53" s="224"/>
      <c r="AU53" s="224"/>
      <c r="AV53" s="224"/>
      <c r="AW53" s="224"/>
      <c r="AX53" s="224"/>
      <c r="AY53" s="224"/>
      <c r="AZ53" s="224"/>
      <c r="BA53" s="224"/>
      <c r="BB53" s="226"/>
      <c r="BC53" s="227">
        <f t="shared" si="12"/>
        <v>0</v>
      </c>
      <c r="BD53" s="222">
        <f t="shared" si="13"/>
        <v>6737173</v>
      </c>
    </row>
    <row r="54" spans="1:57" s="154" customFormat="1" ht="25.5" x14ac:dyDescent="0.2">
      <c r="A54" s="240" t="e">
        <f>+S54-#REF!</f>
        <v>#REF!</v>
      </c>
      <c r="B54" s="231"/>
      <c r="C54" s="224">
        <v>7000000</v>
      </c>
      <c r="D54" s="210" t="s">
        <v>50</v>
      </c>
      <c r="E54" s="210" t="s">
        <v>182</v>
      </c>
      <c r="F54" s="210" t="s">
        <v>89</v>
      </c>
      <c r="G54" s="210" t="s">
        <v>87</v>
      </c>
      <c r="H54" s="210" t="s">
        <v>170</v>
      </c>
      <c r="I54" s="210" t="s">
        <v>80</v>
      </c>
      <c r="J54" s="210" t="s">
        <v>77</v>
      </c>
      <c r="K54" s="210" t="s">
        <v>79</v>
      </c>
      <c r="L54" s="233" t="s">
        <v>2001</v>
      </c>
      <c r="M54" s="233" t="s">
        <v>2001</v>
      </c>
      <c r="N54" s="233" t="s">
        <v>2001</v>
      </c>
      <c r="O54" s="234">
        <v>638</v>
      </c>
      <c r="P54" s="232">
        <v>638</v>
      </c>
      <c r="Q54" s="224">
        <v>7000000</v>
      </c>
      <c r="R54" s="236">
        <v>503</v>
      </c>
      <c r="S54" s="224">
        <v>7000000</v>
      </c>
      <c r="T54" s="468" t="s">
        <v>2054</v>
      </c>
      <c r="U54" s="224">
        <v>5433400</v>
      </c>
      <c r="V54" s="238" t="s">
        <v>656</v>
      </c>
      <c r="W54" s="238" t="s">
        <v>1105</v>
      </c>
      <c r="X54" s="239" t="s">
        <v>1681</v>
      </c>
      <c r="Y54" s="225">
        <v>0</v>
      </c>
      <c r="Z54" s="224">
        <v>0</v>
      </c>
      <c r="AA54" s="224">
        <v>0</v>
      </c>
      <c r="AB54" s="224">
        <v>0</v>
      </c>
      <c r="AC54" s="224">
        <v>1501900</v>
      </c>
      <c r="AD54" s="224">
        <v>0</v>
      </c>
      <c r="AE54" s="224">
        <v>1345300</v>
      </c>
      <c r="AF54" s="224">
        <v>1345300</v>
      </c>
      <c r="AG54" s="224">
        <v>1240900</v>
      </c>
      <c r="AH54" s="224"/>
      <c r="AI54" s="224"/>
      <c r="AJ54" s="226"/>
      <c r="AK54" s="227">
        <f>SUM(Y54:AJ54)</f>
        <v>5433400</v>
      </c>
      <c r="AL54" s="222">
        <f>+U54-AK54</f>
        <v>0</v>
      </c>
      <c r="AM54" s="240"/>
      <c r="AN54" s="223">
        <f>+AL54</f>
        <v>0</v>
      </c>
      <c r="AO54" s="224"/>
      <c r="AP54" s="224">
        <f>+AN54-AO54</f>
        <v>0</v>
      </c>
      <c r="AQ54" s="225"/>
      <c r="AR54" s="224"/>
      <c r="AS54" s="224"/>
      <c r="AT54" s="224"/>
      <c r="AU54" s="224"/>
      <c r="AV54" s="224"/>
      <c r="AW54" s="224"/>
      <c r="AX54" s="224"/>
      <c r="AY54" s="224"/>
      <c r="AZ54" s="224"/>
      <c r="BA54" s="224"/>
      <c r="BB54" s="226"/>
      <c r="BC54" s="227">
        <f>SUM(AQ54:BB54)</f>
        <v>0</v>
      </c>
      <c r="BD54" s="222">
        <f>+AN54-BC54</f>
        <v>0</v>
      </c>
    </row>
    <row r="55" spans="1:57" s="154" customFormat="1" x14ac:dyDescent="0.2">
      <c r="B55" s="231"/>
      <c r="C55" s="462"/>
      <c r="D55" s="210"/>
      <c r="E55" s="210"/>
      <c r="F55" s="210"/>
      <c r="G55" s="210"/>
      <c r="H55" s="210"/>
      <c r="I55" s="210"/>
      <c r="J55" s="210"/>
      <c r="K55" s="210"/>
      <c r="L55" s="233"/>
      <c r="M55" s="233"/>
      <c r="N55" s="233"/>
      <c r="O55" s="234"/>
      <c r="P55" s="235"/>
      <c r="Q55" s="235"/>
      <c r="R55" s="236"/>
      <c r="S55" s="224"/>
      <c r="T55" s="468"/>
      <c r="U55" s="224"/>
      <c r="V55" s="238"/>
      <c r="W55" s="238"/>
      <c r="X55" s="239"/>
      <c r="Y55" s="225"/>
      <c r="Z55" s="224"/>
      <c r="AA55" s="224"/>
      <c r="AB55" s="224"/>
      <c r="AC55" s="224"/>
      <c r="AD55" s="224"/>
      <c r="AE55" s="224"/>
      <c r="AF55" s="224"/>
      <c r="AG55" s="224"/>
      <c r="AH55" s="224"/>
      <c r="AI55" s="224"/>
      <c r="AJ55" s="226"/>
      <c r="AK55" s="227">
        <f>SUM(Y55:AJ55)</f>
        <v>0</v>
      </c>
      <c r="AL55" s="222">
        <f>+U55-AK55</f>
        <v>0</v>
      </c>
      <c r="AM55" s="240"/>
      <c r="AN55" s="223">
        <f>+AL55</f>
        <v>0</v>
      </c>
      <c r="AO55" s="224"/>
      <c r="AP55" s="224">
        <f>+AN55-AO55</f>
        <v>0</v>
      </c>
      <c r="AQ55" s="225"/>
      <c r="AR55" s="224"/>
      <c r="AS55" s="224"/>
      <c r="AT55" s="224"/>
      <c r="AU55" s="224"/>
      <c r="AV55" s="224"/>
      <c r="AW55" s="224"/>
      <c r="AX55" s="224"/>
      <c r="AY55" s="224"/>
      <c r="AZ55" s="224"/>
      <c r="BA55" s="224"/>
      <c r="BB55" s="226"/>
      <c r="BC55" s="227">
        <f>SUM(AQ55:BB55)</f>
        <v>0</v>
      </c>
      <c r="BD55" s="222">
        <f>+AN55-BC55</f>
        <v>0</v>
      </c>
    </row>
    <row r="56" spans="1:57" s="154" customFormat="1" x14ac:dyDescent="0.2">
      <c r="B56" s="231"/>
      <c r="C56" s="462"/>
      <c r="D56" s="210"/>
      <c r="E56" s="210"/>
      <c r="F56" s="210"/>
      <c r="G56" s="210"/>
      <c r="H56" s="210"/>
      <c r="I56" s="210"/>
      <c r="J56" s="210"/>
      <c r="K56" s="210"/>
      <c r="L56" s="233"/>
      <c r="M56" s="233"/>
      <c r="N56" s="233"/>
      <c r="O56" s="234"/>
      <c r="P56" s="235"/>
      <c r="Q56" s="235"/>
      <c r="R56" s="236"/>
      <c r="S56" s="224"/>
      <c r="T56" s="468"/>
      <c r="U56" s="224"/>
      <c r="V56" s="238"/>
      <c r="W56" s="238"/>
      <c r="X56" s="239"/>
      <c r="Y56" s="225"/>
      <c r="Z56" s="224"/>
      <c r="AA56" s="224"/>
      <c r="AB56" s="224"/>
      <c r="AC56" s="224"/>
      <c r="AD56" s="224"/>
      <c r="AE56" s="224"/>
      <c r="AF56" s="224"/>
      <c r="AG56" s="224"/>
      <c r="AH56" s="224"/>
      <c r="AI56" s="224"/>
      <c r="AJ56" s="226"/>
      <c r="AK56" s="221"/>
      <c r="AL56" s="222"/>
      <c r="AM56" s="240"/>
      <c r="AN56" s="223">
        <f>+AL56</f>
        <v>0</v>
      </c>
      <c r="AO56" s="224"/>
      <c r="AP56" s="224">
        <f>+AN56-AO56</f>
        <v>0</v>
      </c>
      <c r="AQ56" s="225"/>
      <c r="AR56" s="224"/>
      <c r="AS56" s="224"/>
      <c r="AT56" s="224"/>
      <c r="AU56" s="224"/>
      <c r="AV56" s="224"/>
      <c r="AW56" s="224"/>
      <c r="AX56" s="224"/>
      <c r="AY56" s="224"/>
      <c r="AZ56" s="224"/>
      <c r="BA56" s="224"/>
      <c r="BB56" s="226"/>
      <c r="BC56" s="227">
        <f>SUM(AQ56:BB56)</f>
        <v>0</v>
      </c>
      <c r="BD56" s="222">
        <f>+AN56-BC56</f>
        <v>0</v>
      </c>
    </row>
    <row r="57" spans="1:57" s="252" customFormat="1" ht="36.75" customHeight="1" thickBot="1" x14ac:dyDescent="0.25">
      <c r="B57" s="241" t="s">
        <v>6</v>
      </c>
      <c r="C57" s="463">
        <f>C36-SUM(C37:C56)</f>
        <v>0</v>
      </c>
      <c r="D57" s="243" t="s">
        <v>50</v>
      </c>
      <c r="E57" s="244" t="s">
        <v>182</v>
      </c>
      <c r="F57" s="244" t="s">
        <v>89</v>
      </c>
      <c r="G57" s="244" t="s">
        <v>87</v>
      </c>
      <c r="H57" s="244" t="s">
        <v>170</v>
      </c>
      <c r="I57" s="244" t="s">
        <v>80</v>
      </c>
      <c r="J57" s="244" t="s">
        <v>77</v>
      </c>
      <c r="K57" s="244" t="s">
        <v>79</v>
      </c>
      <c r="L57" s="245"/>
      <c r="M57" s="245"/>
      <c r="N57" s="245"/>
      <c r="O57" s="720"/>
      <c r="P57" s="247"/>
      <c r="Q57" s="389"/>
      <c r="R57" s="248"/>
      <c r="S57" s="389">
        <f>SUM(S37:S56)</f>
        <v>714576580</v>
      </c>
      <c r="T57" s="385"/>
      <c r="U57" s="389">
        <f>SUM(U37:U56)</f>
        <v>709111292</v>
      </c>
      <c r="V57" s="464"/>
      <c r="W57" s="464"/>
      <c r="X57" s="388"/>
      <c r="Y57" s="389">
        <f t="shared" ref="Y57:BD57" si="16">SUM(Y37:Y56)</f>
        <v>0</v>
      </c>
      <c r="Z57" s="389">
        <f t="shared" si="16"/>
        <v>672400</v>
      </c>
      <c r="AA57" s="389">
        <f t="shared" si="16"/>
        <v>30824262</v>
      </c>
      <c r="AB57" s="389">
        <f t="shared" si="16"/>
        <v>54863544</v>
      </c>
      <c r="AC57" s="389">
        <f t="shared" si="16"/>
        <v>58236650</v>
      </c>
      <c r="AD57" s="389">
        <f t="shared" si="16"/>
        <v>68720050</v>
      </c>
      <c r="AE57" s="389">
        <f t="shared" si="16"/>
        <v>71660050</v>
      </c>
      <c r="AF57" s="389">
        <f t="shared" si="16"/>
        <v>64160050</v>
      </c>
      <c r="AG57" s="389">
        <f t="shared" si="16"/>
        <v>69807583</v>
      </c>
      <c r="AH57" s="389">
        <f t="shared" si="16"/>
        <v>0</v>
      </c>
      <c r="AI57" s="389">
        <f t="shared" si="16"/>
        <v>0</v>
      </c>
      <c r="AJ57" s="390">
        <f t="shared" si="16"/>
        <v>0</v>
      </c>
      <c r="AK57" s="391">
        <f t="shared" si="16"/>
        <v>418944589</v>
      </c>
      <c r="AL57" s="392">
        <f t="shared" si="16"/>
        <v>290166703</v>
      </c>
      <c r="AN57" s="393">
        <f t="shared" si="16"/>
        <v>290166703</v>
      </c>
      <c r="AO57" s="394">
        <f t="shared" si="16"/>
        <v>0</v>
      </c>
      <c r="AP57" s="394">
        <f t="shared" si="16"/>
        <v>290166703</v>
      </c>
      <c r="AQ57" s="394">
        <f t="shared" si="16"/>
        <v>0</v>
      </c>
      <c r="AR57" s="394">
        <f t="shared" si="16"/>
        <v>0</v>
      </c>
      <c r="AS57" s="394">
        <f t="shared" si="16"/>
        <v>0</v>
      </c>
      <c r="AT57" s="394">
        <f t="shared" si="16"/>
        <v>0</v>
      </c>
      <c r="AU57" s="394">
        <f t="shared" si="16"/>
        <v>0</v>
      </c>
      <c r="AV57" s="394">
        <f t="shared" si="16"/>
        <v>0</v>
      </c>
      <c r="AW57" s="394">
        <f t="shared" si="16"/>
        <v>0</v>
      </c>
      <c r="AX57" s="394">
        <f t="shared" si="16"/>
        <v>0</v>
      </c>
      <c r="AY57" s="394">
        <f t="shared" si="16"/>
        <v>0</v>
      </c>
      <c r="AZ57" s="394">
        <f t="shared" si="16"/>
        <v>0</v>
      </c>
      <c r="BA57" s="394">
        <f t="shared" si="16"/>
        <v>0</v>
      </c>
      <c r="BB57" s="394">
        <f t="shared" si="16"/>
        <v>0</v>
      </c>
      <c r="BC57" s="395">
        <f t="shared" si="16"/>
        <v>0</v>
      </c>
      <c r="BD57" s="396">
        <f t="shared" si="16"/>
        <v>290166703</v>
      </c>
    </row>
    <row r="58" spans="1:57" s="252" customFormat="1" ht="34.5" customHeight="1" x14ac:dyDescent="0.2">
      <c r="B58" s="444" t="s">
        <v>81</v>
      </c>
      <c r="C58" s="443">
        <f>498038011-137084403-3075088-5326000</f>
        <v>352552520</v>
      </c>
      <c r="D58" s="445"/>
      <c r="E58" s="445"/>
      <c r="F58" s="445"/>
      <c r="G58" s="445"/>
      <c r="H58" s="445"/>
      <c r="I58" s="445"/>
      <c r="J58" s="445"/>
      <c r="K58" s="445"/>
      <c r="L58" s="445"/>
      <c r="M58" s="445"/>
      <c r="N58" s="446"/>
      <c r="O58" s="718"/>
      <c r="P58" s="448"/>
      <c r="Q58" s="449"/>
      <c r="R58" s="450"/>
      <c r="S58" s="449"/>
      <c r="T58" s="450"/>
      <c r="U58" s="449"/>
      <c r="V58" s="451"/>
      <c r="W58" s="451"/>
      <c r="X58" s="452"/>
      <c r="Y58" s="453"/>
      <c r="Z58" s="454"/>
      <c r="AA58" s="454"/>
      <c r="AB58" s="454"/>
      <c r="AC58" s="454"/>
      <c r="AD58" s="454"/>
      <c r="AE58" s="454"/>
      <c r="AF58" s="454"/>
      <c r="AG58" s="454"/>
      <c r="AH58" s="454"/>
      <c r="AI58" s="454"/>
      <c r="AJ58" s="455"/>
      <c r="AK58" s="456"/>
      <c r="AL58" s="457"/>
      <c r="AN58" s="202"/>
      <c r="AO58" s="203"/>
      <c r="AP58" s="203"/>
      <c r="AQ58" s="204"/>
      <c r="AR58" s="203"/>
      <c r="AS58" s="203"/>
      <c r="AT58" s="203"/>
      <c r="AU58" s="203"/>
      <c r="AV58" s="203"/>
      <c r="AW58" s="203"/>
      <c r="AX58" s="203"/>
      <c r="AY58" s="203"/>
      <c r="AZ58" s="203"/>
      <c r="BA58" s="203"/>
      <c r="BB58" s="205"/>
      <c r="BC58" s="206"/>
      <c r="BD58" s="207"/>
      <c r="BE58" s="208"/>
    </row>
    <row r="59" spans="1:57" s="472" customFormat="1" x14ac:dyDescent="0.2">
      <c r="A59" s="240" t="e">
        <f>+S59-#REF!</f>
        <v>#REF!</v>
      </c>
      <c r="B59" s="465"/>
      <c r="C59" s="469">
        <v>3312033</v>
      </c>
      <c r="D59" s="210" t="s">
        <v>50</v>
      </c>
      <c r="E59" s="210" t="s">
        <v>182</v>
      </c>
      <c r="F59" s="210" t="s">
        <v>89</v>
      </c>
      <c r="G59" s="210" t="s">
        <v>87</v>
      </c>
      <c r="H59" s="210" t="s">
        <v>170</v>
      </c>
      <c r="I59" s="210" t="s">
        <v>80</v>
      </c>
      <c r="J59" s="210" t="s">
        <v>77</v>
      </c>
      <c r="K59" s="210" t="s">
        <v>79</v>
      </c>
      <c r="L59" s="211" t="s">
        <v>2001</v>
      </c>
      <c r="M59" s="211" t="s">
        <v>2001</v>
      </c>
      <c r="N59" s="211" t="s">
        <v>2001</v>
      </c>
      <c r="O59" s="467">
        <v>408</v>
      </c>
      <c r="P59" s="213">
        <v>263</v>
      </c>
      <c r="Q59" s="469">
        <v>3312033</v>
      </c>
      <c r="R59" s="215">
        <v>276</v>
      </c>
      <c r="S59" s="469">
        <v>3312033</v>
      </c>
      <c r="T59" s="215" t="s">
        <v>660</v>
      </c>
      <c r="U59" s="469">
        <v>3312033</v>
      </c>
      <c r="V59" s="216" t="s">
        <v>219</v>
      </c>
      <c r="W59" s="238" t="s">
        <v>1105</v>
      </c>
      <c r="X59" s="239" t="s">
        <v>1106</v>
      </c>
      <c r="Y59" s="470">
        <v>0</v>
      </c>
      <c r="Z59" s="466">
        <v>313200</v>
      </c>
      <c r="AA59" s="466">
        <v>1181200</v>
      </c>
      <c r="AB59" s="466">
        <v>1817633</v>
      </c>
      <c r="AC59" s="466">
        <v>0</v>
      </c>
      <c r="AD59" s="466">
        <v>0</v>
      </c>
      <c r="AE59" s="466">
        <v>0</v>
      </c>
      <c r="AF59" s="466">
        <v>0</v>
      </c>
      <c r="AG59" s="466">
        <v>0</v>
      </c>
      <c r="AH59" s="466"/>
      <c r="AI59" s="466"/>
      <c r="AJ59" s="471"/>
      <c r="AK59" s="227">
        <f t="shared" ref="AK59:AK67" si="17">SUM(Y59:AJ59)</f>
        <v>3312033</v>
      </c>
      <c r="AL59" s="222">
        <f t="shared" ref="AL59:AL67" si="18">+U59-AK59</f>
        <v>0</v>
      </c>
      <c r="AN59" s="223">
        <f t="shared" ref="AN59:AN78" si="19">+AL59</f>
        <v>0</v>
      </c>
      <c r="AO59" s="224"/>
      <c r="AP59" s="224">
        <f t="shared" ref="AP59:AP78" si="20">+AN59-AO59</f>
        <v>0</v>
      </c>
      <c r="AQ59" s="225"/>
      <c r="AR59" s="224"/>
      <c r="AS59" s="224"/>
      <c r="AT59" s="224"/>
      <c r="AU59" s="224"/>
      <c r="AV59" s="224"/>
      <c r="AW59" s="224"/>
      <c r="AX59" s="224"/>
      <c r="AY59" s="224"/>
      <c r="AZ59" s="224"/>
      <c r="BA59" s="224"/>
      <c r="BB59" s="226"/>
      <c r="BC59" s="227">
        <f t="shared" ref="BC59:BC78" si="21">SUM(AQ59:BB59)</f>
        <v>0</v>
      </c>
      <c r="BD59" s="222">
        <f t="shared" ref="BD59:BD78" si="22">+AN59-BC59</f>
        <v>0</v>
      </c>
    </row>
    <row r="60" spans="1:57" s="472" customFormat="1" x14ac:dyDescent="0.2">
      <c r="A60" s="240" t="e">
        <f>+S60-#REF!</f>
        <v>#REF!</v>
      </c>
      <c r="B60" s="465"/>
      <c r="C60" s="469">
        <v>73903200</v>
      </c>
      <c r="D60" s="210" t="s">
        <v>50</v>
      </c>
      <c r="E60" s="210" t="s">
        <v>182</v>
      </c>
      <c r="F60" s="210" t="s">
        <v>89</v>
      </c>
      <c r="G60" s="210" t="s">
        <v>87</v>
      </c>
      <c r="H60" s="210" t="s">
        <v>170</v>
      </c>
      <c r="I60" s="210" t="s">
        <v>80</v>
      </c>
      <c r="J60" s="210" t="s">
        <v>77</v>
      </c>
      <c r="K60" s="210" t="s">
        <v>79</v>
      </c>
      <c r="L60" s="211" t="s">
        <v>2001</v>
      </c>
      <c r="M60" s="211" t="s">
        <v>2001</v>
      </c>
      <c r="N60" s="211" t="s">
        <v>2001</v>
      </c>
      <c r="O60" s="467">
        <v>411</v>
      </c>
      <c r="P60" s="213">
        <v>130</v>
      </c>
      <c r="Q60" s="469">
        <v>73903200</v>
      </c>
      <c r="R60" s="215">
        <v>133</v>
      </c>
      <c r="S60" s="469">
        <v>73903200</v>
      </c>
      <c r="T60" s="215" t="s">
        <v>1045</v>
      </c>
      <c r="U60" s="469">
        <v>73903200</v>
      </c>
      <c r="V60" s="216" t="s">
        <v>393</v>
      </c>
      <c r="W60" s="238" t="s">
        <v>1107</v>
      </c>
      <c r="X60" s="239" t="s">
        <v>1095</v>
      </c>
      <c r="Y60" s="470">
        <v>0</v>
      </c>
      <c r="Z60" s="466">
        <v>0</v>
      </c>
      <c r="AA60" s="466">
        <v>6803787</v>
      </c>
      <c r="AB60" s="466">
        <v>7038400</v>
      </c>
      <c r="AC60" s="466">
        <v>7038400</v>
      </c>
      <c r="AD60" s="466">
        <v>7038400</v>
      </c>
      <c r="AE60" s="466">
        <v>7038400</v>
      </c>
      <c r="AF60" s="466">
        <v>7038400</v>
      </c>
      <c r="AG60" s="466">
        <v>7038400</v>
      </c>
      <c r="AH60" s="466"/>
      <c r="AI60" s="466"/>
      <c r="AJ60" s="471"/>
      <c r="AK60" s="227">
        <f t="shared" si="17"/>
        <v>49034187</v>
      </c>
      <c r="AL60" s="222">
        <f t="shared" si="18"/>
        <v>24869013</v>
      </c>
      <c r="AN60" s="223">
        <f t="shared" si="19"/>
        <v>24869013</v>
      </c>
      <c r="AO60" s="224"/>
      <c r="AP60" s="224">
        <f t="shared" si="20"/>
        <v>24869013</v>
      </c>
      <c r="AQ60" s="225"/>
      <c r="AR60" s="224"/>
      <c r="AS60" s="224"/>
      <c r="AT60" s="224"/>
      <c r="AU60" s="224"/>
      <c r="AV60" s="224"/>
      <c r="AW60" s="224"/>
      <c r="AX60" s="224"/>
      <c r="AY60" s="224"/>
      <c r="AZ60" s="224"/>
      <c r="BA60" s="224"/>
      <c r="BB60" s="226"/>
      <c r="BC60" s="227">
        <f t="shared" si="21"/>
        <v>0</v>
      </c>
      <c r="BD60" s="222">
        <f t="shared" si="22"/>
        <v>24869013</v>
      </c>
    </row>
    <row r="61" spans="1:57" s="472" customFormat="1" x14ac:dyDescent="0.2">
      <c r="A61" s="240" t="e">
        <f>+S61-#REF!</f>
        <v>#REF!</v>
      </c>
      <c r="B61" s="465"/>
      <c r="C61" s="469">
        <v>44976800</v>
      </c>
      <c r="D61" s="210" t="s">
        <v>50</v>
      </c>
      <c r="E61" s="210" t="s">
        <v>182</v>
      </c>
      <c r="F61" s="210" t="s">
        <v>89</v>
      </c>
      <c r="G61" s="210" t="s">
        <v>87</v>
      </c>
      <c r="H61" s="210" t="s">
        <v>170</v>
      </c>
      <c r="I61" s="210" t="s">
        <v>80</v>
      </c>
      <c r="J61" s="210" t="s">
        <v>77</v>
      </c>
      <c r="K61" s="210" t="s">
        <v>79</v>
      </c>
      <c r="L61" s="211" t="s">
        <v>2001</v>
      </c>
      <c r="M61" s="211" t="s">
        <v>2001</v>
      </c>
      <c r="N61" s="211" t="s">
        <v>2001</v>
      </c>
      <c r="O61" s="467">
        <v>412</v>
      </c>
      <c r="P61" s="213">
        <v>204</v>
      </c>
      <c r="Q61" s="469">
        <v>44976800</v>
      </c>
      <c r="R61" s="215">
        <v>218</v>
      </c>
      <c r="S61" s="469">
        <v>44976800</v>
      </c>
      <c r="T61" s="215" t="s">
        <v>1094</v>
      </c>
      <c r="U61" s="469">
        <v>44976800</v>
      </c>
      <c r="V61" s="216" t="s">
        <v>394</v>
      </c>
      <c r="W61" s="238" t="s">
        <v>1108</v>
      </c>
      <c r="X61" s="239" t="s">
        <v>1109</v>
      </c>
      <c r="Y61" s="470">
        <v>0</v>
      </c>
      <c r="Z61" s="466">
        <v>0</v>
      </c>
      <c r="AA61" s="466">
        <v>0</v>
      </c>
      <c r="AB61" s="466">
        <v>5059890</v>
      </c>
      <c r="AC61" s="466">
        <v>5622100</v>
      </c>
      <c r="AD61" s="466">
        <v>5622100</v>
      </c>
      <c r="AE61" s="466">
        <v>5622100</v>
      </c>
      <c r="AF61" s="466">
        <v>5622100</v>
      </c>
      <c r="AG61" s="466">
        <v>5622100</v>
      </c>
      <c r="AH61" s="466"/>
      <c r="AI61" s="466"/>
      <c r="AJ61" s="471"/>
      <c r="AK61" s="227">
        <f t="shared" si="17"/>
        <v>33170390</v>
      </c>
      <c r="AL61" s="222">
        <f t="shared" si="18"/>
        <v>11806410</v>
      </c>
      <c r="AN61" s="223">
        <f t="shared" si="19"/>
        <v>11806410</v>
      </c>
      <c r="AO61" s="224"/>
      <c r="AP61" s="224">
        <f t="shared" si="20"/>
        <v>11806410</v>
      </c>
      <c r="AQ61" s="225"/>
      <c r="AR61" s="224"/>
      <c r="AS61" s="224"/>
      <c r="AT61" s="224"/>
      <c r="AU61" s="224"/>
      <c r="AV61" s="224"/>
      <c r="AW61" s="224"/>
      <c r="AX61" s="224"/>
      <c r="AY61" s="224"/>
      <c r="AZ61" s="224"/>
      <c r="BA61" s="224"/>
      <c r="BB61" s="226"/>
      <c r="BC61" s="227">
        <f t="shared" si="21"/>
        <v>0</v>
      </c>
      <c r="BD61" s="222">
        <f t="shared" si="22"/>
        <v>11806410</v>
      </c>
    </row>
    <row r="62" spans="1:57" s="472" customFormat="1" x14ac:dyDescent="0.2">
      <c r="A62" s="240" t="e">
        <f>+S62-#REF!</f>
        <v>#REF!</v>
      </c>
      <c r="B62" s="465"/>
      <c r="C62" s="469">
        <v>29070000</v>
      </c>
      <c r="D62" s="210" t="s">
        <v>50</v>
      </c>
      <c r="E62" s="210" t="s">
        <v>182</v>
      </c>
      <c r="F62" s="210" t="s">
        <v>89</v>
      </c>
      <c r="G62" s="210" t="s">
        <v>87</v>
      </c>
      <c r="H62" s="210" t="s">
        <v>170</v>
      </c>
      <c r="I62" s="210" t="s">
        <v>80</v>
      </c>
      <c r="J62" s="210" t="s">
        <v>77</v>
      </c>
      <c r="K62" s="210" t="s">
        <v>79</v>
      </c>
      <c r="L62" s="211" t="s">
        <v>2001</v>
      </c>
      <c r="M62" s="211" t="s">
        <v>2001</v>
      </c>
      <c r="N62" s="211" t="s">
        <v>2001</v>
      </c>
      <c r="O62" s="467">
        <v>413</v>
      </c>
      <c r="P62" s="213">
        <v>205</v>
      </c>
      <c r="Q62" s="469">
        <v>29070000</v>
      </c>
      <c r="R62" s="215">
        <v>204</v>
      </c>
      <c r="S62" s="469">
        <v>29070000</v>
      </c>
      <c r="T62" s="215" t="s">
        <v>1086</v>
      </c>
      <c r="U62" s="469">
        <v>29070000</v>
      </c>
      <c r="V62" s="216" t="s">
        <v>395</v>
      </c>
      <c r="W62" s="238" t="s">
        <v>1110</v>
      </c>
      <c r="X62" s="239" t="s">
        <v>1111</v>
      </c>
      <c r="Y62" s="470">
        <v>0</v>
      </c>
      <c r="Z62" s="466">
        <v>0</v>
      </c>
      <c r="AA62" s="466">
        <v>2244000</v>
      </c>
      <c r="AB62" s="466">
        <v>3060000</v>
      </c>
      <c r="AC62" s="466">
        <v>3060000</v>
      </c>
      <c r="AD62" s="466">
        <v>3060000</v>
      </c>
      <c r="AE62" s="466">
        <v>3060000</v>
      </c>
      <c r="AF62" s="466">
        <v>3060000</v>
      </c>
      <c r="AG62" s="466">
        <v>3060000</v>
      </c>
      <c r="AH62" s="466"/>
      <c r="AI62" s="466"/>
      <c r="AJ62" s="471"/>
      <c r="AK62" s="227">
        <f t="shared" si="17"/>
        <v>20604000</v>
      </c>
      <c r="AL62" s="222">
        <f t="shared" si="18"/>
        <v>8466000</v>
      </c>
      <c r="AN62" s="223">
        <f t="shared" si="19"/>
        <v>8466000</v>
      </c>
      <c r="AO62" s="224"/>
      <c r="AP62" s="224">
        <f t="shared" si="20"/>
        <v>8466000</v>
      </c>
      <c r="AQ62" s="225"/>
      <c r="AR62" s="224"/>
      <c r="AS62" s="224"/>
      <c r="AT62" s="224"/>
      <c r="AU62" s="224"/>
      <c r="AV62" s="224"/>
      <c r="AW62" s="224"/>
      <c r="AX62" s="224"/>
      <c r="AY62" s="224"/>
      <c r="AZ62" s="224"/>
      <c r="BA62" s="224"/>
      <c r="BB62" s="226"/>
      <c r="BC62" s="227">
        <f t="shared" si="21"/>
        <v>0</v>
      </c>
      <c r="BD62" s="222">
        <f t="shared" si="22"/>
        <v>8466000</v>
      </c>
    </row>
    <row r="63" spans="1:57" s="472" customFormat="1" x14ac:dyDescent="0.2">
      <c r="A63" s="240" t="e">
        <f>+S63-#REF!</f>
        <v>#REF!</v>
      </c>
      <c r="B63" s="465"/>
      <c r="C63" s="469">
        <v>18527850</v>
      </c>
      <c r="D63" s="210" t="s">
        <v>50</v>
      </c>
      <c r="E63" s="210" t="s">
        <v>182</v>
      </c>
      <c r="F63" s="210" t="s">
        <v>89</v>
      </c>
      <c r="G63" s="210" t="s">
        <v>87</v>
      </c>
      <c r="H63" s="210" t="s">
        <v>170</v>
      </c>
      <c r="I63" s="210" t="s">
        <v>80</v>
      </c>
      <c r="J63" s="210" t="s">
        <v>77</v>
      </c>
      <c r="K63" s="210" t="s">
        <v>79</v>
      </c>
      <c r="L63" s="211" t="s">
        <v>2001</v>
      </c>
      <c r="M63" s="211" t="s">
        <v>2001</v>
      </c>
      <c r="N63" s="211" t="s">
        <v>2001</v>
      </c>
      <c r="O63" s="467">
        <v>417</v>
      </c>
      <c r="P63" s="213">
        <v>133</v>
      </c>
      <c r="Q63" s="469">
        <v>18527850</v>
      </c>
      <c r="R63" s="215">
        <v>130</v>
      </c>
      <c r="S63" s="469">
        <v>18527850</v>
      </c>
      <c r="T63" s="215" t="s">
        <v>1095</v>
      </c>
      <c r="U63" s="469">
        <v>18527850</v>
      </c>
      <c r="V63" s="216" t="s">
        <v>220</v>
      </c>
      <c r="W63" s="238" t="s">
        <v>1112</v>
      </c>
      <c r="X63" s="239" t="s">
        <v>1096</v>
      </c>
      <c r="Y63" s="470">
        <v>0</v>
      </c>
      <c r="Z63" s="466">
        <v>0</v>
      </c>
      <c r="AA63" s="466">
        <v>2058650</v>
      </c>
      <c r="AB63" s="466">
        <v>2058650</v>
      </c>
      <c r="AC63" s="466">
        <v>2058650</v>
      </c>
      <c r="AD63" s="466">
        <v>2058650</v>
      </c>
      <c r="AE63" s="466">
        <v>2058650</v>
      </c>
      <c r="AF63" s="466">
        <v>2058650</v>
      </c>
      <c r="AG63" s="466">
        <v>2058650</v>
      </c>
      <c r="AH63" s="466"/>
      <c r="AI63" s="466"/>
      <c r="AJ63" s="471"/>
      <c r="AK63" s="227">
        <f t="shared" si="17"/>
        <v>14410550</v>
      </c>
      <c r="AL63" s="222">
        <f t="shared" si="18"/>
        <v>4117300</v>
      </c>
      <c r="AN63" s="223">
        <f t="shared" si="19"/>
        <v>4117300</v>
      </c>
      <c r="AO63" s="224"/>
      <c r="AP63" s="224">
        <f t="shared" si="20"/>
        <v>4117300</v>
      </c>
      <c r="AQ63" s="225"/>
      <c r="AR63" s="224"/>
      <c r="AS63" s="224"/>
      <c r="AT63" s="224"/>
      <c r="AU63" s="224"/>
      <c r="AV63" s="224"/>
      <c r="AW63" s="224"/>
      <c r="AX63" s="224"/>
      <c r="AY63" s="224"/>
      <c r="AZ63" s="224"/>
      <c r="BA63" s="224"/>
      <c r="BB63" s="226"/>
      <c r="BC63" s="227">
        <f t="shared" si="21"/>
        <v>0</v>
      </c>
      <c r="BD63" s="222">
        <f t="shared" si="22"/>
        <v>4117300</v>
      </c>
    </row>
    <row r="64" spans="1:57" s="472" customFormat="1" x14ac:dyDescent="0.2">
      <c r="A64" s="240" t="e">
        <f>+S64-#REF!</f>
        <v>#REF!</v>
      </c>
      <c r="B64" s="465"/>
      <c r="C64" s="469">
        <v>18527850</v>
      </c>
      <c r="D64" s="210" t="s">
        <v>50</v>
      </c>
      <c r="E64" s="210" t="s">
        <v>182</v>
      </c>
      <c r="F64" s="210" t="s">
        <v>89</v>
      </c>
      <c r="G64" s="210" t="s">
        <v>87</v>
      </c>
      <c r="H64" s="210" t="s">
        <v>170</v>
      </c>
      <c r="I64" s="210" t="s">
        <v>80</v>
      </c>
      <c r="J64" s="210" t="s">
        <v>77</v>
      </c>
      <c r="K64" s="210" t="s">
        <v>79</v>
      </c>
      <c r="L64" s="211" t="s">
        <v>2001</v>
      </c>
      <c r="M64" s="211" t="s">
        <v>2001</v>
      </c>
      <c r="N64" s="211" t="s">
        <v>2001</v>
      </c>
      <c r="O64" s="467">
        <v>418</v>
      </c>
      <c r="P64" s="213">
        <v>134</v>
      </c>
      <c r="Q64" s="469">
        <v>18527850</v>
      </c>
      <c r="R64" s="215">
        <v>125</v>
      </c>
      <c r="S64" s="469">
        <v>18527850</v>
      </c>
      <c r="T64" s="215" t="s">
        <v>1096</v>
      </c>
      <c r="U64" s="469">
        <v>18527850</v>
      </c>
      <c r="V64" s="216" t="s">
        <v>221</v>
      </c>
      <c r="W64" s="238" t="s">
        <v>1113</v>
      </c>
      <c r="X64" s="239" t="s">
        <v>1114</v>
      </c>
      <c r="Y64" s="470">
        <v>0</v>
      </c>
      <c r="Z64" s="466">
        <v>0</v>
      </c>
      <c r="AA64" s="466">
        <v>2058650</v>
      </c>
      <c r="AB64" s="466">
        <v>2058650</v>
      </c>
      <c r="AC64" s="466">
        <v>2058650</v>
      </c>
      <c r="AD64" s="466">
        <v>2058650</v>
      </c>
      <c r="AE64" s="466">
        <v>2058650</v>
      </c>
      <c r="AF64" s="466">
        <v>2058650</v>
      </c>
      <c r="AG64" s="466">
        <v>2058650</v>
      </c>
      <c r="AH64" s="466"/>
      <c r="AI64" s="466"/>
      <c r="AJ64" s="471"/>
      <c r="AK64" s="227">
        <f t="shared" si="17"/>
        <v>14410550</v>
      </c>
      <c r="AL64" s="222">
        <f t="shared" si="18"/>
        <v>4117300</v>
      </c>
      <c r="AN64" s="223">
        <f t="shared" si="19"/>
        <v>4117300</v>
      </c>
      <c r="AO64" s="224"/>
      <c r="AP64" s="224">
        <f t="shared" si="20"/>
        <v>4117300</v>
      </c>
      <c r="AQ64" s="225"/>
      <c r="AR64" s="224"/>
      <c r="AS64" s="224"/>
      <c r="AT64" s="224"/>
      <c r="AU64" s="224"/>
      <c r="AV64" s="224"/>
      <c r="AW64" s="224"/>
      <c r="AX64" s="224"/>
      <c r="AY64" s="224"/>
      <c r="AZ64" s="224"/>
      <c r="BA64" s="224"/>
      <c r="BB64" s="226"/>
      <c r="BC64" s="227">
        <f t="shared" si="21"/>
        <v>0</v>
      </c>
      <c r="BD64" s="222">
        <f t="shared" si="22"/>
        <v>4117300</v>
      </c>
    </row>
    <row r="65" spans="1:56" s="472" customFormat="1" x14ac:dyDescent="0.2">
      <c r="A65" s="240" t="e">
        <f>+S65-#REF!</f>
        <v>#REF!</v>
      </c>
      <c r="B65" s="465"/>
      <c r="C65" s="469">
        <v>18527850</v>
      </c>
      <c r="D65" s="210" t="s">
        <v>50</v>
      </c>
      <c r="E65" s="210" t="s">
        <v>182</v>
      </c>
      <c r="F65" s="210" t="s">
        <v>89</v>
      </c>
      <c r="G65" s="210" t="s">
        <v>87</v>
      </c>
      <c r="H65" s="210" t="s">
        <v>170</v>
      </c>
      <c r="I65" s="210" t="s">
        <v>80</v>
      </c>
      <c r="J65" s="210" t="s">
        <v>77</v>
      </c>
      <c r="K65" s="210" t="s">
        <v>79</v>
      </c>
      <c r="L65" s="211" t="s">
        <v>2001</v>
      </c>
      <c r="M65" s="211" t="s">
        <v>2001</v>
      </c>
      <c r="N65" s="211" t="s">
        <v>2001</v>
      </c>
      <c r="O65" s="467">
        <v>419</v>
      </c>
      <c r="P65" s="213">
        <v>135</v>
      </c>
      <c r="Q65" s="469">
        <v>18527850</v>
      </c>
      <c r="R65" s="215">
        <v>124</v>
      </c>
      <c r="S65" s="469">
        <v>18527850</v>
      </c>
      <c r="T65" s="215" t="s">
        <v>1097</v>
      </c>
      <c r="U65" s="469">
        <v>18527850</v>
      </c>
      <c r="V65" s="216" t="s">
        <v>222</v>
      </c>
      <c r="W65" s="238" t="s">
        <v>1115</v>
      </c>
      <c r="X65" s="239" t="s">
        <v>1097</v>
      </c>
      <c r="Y65" s="470">
        <v>0</v>
      </c>
      <c r="Z65" s="466">
        <v>0</v>
      </c>
      <c r="AA65" s="466">
        <v>2058650</v>
      </c>
      <c r="AB65" s="466">
        <v>2058650</v>
      </c>
      <c r="AC65" s="466">
        <v>2058650</v>
      </c>
      <c r="AD65" s="466">
        <v>2058650</v>
      </c>
      <c r="AE65" s="466">
        <v>2058650</v>
      </c>
      <c r="AF65" s="466">
        <v>2058650</v>
      </c>
      <c r="AG65" s="466">
        <v>2058650</v>
      </c>
      <c r="AH65" s="466"/>
      <c r="AI65" s="466"/>
      <c r="AJ65" s="471"/>
      <c r="AK65" s="227">
        <f t="shared" si="17"/>
        <v>14410550</v>
      </c>
      <c r="AL65" s="222">
        <f t="shared" si="18"/>
        <v>4117300</v>
      </c>
      <c r="AN65" s="223">
        <f t="shared" si="19"/>
        <v>4117300</v>
      </c>
      <c r="AO65" s="224"/>
      <c r="AP65" s="224">
        <f t="shared" si="20"/>
        <v>4117300</v>
      </c>
      <c r="AQ65" s="225"/>
      <c r="AR65" s="224"/>
      <c r="AS65" s="224"/>
      <c r="AT65" s="224"/>
      <c r="AU65" s="224"/>
      <c r="AV65" s="224"/>
      <c r="AW65" s="224"/>
      <c r="AX65" s="224"/>
      <c r="AY65" s="224"/>
      <c r="AZ65" s="224"/>
      <c r="BA65" s="224"/>
      <c r="BB65" s="226"/>
      <c r="BC65" s="227">
        <f t="shared" si="21"/>
        <v>0</v>
      </c>
      <c r="BD65" s="222">
        <f t="shared" si="22"/>
        <v>4117300</v>
      </c>
    </row>
    <row r="66" spans="1:56" s="472" customFormat="1" x14ac:dyDescent="0.2">
      <c r="A66" s="240" t="e">
        <f>+S66-#REF!</f>
        <v>#REF!</v>
      </c>
      <c r="B66" s="465"/>
      <c r="C66" s="469">
        <v>18527850</v>
      </c>
      <c r="D66" s="210" t="s">
        <v>50</v>
      </c>
      <c r="E66" s="210" t="s">
        <v>182</v>
      </c>
      <c r="F66" s="210" t="s">
        <v>89</v>
      </c>
      <c r="G66" s="210" t="s">
        <v>87</v>
      </c>
      <c r="H66" s="210" t="s">
        <v>170</v>
      </c>
      <c r="I66" s="210" t="s">
        <v>80</v>
      </c>
      <c r="J66" s="210" t="s">
        <v>77</v>
      </c>
      <c r="K66" s="210" t="s">
        <v>79</v>
      </c>
      <c r="L66" s="211" t="s">
        <v>2001</v>
      </c>
      <c r="M66" s="211" t="s">
        <v>2001</v>
      </c>
      <c r="N66" s="211" t="s">
        <v>2001</v>
      </c>
      <c r="O66" s="467">
        <v>420</v>
      </c>
      <c r="P66" s="213">
        <v>206</v>
      </c>
      <c r="Q66" s="469">
        <v>18527850</v>
      </c>
      <c r="R66" s="215">
        <v>217</v>
      </c>
      <c r="S66" s="469">
        <v>18527850</v>
      </c>
      <c r="T66" s="215" t="s">
        <v>884</v>
      </c>
      <c r="U66" s="469">
        <v>18527850</v>
      </c>
      <c r="V66" s="216" t="s">
        <v>223</v>
      </c>
      <c r="W66" s="238" t="s">
        <v>1116</v>
      </c>
      <c r="X66" s="239" t="s">
        <v>859</v>
      </c>
      <c r="Y66" s="470">
        <v>0</v>
      </c>
      <c r="Z66" s="466">
        <v>0</v>
      </c>
      <c r="AA66" s="466">
        <v>1372433</v>
      </c>
      <c r="AB66" s="466">
        <v>2058650</v>
      </c>
      <c r="AC66" s="466">
        <v>2058650</v>
      </c>
      <c r="AD66" s="466">
        <v>2058650</v>
      </c>
      <c r="AE66" s="466">
        <v>2058650</v>
      </c>
      <c r="AF66" s="466">
        <v>2058650</v>
      </c>
      <c r="AG66" s="466">
        <v>2058650</v>
      </c>
      <c r="AH66" s="466"/>
      <c r="AI66" s="466"/>
      <c r="AJ66" s="471"/>
      <c r="AK66" s="227">
        <f t="shared" si="17"/>
        <v>13724333</v>
      </c>
      <c r="AL66" s="222">
        <f t="shared" si="18"/>
        <v>4803517</v>
      </c>
      <c r="AN66" s="223">
        <f t="shared" si="19"/>
        <v>4803517</v>
      </c>
      <c r="AO66" s="224"/>
      <c r="AP66" s="224">
        <f t="shared" si="20"/>
        <v>4803517</v>
      </c>
      <c r="AQ66" s="225"/>
      <c r="AR66" s="224"/>
      <c r="AS66" s="224"/>
      <c r="AT66" s="224"/>
      <c r="AU66" s="224"/>
      <c r="AV66" s="224"/>
      <c r="AW66" s="224"/>
      <c r="AX66" s="224"/>
      <c r="AY66" s="224"/>
      <c r="AZ66" s="224"/>
      <c r="BA66" s="224"/>
      <c r="BB66" s="226"/>
      <c r="BC66" s="227">
        <f t="shared" si="21"/>
        <v>0</v>
      </c>
      <c r="BD66" s="222">
        <f t="shared" si="22"/>
        <v>4803517</v>
      </c>
    </row>
    <row r="67" spans="1:56" s="472" customFormat="1" x14ac:dyDescent="0.2">
      <c r="A67" s="240" t="e">
        <f>+S67-#REF!</f>
        <v>#REF!</v>
      </c>
      <c r="B67" s="465"/>
      <c r="C67" s="469">
        <v>18527850</v>
      </c>
      <c r="D67" s="210" t="s">
        <v>50</v>
      </c>
      <c r="E67" s="210" t="s">
        <v>182</v>
      </c>
      <c r="F67" s="210" t="s">
        <v>89</v>
      </c>
      <c r="G67" s="210" t="s">
        <v>87</v>
      </c>
      <c r="H67" s="210" t="s">
        <v>170</v>
      </c>
      <c r="I67" s="210" t="s">
        <v>80</v>
      </c>
      <c r="J67" s="210" t="s">
        <v>77</v>
      </c>
      <c r="K67" s="210" t="s">
        <v>79</v>
      </c>
      <c r="L67" s="211" t="s">
        <v>2001</v>
      </c>
      <c r="M67" s="211" t="s">
        <v>2001</v>
      </c>
      <c r="N67" s="211" t="s">
        <v>2001</v>
      </c>
      <c r="O67" s="467">
        <v>421</v>
      </c>
      <c r="P67" s="213">
        <v>136</v>
      </c>
      <c r="Q67" s="469">
        <v>18527850</v>
      </c>
      <c r="R67" s="215">
        <v>123</v>
      </c>
      <c r="S67" s="469">
        <v>18527850</v>
      </c>
      <c r="T67" s="215" t="s">
        <v>1098</v>
      </c>
      <c r="U67" s="469">
        <v>18527850</v>
      </c>
      <c r="V67" s="216" t="s">
        <v>224</v>
      </c>
      <c r="W67" s="238" t="s">
        <v>1117</v>
      </c>
      <c r="X67" s="239" t="s">
        <v>1118</v>
      </c>
      <c r="Y67" s="470">
        <v>0</v>
      </c>
      <c r="Z67" s="466">
        <v>0</v>
      </c>
      <c r="AA67" s="466">
        <v>2058650</v>
      </c>
      <c r="AB67" s="466">
        <v>2058650</v>
      </c>
      <c r="AC67" s="466">
        <v>2058650</v>
      </c>
      <c r="AD67" s="466">
        <v>2058650</v>
      </c>
      <c r="AE67" s="466">
        <v>2058650</v>
      </c>
      <c r="AF67" s="466">
        <v>2058650</v>
      </c>
      <c r="AG67" s="466">
        <v>2058650</v>
      </c>
      <c r="AH67" s="466"/>
      <c r="AI67" s="466"/>
      <c r="AJ67" s="471"/>
      <c r="AK67" s="227">
        <f t="shared" si="17"/>
        <v>14410550</v>
      </c>
      <c r="AL67" s="222">
        <f t="shared" si="18"/>
        <v>4117300</v>
      </c>
      <c r="AN67" s="223">
        <f t="shared" si="19"/>
        <v>4117300</v>
      </c>
      <c r="AO67" s="224"/>
      <c r="AP67" s="224">
        <f t="shared" si="20"/>
        <v>4117300</v>
      </c>
      <c r="AQ67" s="225"/>
      <c r="AR67" s="224"/>
      <c r="AS67" s="224"/>
      <c r="AT67" s="224"/>
      <c r="AU67" s="224"/>
      <c r="AV67" s="224"/>
      <c r="AW67" s="224"/>
      <c r="AX67" s="224"/>
      <c r="AY67" s="224"/>
      <c r="AZ67" s="224"/>
      <c r="BA67" s="224"/>
      <c r="BB67" s="226"/>
      <c r="BC67" s="227">
        <f t="shared" si="21"/>
        <v>0</v>
      </c>
      <c r="BD67" s="222">
        <f t="shared" si="22"/>
        <v>4117300</v>
      </c>
    </row>
    <row r="68" spans="1:56" s="472" customFormat="1" x14ac:dyDescent="0.2">
      <c r="A68" s="240" t="e">
        <f>+S68-#REF!</f>
        <v>#REF!</v>
      </c>
      <c r="B68" s="465"/>
      <c r="C68" s="469">
        <v>23893925</v>
      </c>
      <c r="D68" s="210" t="s">
        <v>50</v>
      </c>
      <c r="E68" s="210" t="s">
        <v>182</v>
      </c>
      <c r="F68" s="210" t="s">
        <v>89</v>
      </c>
      <c r="G68" s="210" t="s">
        <v>87</v>
      </c>
      <c r="H68" s="210" t="s">
        <v>170</v>
      </c>
      <c r="I68" s="210" t="s">
        <v>80</v>
      </c>
      <c r="J68" s="210" t="s">
        <v>77</v>
      </c>
      <c r="K68" s="210" t="s">
        <v>79</v>
      </c>
      <c r="L68" s="211" t="s">
        <v>2001</v>
      </c>
      <c r="M68" s="211" t="s">
        <v>2001</v>
      </c>
      <c r="N68" s="211" t="s">
        <v>2001</v>
      </c>
      <c r="O68" s="467">
        <v>422</v>
      </c>
      <c r="P68" s="213">
        <v>137</v>
      </c>
      <c r="Q68" s="469">
        <v>23893925</v>
      </c>
      <c r="R68" s="215">
        <v>122</v>
      </c>
      <c r="S68" s="469">
        <v>23893925</v>
      </c>
      <c r="T68" s="215" t="s">
        <v>837</v>
      </c>
      <c r="U68" s="469">
        <v>23893925</v>
      </c>
      <c r="V68" s="216" t="s">
        <v>396</v>
      </c>
      <c r="W68" s="238" t="s">
        <v>1119</v>
      </c>
      <c r="X68" s="239" t="s">
        <v>922</v>
      </c>
      <c r="Y68" s="470">
        <v>0</v>
      </c>
      <c r="Z68" s="466">
        <v>0</v>
      </c>
      <c r="AA68" s="466">
        <v>0</v>
      </c>
      <c r="AB68" s="466">
        <v>2436244</v>
      </c>
      <c r="AC68" s="466">
        <v>2811050</v>
      </c>
      <c r="AD68" s="466">
        <v>2811050</v>
      </c>
      <c r="AE68" s="466">
        <v>2811050</v>
      </c>
      <c r="AF68" s="466">
        <v>2811050</v>
      </c>
      <c r="AG68" s="466">
        <v>2811050</v>
      </c>
      <c r="AH68" s="466"/>
      <c r="AI68" s="466"/>
      <c r="AJ68" s="471"/>
      <c r="AK68" s="227">
        <f t="shared" ref="AK68:AK76" si="23">SUM(Y68:AJ68)</f>
        <v>16491494</v>
      </c>
      <c r="AL68" s="222">
        <f t="shared" ref="AL68:AL76" si="24">+U68-AK68</f>
        <v>7402431</v>
      </c>
      <c r="AN68" s="223">
        <f t="shared" si="19"/>
        <v>7402431</v>
      </c>
      <c r="AO68" s="224"/>
      <c r="AP68" s="224">
        <f t="shared" si="20"/>
        <v>7402431</v>
      </c>
      <c r="AQ68" s="225"/>
      <c r="AR68" s="224"/>
      <c r="AS68" s="224"/>
      <c r="AT68" s="224"/>
      <c r="AU68" s="224"/>
      <c r="AV68" s="224"/>
      <c r="AW68" s="224"/>
      <c r="AX68" s="224"/>
      <c r="AY68" s="224"/>
      <c r="AZ68" s="224"/>
      <c r="BA68" s="224"/>
      <c r="BB68" s="226"/>
      <c r="BC68" s="227">
        <f t="shared" si="21"/>
        <v>0</v>
      </c>
      <c r="BD68" s="222">
        <f t="shared" si="22"/>
        <v>7402431</v>
      </c>
    </row>
    <row r="69" spans="1:56" s="472" customFormat="1" x14ac:dyDescent="0.2">
      <c r="A69" s="240" t="e">
        <f>+S69-#REF!</f>
        <v>#REF!</v>
      </c>
      <c r="B69" s="465"/>
      <c r="C69" s="469">
        <v>16460000</v>
      </c>
      <c r="D69" s="210" t="s">
        <v>50</v>
      </c>
      <c r="E69" s="210" t="s">
        <v>182</v>
      </c>
      <c r="F69" s="210" t="s">
        <v>89</v>
      </c>
      <c r="G69" s="210" t="s">
        <v>87</v>
      </c>
      <c r="H69" s="210" t="s">
        <v>170</v>
      </c>
      <c r="I69" s="210" t="s">
        <v>80</v>
      </c>
      <c r="J69" s="210" t="s">
        <v>77</v>
      </c>
      <c r="K69" s="210" t="s">
        <v>79</v>
      </c>
      <c r="L69" s="211" t="s">
        <v>2001</v>
      </c>
      <c r="M69" s="211" t="s">
        <v>2001</v>
      </c>
      <c r="N69" s="211" t="s">
        <v>2001</v>
      </c>
      <c r="O69" s="467">
        <v>423</v>
      </c>
      <c r="P69" s="213">
        <v>506</v>
      </c>
      <c r="Q69" s="469">
        <v>16460000</v>
      </c>
      <c r="R69" s="215">
        <v>594</v>
      </c>
      <c r="S69" s="469">
        <v>16460000</v>
      </c>
      <c r="T69" s="215" t="s">
        <v>1099</v>
      </c>
      <c r="U69" s="469">
        <v>16460000</v>
      </c>
      <c r="V69" s="216" t="s">
        <v>1091</v>
      </c>
      <c r="W69" s="238" t="s">
        <v>1120</v>
      </c>
      <c r="X69" s="239" t="s">
        <v>1121</v>
      </c>
      <c r="Y69" s="470">
        <v>0</v>
      </c>
      <c r="Z69" s="466">
        <v>0</v>
      </c>
      <c r="AA69" s="466">
        <v>0</v>
      </c>
      <c r="AB69" s="466">
        <v>0</v>
      </c>
      <c r="AC69" s="466">
        <v>0</v>
      </c>
      <c r="AD69" s="466">
        <v>0</v>
      </c>
      <c r="AE69" s="466">
        <v>0</v>
      </c>
      <c r="AF69" s="466">
        <v>0</v>
      </c>
      <c r="AG69" s="466">
        <v>3977833</v>
      </c>
      <c r="AH69" s="466"/>
      <c r="AI69" s="466"/>
      <c r="AJ69" s="471"/>
      <c r="AK69" s="227">
        <f t="shared" si="23"/>
        <v>3977833</v>
      </c>
      <c r="AL69" s="222">
        <f t="shared" si="24"/>
        <v>12482167</v>
      </c>
      <c r="AN69" s="223">
        <f t="shared" si="19"/>
        <v>12482167</v>
      </c>
      <c r="AO69" s="224"/>
      <c r="AP69" s="224">
        <f t="shared" si="20"/>
        <v>12482167</v>
      </c>
      <c r="AQ69" s="225"/>
      <c r="AR69" s="224"/>
      <c r="AS69" s="224"/>
      <c r="AT69" s="224"/>
      <c r="AU69" s="224"/>
      <c r="AV69" s="224"/>
      <c r="AW69" s="224"/>
      <c r="AX69" s="224"/>
      <c r="AY69" s="224"/>
      <c r="AZ69" s="224"/>
      <c r="BA69" s="224"/>
      <c r="BB69" s="226"/>
      <c r="BC69" s="227">
        <f t="shared" si="21"/>
        <v>0</v>
      </c>
      <c r="BD69" s="222">
        <f t="shared" si="22"/>
        <v>12482167</v>
      </c>
    </row>
    <row r="70" spans="1:56" s="472" customFormat="1" x14ac:dyDescent="0.2">
      <c r="A70" s="240"/>
      <c r="B70" s="465"/>
      <c r="C70" s="469">
        <v>3594800</v>
      </c>
      <c r="D70" s="210" t="s">
        <v>50</v>
      </c>
      <c r="E70" s="210" t="s">
        <v>182</v>
      </c>
      <c r="F70" s="210" t="s">
        <v>89</v>
      </c>
      <c r="G70" s="210" t="s">
        <v>87</v>
      </c>
      <c r="H70" s="210" t="s">
        <v>170</v>
      </c>
      <c r="I70" s="210" t="s">
        <v>80</v>
      </c>
      <c r="J70" s="210" t="s">
        <v>77</v>
      </c>
      <c r="K70" s="210" t="s">
        <v>79</v>
      </c>
      <c r="L70" s="211" t="s">
        <v>2002</v>
      </c>
      <c r="M70" s="211" t="s">
        <v>2005</v>
      </c>
      <c r="N70" s="211" t="s">
        <v>2006</v>
      </c>
      <c r="O70" s="467">
        <v>424</v>
      </c>
      <c r="P70" s="213">
        <v>323</v>
      </c>
      <c r="Q70" s="469">
        <v>3594800</v>
      </c>
      <c r="R70" s="215">
        <v>366</v>
      </c>
      <c r="S70" s="469">
        <v>3594800</v>
      </c>
      <c r="T70" s="215" t="s">
        <v>1100</v>
      </c>
      <c r="U70" s="469">
        <v>3594800</v>
      </c>
      <c r="V70" s="216" t="s">
        <v>397</v>
      </c>
      <c r="W70" s="473" t="s">
        <v>1122</v>
      </c>
      <c r="X70" s="239" t="s">
        <v>1024</v>
      </c>
      <c r="Y70" s="470">
        <v>0</v>
      </c>
      <c r="Z70" s="466">
        <v>0</v>
      </c>
      <c r="AA70" s="466">
        <v>0</v>
      </c>
      <c r="AB70" s="466">
        <v>1797400</v>
      </c>
      <c r="AC70" s="466">
        <v>1797400</v>
      </c>
      <c r="AD70" s="466">
        <v>0</v>
      </c>
      <c r="AE70" s="466">
        <v>0</v>
      </c>
      <c r="AF70" s="466">
        <v>0</v>
      </c>
      <c r="AG70" s="466">
        <v>0</v>
      </c>
      <c r="AH70" s="466"/>
      <c r="AI70" s="466"/>
      <c r="AJ70" s="471"/>
      <c r="AK70" s="227">
        <f t="shared" si="23"/>
        <v>3594800</v>
      </c>
      <c r="AL70" s="222">
        <f t="shared" si="24"/>
        <v>0</v>
      </c>
      <c r="AN70" s="223">
        <f t="shared" si="19"/>
        <v>0</v>
      </c>
      <c r="AO70" s="224"/>
      <c r="AP70" s="224">
        <f t="shared" si="20"/>
        <v>0</v>
      </c>
      <c r="AQ70" s="225"/>
      <c r="AR70" s="224"/>
      <c r="AS70" s="224"/>
      <c r="AT70" s="224"/>
      <c r="AU70" s="224"/>
      <c r="AV70" s="224"/>
      <c r="AW70" s="224"/>
      <c r="AX70" s="224"/>
      <c r="AY70" s="224"/>
      <c r="AZ70" s="224"/>
      <c r="BA70" s="224"/>
      <c r="BB70" s="226"/>
      <c r="BC70" s="227">
        <f t="shared" si="21"/>
        <v>0</v>
      </c>
      <c r="BD70" s="222">
        <f t="shared" si="22"/>
        <v>0</v>
      </c>
    </row>
    <row r="71" spans="1:56" s="472" customFormat="1" x14ac:dyDescent="0.2">
      <c r="A71" s="240"/>
      <c r="B71" s="465"/>
      <c r="C71" s="469">
        <v>3594800</v>
      </c>
      <c r="D71" s="210" t="s">
        <v>50</v>
      </c>
      <c r="E71" s="210" t="s">
        <v>182</v>
      </c>
      <c r="F71" s="210" t="s">
        <v>89</v>
      </c>
      <c r="G71" s="210" t="s">
        <v>87</v>
      </c>
      <c r="H71" s="210" t="s">
        <v>170</v>
      </c>
      <c r="I71" s="210" t="s">
        <v>80</v>
      </c>
      <c r="J71" s="210" t="s">
        <v>77</v>
      </c>
      <c r="K71" s="210" t="s">
        <v>79</v>
      </c>
      <c r="L71" s="211" t="s">
        <v>2002</v>
      </c>
      <c r="M71" s="211" t="s">
        <v>2005</v>
      </c>
      <c r="N71" s="211" t="s">
        <v>2006</v>
      </c>
      <c r="O71" s="467">
        <v>425</v>
      </c>
      <c r="P71" s="213">
        <v>324</v>
      </c>
      <c r="Q71" s="469">
        <v>3594800</v>
      </c>
      <c r="R71" s="215">
        <v>365</v>
      </c>
      <c r="S71" s="469">
        <v>3594800</v>
      </c>
      <c r="T71" s="215" t="s">
        <v>1101</v>
      </c>
      <c r="U71" s="469">
        <v>3594800</v>
      </c>
      <c r="V71" s="216" t="s">
        <v>398</v>
      </c>
      <c r="W71" s="473" t="s">
        <v>1123</v>
      </c>
      <c r="X71" s="239" t="s">
        <v>795</v>
      </c>
      <c r="Y71" s="470">
        <v>0</v>
      </c>
      <c r="Z71" s="466">
        <v>0</v>
      </c>
      <c r="AA71" s="466">
        <v>0</v>
      </c>
      <c r="AB71" s="466">
        <v>1797400</v>
      </c>
      <c r="AC71" s="466">
        <v>1797400</v>
      </c>
      <c r="AD71" s="466">
        <v>0</v>
      </c>
      <c r="AE71" s="466">
        <v>0</v>
      </c>
      <c r="AF71" s="466">
        <v>0</v>
      </c>
      <c r="AG71" s="466">
        <v>0</v>
      </c>
      <c r="AH71" s="466"/>
      <c r="AI71" s="466"/>
      <c r="AJ71" s="471"/>
      <c r="AK71" s="227">
        <f t="shared" si="23"/>
        <v>3594800</v>
      </c>
      <c r="AL71" s="222">
        <f t="shared" si="24"/>
        <v>0</v>
      </c>
      <c r="AN71" s="223">
        <f t="shared" si="19"/>
        <v>0</v>
      </c>
      <c r="AO71" s="224"/>
      <c r="AP71" s="224">
        <f t="shared" si="20"/>
        <v>0</v>
      </c>
      <c r="AQ71" s="225"/>
      <c r="AR71" s="224"/>
      <c r="AS71" s="224"/>
      <c r="AT71" s="224"/>
      <c r="AU71" s="224"/>
      <c r="AV71" s="224"/>
      <c r="AW71" s="224"/>
      <c r="AX71" s="224"/>
      <c r="AY71" s="224"/>
      <c r="AZ71" s="224"/>
      <c r="BA71" s="224"/>
      <c r="BB71" s="226"/>
      <c r="BC71" s="227">
        <f t="shared" si="21"/>
        <v>0</v>
      </c>
      <c r="BD71" s="222">
        <f t="shared" si="22"/>
        <v>0</v>
      </c>
    </row>
    <row r="72" spans="1:56" s="472" customFormat="1" x14ac:dyDescent="0.2">
      <c r="A72" s="240" t="e">
        <f>+S72-#REF!</f>
        <v>#REF!</v>
      </c>
      <c r="B72" s="465"/>
      <c r="C72" s="469">
        <v>3594800</v>
      </c>
      <c r="D72" s="210" t="s">
        <v>50</v>
      </c>
      <c r="E72" s="210" t="s">
        <v>182</v>
      </c>
      <c r="F72" s="210" t="s">
        <v>89</v>
      </c>
      <c r="G72" s="210" t="s">
        <v>87</v>
      </c>
      <c r="H72" s="210" t="s">
        <v>170</v>
      </c>
      <c r="I72" s="210" t="s">
        <v>80</v>
      </c>
      <c r="J72" s="210" t="s">
        <v>77</v>
      </c>
      <c r="K72" s="210" t="s">
        <v>79</v>
      </c>
      <c r="L72" s="211" t="s">
        <v>2001</v>
      </c>
      <c r="M72" s="211" t="s">
        <v>2001</v>
      </c>
      <c r="N72" s="211" t="s">
        <v>2001</v>
      </c>
      <c r="O72" s="467">
        <v>426</v>
      </c>
      <c r="P72" s="213">
        <v>325</v>
      </c>
      <c r="Q72" s="469">
        <v>3594800</v>
      </c>
      <c r="R72" s="215">
        <v>364</v>
      </c>
      <c r="S72" s="469">
        <v>3594800</v>
      </c>
      <c r="T72" s="215" t="s">
        <v>1102</v>
      </c>
      <c r="U72" s="469">
        <v>3594800</v>
      </c>
      <c r="V72" s="216" t="s">
        <v>399</v>
      </c>
      <c r="W72" s="238" t="s">
        <v>1124</v>
      </c>
      <c r="X72" s="239" t="s">
        <v>798</v>
      </c>
      <c r="Y72" s="470">
        <v>0</v>
      </c>
      <c r="Z72" s="466">
        <v>0</v>
      </c>
      <c r="AA72" s="466">
        <v>0</v>
      </c>
      <c r="AB72" s="466">
        <v>1797400</v>
      </c>
      <c r="AC72" s="466">
        <v>1797400</v>
      </c>
      <c r="AD72" s="466">
        <v>0</v>
      </c>
      <c r="AE72" s="466">
        <v>0</v>
      </c>
      <c r="AF72" s="466">
        <v>0</v>
      </c>
      <c r="AG72" s="466">
        <v>0</v>
      </c>
      <c r="AH72" s="466"/>
      <c r="AI72" s="466"/>
      <c r="AJ72" s="471"/>
      <c r="AK72" s="227">
        <f t="shared" si="23"/>
        <v>3594800</v>
      </c>
      <c r="AL72" s="222">
        <f t="shared" si="24"/>
        <v>0</v>
      </c>
      <c r="AN72" s="223">
        <f t="shared" si="19"/>
        <v>0</v>
      </c>
      <c r="AO72" s="224"/>
      <c r="AP72" s="224">
        <f t="shared" si="20"/>
        <v>0</v>
      </c>
      <c r="AQ72" s="225"/>
      <c r="AR72" s="224"/>
      <c r="AS72" s="224"/>
      <c r="AT72" s="224"/>
      <c r="AU72" s="224"/>
      <c r="AV72" s="224"/>
      <c r="AW72" s="224"/>
      <c r="AX72" s="224"/>
      <c r="AY72" s="224"/>
      <c r="AZ72" s="224"/>
      <c r="BA72" s="224"/>
      <c r="BB72" s="226"/>
      <c r="BC72" s="227">
        <f t="shared" si="21"/>
        <v>0</v>
      </c>
      <c r="BD72" s="222">
        <f t="shared" si="22"/>
        <v>0</v>
      </c>
    </row>
    <row r="73" spans="1:56" s="472" customFormat="1" x14ac:dyDescent="0.2">
      <c r="A73" s="240" t="e">
        <f>+S73-#REF!</f>
        <v>#REF!</v>
      </c>
      <c r="B73" s="465"/>
      <c r="C73" s="469">
        <v>761600</v>
      </c>
      <c r="D73" s="210" t="s">
        <v>50</v>
      </c>
      <c r="E73" s="210" t="s">
        <v>182</v>
      </c>
      <c r="F73" s="210" t="s">
        <v>89</v>
      </c>
      <c r="G73" s="210" t="s">
        <v>87</v>
      </c>
      <c r="H73" s="210" t="s">
        <v>170</v>
      </c>
      <c r="I73" s="210" t="s">
        <v>80</v>
      </c>
      <c r="J73" s="210" t="s">
        <v>77</v>
      </c>
      <c r="K73" s="210" t="s">
        <v>79</v>
      </c>
      <c r="L73" s="211" t="s">
        <v>2001</v>
      </c>
      <c r="M73" s="211" t="s">
        <v>2001</v>
      </c>
      <c r="N73" s="211" t="s">
        <v>2001</v>
      </c>
      <c r="O73" s="467">
        <v>461</v>
      </c>
      <c r="P73" s="213">
        <v>333</v>
      </c>
      <c r="Q73" s="469">
        <v>761600</v>
      </c>
      <c r="R73" s="215">
        <v>377</v>
      </c>
      <c r="S73" s="469">
        <v>761600</v>
      </c>
      <c r="T73" s="215" t="s">
        <v>841</v>
      </c>
      <c r="U73" s="469">
        <v>761600</v>
      </c>
      <c r="V73" s="216" t="s">
        <v>382</v>
      </c>
      <c r="W73" s="238" t="s">
        <v>1125</v>
      </c>
      <c r="X73" s="239" t="s">
        <v>1126</v>
      </c>
      <c r="Y73" s="470">
        <v>0</v>
      </c>
      <c r="Z73" s="466">
        <v>0</v>
      </c>
      <c r="AA73" s="466">
        <v>0</v>
      </c>
      <c r="AB73" s="466">
        <v>380800</v>
      </c>
      <c r="AC73" s="466">
        <v>380800</v>
      </c>
      <c r="AD73" s="466">
        <v>0</v>
      </c>
      <c r="AE73" s="466">
        <v>0</v>
      </c>
      <c r="AF73" s="466">
        <v>0</v>
      </c>
      <c r="AG73" s="466">
        <v>0</v>
      </c>
      <c r="AH73" s="466"/>
      <c r="AI73" s="466"/>
      <c r="AJ73" s="471"/>
      <c r="AK73" s="227">
        <f t="shared" si="23"/>
        <v>761600</v>
      </c>
      <c r="AL73" s="222">
        <f t="shared" si="24"/>
        <v>0</v>
      </c>
      <c r="AN73" s="223">
        <f t="shared" si="19"/>
        <v>0</v>
      </c>
      <c r="AO73" s="224"/>
      <c r="AP73" s="224">
        <f t="shared" si="20"/>
        <v>0</v>
      </c>
      <c r="AQ73" s="225"/>
      <c r="AR73" s="224"/>
      <c r="AS73" s="224"/>
      <c r="AT73" s="224"/>
      <c r="AU73" s="224"/>
      <c r="AV73" s="224"/>
      <c r="AW73" s="224"/>
      <c r="AX73" s="224"/>
      <c r="AY73" s="224"/>
      <c r="AZ73" s="224"/>
      <c r="BA73" s="224"/>
      <c r="BB73" s="226"/>
      <c r="BC73" s="227">
        <f t="shared" si="21"/>
        <v>0</v>
      </c>
      <c r="BD73" s="222">
        <f t="shared" si="22"/>
        <v>0</v>
      </c>
    </row>
    <row r="74" spans="1:56" s="472" customFormat="1" x14ac:dyDescent="0.2">
      <c r="A74" s="240" t="e">
        <f>+S74-#REF!</f>
        <v>#REF!</v>
      </c>
      <c r="B74" s="465"/>
      <c r="C74" s="469">
        <v>1274900</v>
      </c>
      <c r="D74" s="210" t="s">
        <v>50</v>
      </c>
      <c r="E74" s="210" t="s">
        <v>182</v>
      </c>
      <c r="F74" s="210" t="s">
        <v>89</v>
      </c>
      <c r="G74" s="210" t="s">
        <v>87</v>
      </c>
      <c r="H74" s="210" t="s">
        <v>170</v>
      </c>
      <c r="I74" s="210" t="s">
        <v>80</v>
      </c>
      <c r="J74" s="210" t="s">
        <v>77</v>
      </c>
      <c r="K74" s="210" t="s">
        <v>79</v>
      </c>
      <c r="L74" s="211" t="s">
        <v>2001</v>
      </c>
      <c r="M74" s="211" t="s">
        <v>2001</v>
      </c>
      <c r="N74" s="211" t="s">
        <v>2001</v>
      </c>
      <c r="O74" s="467">
        <v>508</v>
      </c>
      <c r="P74" s="213"/>
      <c r="Q74" s="469"/>
      <c r="R74" s="215"/>
      <c r="S74" s="469"/>
      <c r="T74" s="215"/>
      <c r="U74" s="469"/>
      <c r="V74" s="216" t="s">
        <v>1092</v>
      </c>
      <c r="W74" s="238"/>
      <c r="X74" s="239"/>
      <c r="Y74" s="470">
        <v>0</v>
      </c>
      <c r="Z74" s="466">
        <v>0</v>
      </c>
      <c r="AA74" s="466">
        <v>0</v>
      </c>
      <c r="AB74" s="466">
        <v>0</v>
      </c>
      <c r="AC74" s="466">
        <v>0</v>
      </c>
      <c r="AD74" s="466">
        <v>0</v>
      </c>
      <c r="AE74" s="466">
        <v>0</v>
      </c>
      <c r="AF74" s="466">
        <v>0</v>
      </c>
      <c r="AG74" s="466">
        <v>0</v>
      </c>
      <c r="AH74" s="466"/>
      <c r="AI74" s="466"/>
      <c r="AJ74" s="471"/>
      <c r="AK74" s="227">
        <f t="shared" si="23"/>
        <v>0</v>
      </c>
      <c r="AL74" s="222">
        <f t="shared" si="24"/>
        <v>0</v>
      </c>
      <c r="AN74" s="223">
        <f t="shared" si="19"/>
        <v>0</v>
      </c>
      <c r="AO74" s="224"/>
      <c r="AP74" s="224">
        <f t="shared" si="20"/>
        <v>0</v>
      </c>
      <c r="AQ74" s="225"/>
      <c r="AR74" s="224"/>
      <c r="AS74" s="224"/>
      <c r="AT74" s="224"/>
      <c r="AU74" s="224"/>
      <c r="AV74" s="224"/>
      <c r="AW74" s="224"/>
      <c r="AX74" s="224"/>
      <c r="AY74" s="224"/>
      <c r="AZ74" s="224"/>
      <c r="BA74" s="224"/>
      <c r="BB74" s="226"/>
      <c r="BC74" s="227">
        <f t="shared" si="21"/>
        <v>0</v>
      </c>
      <c r="BD74" s="222">
        <f t="shared" si="22"/>
        <v>0</v>
      </c>
    </row>
    <row r="75" spans="1:56" s="472" customFormat="1" x14ac:dyDescent="0.2">
      <c r="A75" s="240" t="e">
        <f>+S75-#REF!</f>
        <v>#REF!</v>
      </c>
      <c r="B75" s="465"/>
      <c r="C75" s="469">
        <v>996700</v>
      </c>
      <c r="D75" s="210" t="s">
        <v>50</v>
      </c>
      <c r="E75" s="210" t="s">
        <v>182</v>
      </c>
      <c r="F75" s="210" t="s">
        <v>89</v>
      </c>
      <c r="G75" s="210" t="s">
        <v>87</v>
      </c>
      <c r="H75" s="210" t="s">
        <v>170</v>
      </c>
      <c r="I75" s="210" t="s">
        <v>80</v>
      </c>
      <c r="J75" s="210" t="s">
        <v>77</v>
      </c>
      <c r="K75" s="210" t="s">
        <v>79</v>
      </c>
      <c r="L75" s="211" t="s">
        <v>2001</v>
      </c>
      <c r="M75" s="211" t="s">
        <v>2001</v>
      </c>
      <c r="N75" s="211" t="s">
        <v>2001</v>
      </c>
      <c r="O75" s="467">
        <v>516</v>
      </c>
      <c r="P75" s="213"/>
      <c r="Q75" s="469"/>
      <c r="R75" s="215"/>
      <c r="S75" s="469"/>
      <c r="T75" s="215"/>
      <c r="U75" s="469"/>
      <c r="V75" s="216" t="s">
        <v>1093</v>
      </c>
      <c r="W75" s="238"/>
      <c r="X75" s="239"/>
      <c r="Y75" s="470">
        <v>0</v>
      </c>
      <c r="Z75" s="466">
        <v>0</v>
      </c>
      <c r="AA75" s="466">
        <v>0</v>
      </c>
      <c r="AB75" s="466">
        <v>0</v>
      </c>
      <c r="AC75" s="466">
        <v>0</v>
      </c>
      <c r="AD75" s="466">
        <v>0</v>
      </c>
      <c r="AE75" s="466">
        <v>0</v>
      </c>
      <c r="AF75" s="466">
        <v>0</v>
      </c>
      <c r="AG75" s="466">
        <v>0</v>
      </c>
      <c r="AH75" s="466"/>
      <c r="AI75" s="466"/>
      <c r="AJ75" s="471"/>
      <c r="AK75" s="227">
        <f t="shared" si="23"/>
        <v>0</v>
      </c>
      <c r="AL75" s="222">
        <f t="shared" si="24"/>
        <v>0</v>
      </c>
      <c r="AN75" s="223">
        <f t="shared" si="19"/>
        <v>0</v>
      </c>
      <c r="AO75" s="224"/>
      <c r="AP75" s="224">
        <f t="shared" si="20"/>
        <v>0</v>
      </c>
      <c r="AQ75" s="225"/>
      <c r="AR75" s="224"/>
      <c r="AS75" s="224"/>
      <c r="AT75" s="224"/>
      <c r="AU75" s="224"/>
      <c r="AV75" s="224"/>
      <c r="AW75" s="224"/>
      <c r="AX75" s="224"/>
      <c r="AY75" s="224"/>
      <c r="AZ75" s="224"/>
      <c r="BA75" s="224"/>
      <c r="BB75" s="226"/>
      <c r="BC75" s="227">
        <f t="shared" si="21"/>
        <v>0</v>
      </c>
      <c r="BD75" s="222">
        <f t="shared" si="22"/>
        <v>0</v>
      </c>
    </row>
    <row r="76" spans="1:56" s="472" customFormat="1" x14ac:dyDescent="0.2">
      <c r="A76" s="240" t="e">
        <f>+S76-#REF!</f>
        <v>#REF!</v>
      </c>
      <c r="B76" s="465"/>
      <c r="C76" s="469">
        <v>20510000</v>
      </c>
      <c r="D76" s="210" t="s">
        <v>50</v>
      </c>
      <c r="E76" s="210" t="s">
        <v>182</v>
      </c>
      <c r="F76" s="210" t="s">
        <v>89</v>
      </c>
      <c r="G76" s="210" t="s">
        <v>87</v>
      </c>
      <c r="H76" s="210" t="s">
        <v>170</v>
      </c>
      <c r="I76" s="210" t="s">
        <v>80</v>
      </c>
      <c r="J76" s="210" t="s">
        <v>77</v>
      </c>
      <c r="K76" s="210" t="s">
        <v>79</v>
      </c>
      <c r="L76" s="211" t="s">
        <v>2001</v>
      </c>
      <c r="M76" s="211" t="s">
        <v>2001</v>
      </c>
      <c r="N76" s="211" t="s">
        <v>2001</v>
      </c>
      <c r="O76" s="467">
        <v>517</v>
      </c>
      <c r="P76" s="213">
        <v>219</v>
      </c>
      <c r="Q76" s="469">
        <v>20510000</v>
      </c>
      <c r="R76" s="215">
        <v>258</v>
      </c>
      <c r="S76" s="469">
        <v>20510000</v>
      </c>
      <c r="T76" s="215" t="s">
        <v>839</v>
      </c>
      <c r="U76" s="469">
        <v>20510000</v>
      </c>
      <c r="V76" s="216" t="s">
        <v>400</v>
      </c>
      <c r="W76" s="238" t="s">
        <v>1127</v>
      </c>
      <c r="X76" s="239" t="s">
        <v>1128</v>
      </c>
      <c r="Y76" s="470">
        <v>0</v>
      </c>
      <c r="Z76" s="466">
        <v>0</v>
      </c>
      <c r="AA76" s="466">
        <v>0</v>
      </c>
      <c r="AB76" s="466">
        <v>2246333</v>
      </c>
      <c r="AC76" s="466">
        <v>2930000</v>
      </c>
      <c r="AD76" s="466">
        <v>2930000</v>
      </c>
      <c r="AE76" s="466">
        <v>2930000</v>
      </c>
      <c r="AF76" s="466">
        <v>2930000</v>
      </c>
      <c r="AG76" s="466">
        <v>2930000</v>
      </c>
      <c r="AH76" s="466"/>
      <c r="AI76" s="466"/>
      <c r="AJ76" s="471"/>
      <c r="AK76" s="227">
        <f t="shared" si="23"/>
        <v>16896333</v>
      </c>
      <c r="AL76" s="222">
        <f t="shared" si="24"/>
        <v>3613667</v>
      </c>
      <c r="AN76" s="223">
        <f t="shared" si="19"/>
        <v>3613667</v>
      </c>
      <c r="AO76" s="224"/>
      <c r="AP76" s="224">
        <f t="shared" si="20"/>
        <v>3613667</v>
      </c>
      <c r="AQ76" s="225"/>
      <c r="AR76" s="224"/>
      <c r="AS76" s="224"/>
      <c r="AT76" s="224"/>
      <c r="AU76" s="224"/>
      <c r="AV76" s="224"/>
      <c r="AW76" s="224"/>
      <c r="AX76" s="224"/>
      <c r="AY76" s="224"/>
      <c r="AZ76" s="224"/>
      <c r="BA76" s="224"/>
      <c r="BB76" s="226"/>
      <c r="BC76" s="227">
        <f t="shared" si="21"/>
        <v>0</v>
      </c>
      <c r="BD76" s="222">
        <f t="shared" si="22"/>
        <v>3613667</v>
      </c>
    </row>
    <row r="77" spans="1:56" s="472" customFormat="1" x14ac:dyDescent="0.2">
      <c r="A77" s="240" t="e">
        <f>+S77-#REF!</f>
        <v>#REF!</v>
      </c>
      <c r="B77" s="465"/>
      <c r="C77" s="469">
        <v>15048000</v>
      </c>
      <c r="D77" s="210" t="s">
        <v>50</v>
      </c>
      <c r="E77" s="210" t="s">
        <v>182</v>
      </c>
      <c r="F77" s="210" t="s">
        <v>89</v>
      </c>
      <c r="G77" s="210" t="s">
        <v>87</v>
      </c>
      <c r="H77" s="210" t="s">
        <v>170</v>
      </c>
      <c r="I77" s="210" t="s">
        <v>80</v>
      </c>
      <c r="J77" s="210" t="s">
        <v>77</v>
      </c>
      <c r="K77" s="210" t="s">
        <v>79</v>
      </c>
      <c r="L77" s="211" t="s">
        <v>2001</v>
      </c>
      <c r="M77" s="211" t="s">
        <v>2001</v>
      </c>
      <c r="N77" s="211" t="s">
        <v>2001</v>
      </c>
      <c r="O77" s="467">
        <v>518</v>
      </c>
      <c r="P77" s="213">
        <v>220</v>
      </c>
      <c r="Q77" s="469">
        <v>15048000</v>
      </c>
      <c r="R77" s="215">
        <v>257</v>
      </c>
      <c r="S77" s="469">
        <v>15048000</v>
      </c>
      <c r="T77" s="215" t="s">
        <v>1103</v>
      </c>
      <c r="U77" s="469">
        <v>15048000</v>
      </c>
      <c r="V77" s="216" t="s">
        <v>225</v>
      </c>
      <c r="W77" s="238" t="s">
        <v>1129</v>
      </c>
      <c r="X77" s="239" t="s">
        <v>930</v>
      </c>
      <c r="Y77" s="470">
        <v>0</v>
      </c>
      <c r="Z77" s="466">
        <v>0</v>
      </c>
      <c r="AA77" s="466">
        <v>891733</v>
      </c>
      <c r="AB77" s="466">
        <v>1672000</v>
      </c>
      <c r="AC77" s="466">
        <v>1672000</v>
      </c>
      <c r="AD77" s="466">
        <v>1672000</v>
      </c>
      <c r="AE77" s="466">
        <v>1672000</v>
      </c>
      <c r="AF77" s="466">
        <v>1672000</v>
      </c>
      <c r="AG77" s="466">
        <v>1672000</v>
      </c>
      <c r="AH77" s="466"/>
      <c r="AI77" s="466"/>
      <c r="AJ77" s="471"/>
      <c r="AK77" s="227">
        <f>SUM(Y77:AJ77)</f>
        <v>10923733</v>
      </c>
      <c r="AL77" s="222">
        <f>+U77-AK77</f>
        <v>4124267</v>
      </c>
      <c r="AN77" s="223">
        <f t="shared" si="19"/>
        <v>4124267</v>
      </c>
      <c r="AO77" s="224"/>
      <c r="AP77" s="224">
        <f t="shared" si="20"/>
        <v>4124267</v>
      </c>
      <c r="AQ77" s="225"/>
      <c r="AR77" s="224"/>
      <c r="AS77" s="224"/>
      <c r="AT77" s="224"/>
      <c r="AU77" s="224"/>
      <c r="AV77" s="224"/>
      <c r="AW77" s="224"/>
      <c r="AX77" s="224"/>
      <c r="AY77" s="224"/>
      <c r="AZ77" s="224"/>
      <c r="BA77" s="224"/>
      <c r="BB77" s="226"/>
      <c r="BC77" s="227">
        <f t="shared" si="21"/>
        <v>0</v>
      </c>
      <c r="BD77" s="222">
        <f t="shared" si="22"/>
        <v>4124267</v>
      </c>
    </row>
    <row r="78" spans="1:56" s="472" customFormat="1" x14ac:dyDescent="0.2">
      <c r="A78" s="240" t="e">
        <f>+S78-#REF!</f>
        <v>#REF!</v>
      </c>
      <c r="B78" s="465"/>
      <c r="C78" s="469">
        <v>1424912</v>
      </c>
      <c r="D78" s="210" t="s">
        <v>50</v>
      </c>
      <c r="E78" s="210" t="s">
        <v>182</v>
      </c>
      <c r="F78" s="210" t="s">
        <v>89</v>
      </c>
      <c r="G78" s="210" t="s">
        <v>87</v>
      </c>
      <c r="H78" s="210" t="s">
        <v>170</v>
      </c>
      <c r="I78" s="210" t="s">
        <v>80</v>
      </c>
      <c r="J78" s="210" t="s">
        <v>77</v>
      </c>
      <c r="K78" s="210" t="s">
        <v>79</v>
      </c>
      <c r="L78" s="211" t="s">
        <v>2001</v>
      </c>
      <c r="M78" s="211" t="s">
        <v>2001</v>
      </c>
      <c r="N78" s="211" t="s">
        <v>2001</v>
      </c>
      <c r="O78" s="467">
        <v>634</v>
      </c>
      <c r="P78" s="213">
        <v>416</v>
      </c>
      <c r="Q78" s="469">
        <v>1424912</v>
      </c>
      <c r="R78" s="215">
        <v>474</v>
      </c>
      <c r="S78" s="469">
        <v>1424912</v>
      </c>
      <c r="T78" s="215" t="s">
        <v>1104</v>
      </c>
      <c r="U78" s="469">
        <v>1424912</v>
      </c>
      <c r="V78" s="216" t="s">
        <v>659</v>
      </c>
      <c r="W78" s="474" t="s">
        <v>1130</v>
      </c>
      <c r="X78" s="475" t="s">
        <v>1057</v>
      </c>
      <c r="Y78" s="470">
        <v>0</v>
      </c>
      <c r="Z78" s="466">
        <v>0</v>
      </c>
      <c r="AA78" s="466">
        <v>0</v>
      </c>
      <c r="AB78" s="466">
        <v>1424912</v>
      </c>
      <c r="AC78" s="466">
        <v>0</v>
      </c>
      <c r="AD78" s="466">
        <v>0</v>
      </c>
      <c r="AE78" s="466">
        <v>0</v>
      </c>
      <c r="AF78" s="466">
        <v>0</v>
      </c>
      <c r="AG78" s="466">
        <v>0</v>
      </c>
      <c r="AH78" s="466"/>
      <c r="AI78" s="466"/>
      <c r="AJ78" s="471"/>
      <c r="AK78" s="227">
        <f>SUM(Y78:AJ78)</f>
        <v>1424912</v>
      </c>
      <c r="AL78" s="222">
        <f>+U78-AK78</f>
        <v>0</v>
      </c>
      <c r="AN78" s="223">
        <f t="shared" si="19"/>
        <v>0</v>
      </c>
      <c r="AO78" s="224"/>
      <c r="AP78" s="224">
        <f t="shared" si="20"/>
        <v>0</v>
      </c>
      <c r="AQ78" s="225"/>
      <c r="AR78" s="224"/>
      <c r="AS78" s="224"/>
      <c r="AT78" s="224"/>
      <c r="AU78" s="224"/>
      <c r="AV78" s="224"/>
      <c r="AW78" s="224"/>
      <c r="AX78" s="224"/>
      <c r="AY78" s="224"/>
      <c r="AZ78" s="224"/>
      <c r="BA78" s="224"/>
      <c r="BB78" s="226"/>
      <c r="BC78" s="227">
        <f t="shared" si="21"/>
        <v>0</v>
      </c>
      <c r="BD78" s="222">
        <f t="shared" si="22"/>
        <v>0</v>
      </c>
    </row>
    <row r="79" spans="1:56" s="472" customFormat="1" ht="25.5" x14ac:dyDescent="0.2">
      <c r="A79" s="240" t="e">
        <f>+S79-#REF!</f>
        <v>#REF!</v>
      </c>
      <c r="B79" s="465"/>
      <c r="C79" s="469">
        <v>2281600</v>
      </c>
      <c r="D79" s="210" t="s">
        <v>50</v>
      </c>
      <c r="E79" s="210" t="s">
        <v>182</v>
      </c>
      <c r="F79" s="210" t="s">
        <v>89</v>
      </c>
      <c r="G79" s="210" t="s">
        <v>87</v>
      </c>
      <c r="H79" s="210" t="s">
        <v>170</v>
      </c>
      <c r="I79" s="210" t="s">
        <v>80</v>
      </c>
      <c r="J79" s="210" t="s">
        <v>77</v>
      </c>
      <c r="K79" s="210" t="s">
        <v>79</v>
      </c>
      <c r="L79" s="211" t="s">
        <v>2001</v>
      </c>
      <c r="M79" s="211" t="s">
        <v>2001</v>
      </c>
      <c r="N79" s="211" t="s">
        <v>2001</v>
      </c>
      <c r="O79" s="467">
        <v>639</v>
      </c>
      <c r="P79" s="213">
        <v>447</v>
      </c>
      <c r="Q79" s="469">
        <v>2281600.2168000001</v>
      </c>
      <c r="R79" s="215">
        <v>502</v>
      </c>
      <c r="S79" s="469">
        <v>2281600.2168000001</v>
      </c>
      <c r="T79" s="215" t="s">
        <v>2055</v>
      </c>
      <c r="U79" s="469">
        <v>1634250.5325</v>
      </c>
      <c r="V79" s="216" t="s">
        <v>658</v>
      </c>
      <c r="W79" s="474" t="s">
        <v>1267</v>
      </c>
      <c r="X79" s="475" t="s">
        <v>2056</v>
      </c>
      <c r="Y79" s="470">
        <v>0</v>
      </c>
      <c r="Z79" s="466">
        <v>0</v>
      </c>
      <c r="AA79" s="466">
        <v>0</v>
      </c>
      <c r="AB79" s="466">
        <v>0</v>
      </c>
      <c r="AC79" s="466">
        <v>344376.00089999998</v>
      </c>
      <c r="AD79" s="466">
        <v>296101.55069999991</v>
      </c>
      <c r="AE79" s="466">
        <v>373481.50410000002</v>
      </c>
      <c r="AF79" s="466">
        <v>348600.99329999997</v>
      </c>
      <c r="AG79" s="466">
        <v>271690.48350000009</v>
      </c>
      <c r="AH79" s="466"/>
      <c r="AI79" s="466"/>
      <c r="AJ79" s="471"/>
      <c r="AK79" s="227">
        <f>SUM(Y79:AJ79)</f>
        <v>1634250.5325</v>
      </c>
      <c r="AL79" s="222">
        <f>+U79-AK79</f>
        <v>0</v>
      </c>
      <c r="AN79" s="223">
        <f>+AL79</f>
        <v>0</v>
      </c>
      <c r="AO79" s="224"/>
      <c r="AP79" s="224">
        <f>+AN79-AO79</f>
        <v>0</v>
      </c>
      <c r="AQ79" s="225"/>
      <c r="AR79" s="224"/>
      <c r="AS79" s="224"/>
      <c r="AT79" s="224"/>
      <c r="AU79" s="224"/>
      <c r="AV79" s="224"/>
      <c r="AW79" s="224"/>
      <c r="AX79" s="224"/>
      <c r="AY79" s="224"/>
      <c r="AZ79" s="224"/>
      <c r="BA79" s="224"/>
      <c r="BB79" s="226"/>
      <c r="BC79" s="227">
        <f>SUM(AQ79:BB79)</f>
        <v>0</v>
      </c>
      <c r="BD79" s="222">
        <f>+AN79-BC79</f>
        <v>0</v>
      </c>
    </row>
    <row r="80" spans="1:56" s="472" customFormat="1" ht="25.5" x14ac:dyDescent="0.2">
      <c r="A80" s="240" t="e">
        <f>+S80-#REF!</f>
        <v>#REF!</v>
      </c>
      <c r="B80" s="465"/>
      <c r="C80" s="469">
        <v>15215200</v>
      </c>
      <c r="D80" s="210" t="s">
        <v>50</v>
      </c>
      <c r="E80" s="210" t="s">
        <v>182</v>
      </c>
      <c r="F80" s="210" t="s">
        <v>89</v>
      </c>
      <c r="G80" s="210" t="s">
        <v>87</v>
      </c>
      <c r="H80" s="210" t="s">
        <v>170</v>
      </c>
      <c r="I80" s="210" t="s">
        <v>80</v>
      </c>
      <c r="J80" s="210" t="s">
        <v>77</v>
      </c>
      <c r="K80" s="210" t="s">
        <v>79</v>
      </c>
      <c r="L80" s="211" t="s">
        <v>2001</v>
      </c>
      <c r="M80" s="211" t="s">
        <v>2001</v>
      </c>
      <c r="N80" s="211" t="s">
        <v>2001</v>
      </c>
      <c r="O80" s="467">
        <v>639</v>
      </c>
      <c r="P80" s="213">
        <v>447</v>
      </c>
      <c r="Q80" s="466">
        <v>15215199.783199999</v>
      </c>
      <c r="R80" s="215">
        <v>502</v>
      </c>
      <c r="S80" s="466">
        <v>15215199.783199999</v>
      </c>
      <c r="T80" s="215" t="s">
        <v>2055</v>
      </c>
      <c r="U80" s="466">
        <v>10898249.467499999</v>
      </c>
      <c r="V80" s="216" t="s">
        <v>658</v>
      </c>
      <c r="W80" s="474" t="s">
        <v>1267</v>
      </c>
      <c r="X80" s="475" t="s">
        <v>2056</v>
      </c>
      <c r="Y80" s="470">
        <v>0</v>
      </c>
      <c r="Z80" s="466">
        <v>0</v>
      </c>
      <c r="AA80" s="466">
        <v>0</v>
      </c>
      <c r="AB80" s="466">
        <v>0</v>
      </c>
      <c r="AC80" s="466">
        <v>2296523.9991000001</v>
      </c>
      <c r="AD80" s="466">
        <v>1974598.4493</v>
      </c>
      <c r="AE80" s="466">
        <v>2490618.4958999995</v>
      </c>
      <c r="AF80" s="466">
        <v>2324699.0066999998</v>
      </c>
      <c r="AG80" s="466">
        <v>1811809.5164999999</v>
      </c>
      <c r="AH80" s="466"/>
      <c r="AI80" s="466"/>
      <c r="AJ80" s="471"/>
      <c r="AK80" s="227">
        <f>SUM(Y80:AJ80)</f>
        <v>10898249.467499999</v>
      </c>
      <c r="AL80" s="222">
        <f>+U80-AK80</f>
        <v>0</v>
      </c>
      <c r="AN80" s="223">
        <f>+AL80</f>
        <v>0</v>
      </c>
      <c r="AO80" s="224"/>
      <c r="AP80" s="224">
        <f>+AN80-AO80</f>
        <v>0</v>
      </c>
      <c r="AQ80" s="225"/>
      <c r="AR80" s="224"/>
      <c r="AS80" s="224"/>
      <c r="AT80" s="224"/>
      <c r="AU80" s="224"/>
      <c r="AV80" s="224"/>
      <c r="AW80" s="224"/>
      <c r="AX80" s="224"/>
      <c r="AY80" s="224"/>
      <c r="AZ80" s="224"/>
      <c r="BA80" s="224"/>
      <c r="BB80" s="226"/>
      <c r="BC80" s="227">
        <f>SUM(AQ80:BB80)</f>
        <v>0</v>
      </c>
      <c r="BD80" s="222">
        <f>+AN80-BC80</f>
        <v>0</v>
      </c>
    </row>
    <row r="81" spans="1:57" s="154" customFormat="1" x14ac:dyDescent="0.2">
      <c r="B81" s="231"/>
      <c r="C81" s="462"/>
      <c r="D81" s="210"/>
      <c r="E81" s="210"/>
      <c r="F81" s="210"/>
      <c r="G81" s="210"/>
      <c r="H81" s="210"/>
      <c r="I81" s="210"/>
      <c r="J81" s="210"/>
      <c r="K81" s="210"/>
      <c r="L81" s="233"/>
      <c r="M81" s="233"/>
      <c r="N81" s="233"/>
      <c r="O81" s="234"/>
      <c r="P81" s="235"/>
      <c r="Q81" s="235"/>
      <c r="R81" s="236"/>
      <c r="S81" s="224"/>
      <c r="T81" s="236"/>
      <c r="U81" s="224"/>
      <c r="V81" s="237"/>
      <c r="W81" s="237"/>
      <c r="X81" s="239"/>
      <c r="Y81" s="225"/>
      <c r="Z81" s="224"/>
      <c r="AA81" s="224"/>
      <c r="AB81" s="224"/>
      <c r="AC81" s="224"/>
      <c r="AD81" s="224"/>
      <c r="AE81" s="224"/>
      <c r="AF81" s="224"/>
      <c r="AG81" s="224"/>
      <c r="AH81" s="224"/>
      <c r="AI81" s="224"/>
      <c r="AJ81" s="226"/>
      <c r="AK81" s="221"/>
      <c r="AL81" s="222"/>
      <c r="AM81" s="240"/>
      <c r="AN81" s="223">
        <f>+AL81</f>
        <v>0</v>
      </c>
      <c r="AO81" s="224"/>
      <c r="AP81" s="224">
        <f>+AN81-AO81</f>
        <v>0</v>
      </c>
      <c r="AQ81" s="225"/>
      <c r="AR81" s="224"/>
      <c r="AS81" s="224"/>
      <c r="AT81" s="224"/>
      <c r="AU81" s="224"/>
      <c r="AV81" s="224"/>
      <c r="AW81" s="224"/>
      <c r="AX81" s="224"/>
      <c r="AY81" s="224"/>
      <c r="AZ81" s="224"/>
      <c r="BA81" s="224"/>
      <c r="BB81" s="226"/>
      <c r="BC81" s="227">
        <f>SUM(AQ81:BB81)</f>
        <v>0</v>
      </c>
      <c r="BD81" s="222">
        <f>+AN81-BC81</f>
        <v>0</v>
      </c>
    </row>
    <row r="82" spans="1:57" s="252" customFormat="1" ht="51.75" thickBot="1" x14ac:dyDescent="0.25">
      <c r="B82" s="241" t="s">
        <v>6</v>
      </c>
      <c r="C82" s="463">
        <f>C58-SUM(C59:C81)</f>
        <v>0</v>
      </c>
      <c r="D82" s="243" t="s">
        <v>50</v>
      </c>
      <c r="E82" s="244" t="s">
        <v>182</v>
      </c>
      <c r="F82" s="244" t="s">
        <v>89</v>
      </c>
      <c r="G82" s="244" t="s">
        <v>87</v>
      </c>
      <c r="H82" s="244" t="s">
        <v>170</v>
      </c>
      <c r="I82" s="244" t="s">
        <v>80</v>
      </c>
      <c r="J82" s="244" t="s">
        <v>77</v>
      </c>
      <c r="K82" s="244" t="s">
        <v>79</v>
      </c>
      <c r="L82" s="245"/>
      <c r="M82" s="245"/>
      <c r="N82" s="245"/>
      <c r="O82" s="720"/>
      <c r="P82" s="247"/>
      <c r="Q82" s="389"/>
      <c r="R82" s="248"/>
      <c r="S82" s="389">
        <f>SUM(S59:S81)</f>
        <v>350280920</v>
      </c>
      <c r="T82" s="385"/>
      <c r="U82" s="389">
        <f>SUM(U59:U81)</f>
        <v>345316620</v>
      </c>
      <c r="V82" s="464"/>
      <c r="W82" s="464"/>
      <c r="X82" s="388"/>
      <c r="Y82" s="389">
        <f t="shared" ref="Y82:AJ82" si="25">SUM(Y59:Y81)</f>
        <v>0</v>
      </c>
      <c r="Z82" s="389">
        <f t="shared" si="25"/>
        <v>313200</v>
      </c>
      <c r="AA82" s="389">
        <f t="shared" si="25"/>
        <v>20727753</v>
      </c>
      <c r="AB82" s="389">
        <f t="shared" si="25"/>
        <v>40821662</v>
      </c>
      <c r="AC82" s="389">
        <f t="shared" si="25"/>
        <v>41840700</v>
      </c>
      <c r="AD82" s="389">
        <f t="shared" si="25"/>
        <v>35697500</v>
      </c>
      <c r="AE82" s="389">
        <f t="shared" si="25"/>
        <v>36290900</v>
      </c>
      <c r="AF82" s="389">
        <f t="shared" si="25"/>
        <v>36100100</v>
      </c>
      <c r="AG82" s="389">
        <f t="shared" si="25"/>
        <v>39488133</v>
      </c>
      <c r="AH82" s="389">
        <f t="shared" si="25"/>
        <v>0</v>
      </c>
      <c r="AI82" s="389">
        <f t="shared" si="25"/>
        <v>0</v>
      </c>
      <c r="AJ82" s="390">
        <f t="shared" si="25"/>
        <v>0</v>
      </c>
      <c r="AK82" s="391">
        <f>SUM(AK59:AK81)</f>
        <v>251279948</v>
      </c>
      <c r="AL82" s="392">
        <f t="shared" ref="AL82:BD82" si="26">SUM(AL59:AL81)</f>
        <v>94036672</v>
      </c>
      <c r="AN82" s="393">
        <f t="shared" si="26"/>
        <v>94036672</v>
      </c>
      <c r="AO82" s="394">
        <f t="shared" si="26"/>
        <v>0</v>
      </c>
      <c r="AP82" s="394">
        <f t="shared" si="26"/>
        <v>94036672</v>
      </c>
      <c r="AQ82" s="394">
        <f t="shared" si="26"/>
        <v>0</v>
      </c>
      <c r="AR82" s="394">
        <f t="shared" si="26"/>
        <v>0</v>
      </c>
      <c r="AS82" s="394">
        <f t="shared" si="26"/>
        <v>0</v>
      </c>
      <c r="AT82" s="394">
        <f t="shared" si="26"/>
        <v>0</v>
      </c>
      <c r="AU82" s="394">
        <f t="shared" si="26"/>
        <v>0</v>
      </c>
      <c r="AV82" s="394">
        <f t="shared" si="26"/>
        <v>0</v>
      </c>
      <c r="AW82" s="394">
        <f t="shared" si="26"/>
        <v>0</v>
      </c>
      <c r="AX82" s="394">
        <f t="shared" si="26"/>
        <v>0</v>
      </c>
      <c r="AY82" s="394">
        <f t="shared" si="26"/>
        <v>0</v>
      </c>
      <c r="AZ82" s="394">
        <f t="shared" si="26"/>
        <v>0</v>
      </c>
      <c r="BA82" s="394">
        <f t="shared" si="26"/>
        <v>0</v>
      </c>
      <c r="BB82" s="394">
        <f t="shared" si="26"/>
        <v>0</v>
      </c>
      <c r="BC82" s="395">
        <f t="shared" si="26"/>
        <v>0</v>
      </c>
      <c r="BD82" s="396">
        <f t="shared" si="26"/>
        <v>94036672</v>
      </c>
    </row>
    <row r="83" spans="1:57" s="252" customFormat="1" ht="34.5" customHeight="1" x14ac:dyDescent="0.2">
      <c r="B83" s="444" t="s">
        <v>81</v>
      </c>
      <c r="C83" s="443">
        <f>627652000</f>
        <v>627652000</v>
      </c>
      <c r="D83" s="445"/>
      <c r="E83" s="445"/>
      <c r="F83" s="445"/>
      <c r="G83" s="445"/>
      <c r="H83" s="445"/>
      <c r="I83" s="445"/>
      <c r="J83" s="445"/>
      <c r="K83" s="445"/>
      <c r="L83" s="445"/>
      <c r="M83" s="445"/>
      <c r="N83" s="446"/>
      <c r="O83" s="718"/>
      <c r="P83" s="448"/>
      <c r="Q83" s="449"/>
      <c r="R83" s="450"/>
      <c r="S83" s="449"/>
      <c r="T83" s="450"/>
      <c r="U83" s="449"/>
      <c r="V83" s="451"/>
      <c r="W83" s="451"/>
      <c r="X83" s="452"/>
      <c r="Y83" s="453"/>
      <c r="Z83" s="454"/>
      <c r="AA83" s="454"/>
      <c r="AB83" s="454"/>
      <c r="AC83" s="454"/>
      <c r="AD83" s="454"/>
      <c r="AE83" s="454"/>
      <c r="AF83" s="454"/>
      <c r="AG83" s="454"/>
      <c r="AH83" s="454"/>
      <c r="AI83" s="454"/>
      <c r="AJ83" s="455"/>
      <c r="AK83" s="456"/>
      <c r="AL83" s="457"/>
      <c r="AN83" s="202"/>
      <c r="AO83" s="203"/>
      <c r="AP83" s="203"/>
      <c r="AQ83" s="204"/>
      <c r="AR83" s="203"/>
      <c r="AS83" s="203"/>
      <c r="AT83" s="203"/>
      <c r="AU83" s="203"/>
      <c r="AV83" s="203"/>
      <c r="AW83" s="203"/>
      <c r="AX83" s="203"/>
      <c r="AY83" s="203"/>
      <c r="AZ83" s="203"/>
      <c r="BA83" s="203"/>
      <c r="BB83" s="205"/>
      <c r="BC83" s="206"/>
      <c r="BD83" s="207"/>
      <c r="BE83" s="208"/>
    </row>
    <row r="84" spans="1:57" s="154" customFormat="1" x14ac:dyDescent="0.2">
      <c r="A84" s="240" t="e">
        <f>+S84-#REF!</f>
        <v>#REF!</v>
      </c>
      <c r="B84" s="425"/>
      <c r="C84" s="462">
        <v>10000000</v>
      </c>
      <c r="D84" s="210" t="s">
        <v>83</v>
      </c>
      <c r="E84" s="210" t="s">
        <v>182</v>
      </c>
      <c r="F84" s="210" t="s">
        <v>89</v>
      </c>
      <c r="G84" s="210" t="s">
        <v>87</v>
      </c>
      <c r="H84" s="210" t="s">
        <v>170</v>
      </c>
      <c r="I84" s="210" t="s">
        <v>80</v>
      </c>
      <c r="J84" s="210" t="s">
        <v>77</v>
      </c>
      <c r="K84" s="210" t="s">
        <v>79</v>
      </c>
      <c r="L84" s="233" t="s">
        <v>2001</v>
      </c>
      <c r="M84" s="233" t="s">
        <v>2001</v>
      </c>
      <c r="N84" s="233" t="s">
        <v>2001</v>
      </c>
      <c r="O84" s="234">
        <v>375</v>
      </c>
      <c r="P84" s="232">
        <v>462</v>
      </c>
      <c r="Q84" s="462">
        <v>8200000</v>
      </c>
      <c r="R84" s="236">
        <v>536</v>
      </c>
      <c r="S84" s="462">
        <v>8200000</v>
      </c>
      <c r="T84" s="236">
        <v>907</v>
      </c>
      <c r="U84" s="462">
        <v>8200000</v>
      </c>
      <c r="V84" s="238" t="s">
        <v>661</v>
      </c>
      <c r="W84" s="238" t="s">
        <v>2057</v>
      </c>
      <c r="X84" s="239" t="s">
        <v>800</v>
      </c>
      <c r="Y84" s="225">
        <v>0</v>
      </c>
      <c r="Z84" s="224">
        <v>0</v>
      </c>
      <c r="AA84" s="224">
        <v>0</v>
      </c>
      <c r="AB84" s="224">
        <v>0</v>
      </c>
      <c r="AC84" s="224">
        <v>0</v>
      </c>
      <c r="AD84" s="224">
        <v>0</v>
      </c>
      <c r="AE84" s="224">
        <v>0</v>
      </c>
      <c r="AF84" s="224">
        <v>0</v>
      </c>
      <c r="AG84" s="224">
        <v>0</v>
      </c>
      <c r="AH84" s="224"/>
      <c r="AI84" s="224"/>
      <c r="AJ84" s="226"/>
      <c r="AK84" s="227">
        <f>SUM(Y84:AJ84)</f>
        <v>0</v>
      </c>
      <c r="AL84" s="222">
        <f>+U84-AK84</f>
        <v>8200000</v>
      </c>
      <c r="AM84" s="240"/>
      <c r="AN84" s="223">
        <f t="shared" ref="AN84:AN147" si="27">+AL84</f>
        <v>8200000</v>
      </c>
      <c r="AO84" s="224"/>
      <c r="AP84" s="224">
        <f t="shared" ref="AP84:AP147" si="28">+AN84-AO84</f>
        <v>8200000</v>
      </c>
      <c r="AQ84" s="225"/>
      <c r="AR84" s="224"/>
      <c r="AS84" s="224"/>
      <c r="AT84" s="224"/>
      <c r="AU84" s="224"/>
      <c r="AV84" s="224"/>
      <c r="AW84" s="224"/>
      <c r="AX84" s="224"/>
      <c r="AY84" s="224"/>
      <c r="AZ84" s="224"/>
      <c r="BA84" s="224"/>
      <c r="BB84" s="226"/>
      <c r="BC84" s="227">
        <f t="shared" ref="BC84:BC147" si="29">SUM(AQ84:BB84)</f>
        <v>0</v>
      </c>
      <c r="BD84" s="222">
        <f t="shared" ref="BD84:BD147" si="30">+AN84-BC84</f>
        <v>8200000</v>
      </c>
    </row>
    <row r="85" spans="1:57" s="154" customFormat="1" x14ac:dyDescent="0.2">
      <c r="A85" s="240" t="e">
        <f>+S85-#REF!</f>
        <v>#REF!</v>
      </c>
      <c r="B85" s="425"/>
      <c r="C85" s="462">
        <v>3000000</v>
      </c>
      <c r="D85" s="210" t="s">
        <v>83</v>
      </c>
      <c r="E85" s="210" t="s">
        <v>182</v>
      </c>
      <c r="F85" s="210" t="s">
        <v>89</v>
      </c>
      <c r="G85" s="210" t="s">
        <v>87</v>
      </c>
      <c r="H85" s="210" t="s">
        <v>170</v>
      </c>
      <c r="I85" s="210" t="s">
        <v>80</v>
      </c>
      <c r="J85" s="210" t="s">
        <v>77</v>
      </c>
      <c r="K85" s="210" t="s">
        <v>79</v>
      </c>
      <c r="L85" s="233" t="s">
        <v>2001</v>
      </c>
      <c r="M85" s="233" t="s">
        <v>2001</v>
      </c>
      <c r="N85" s="233" t="s">
        <v>2001</v>
      </c>
      <c r="O85" s="234">
        <v>376</v>
      </c>
      <c r="P85" s="232">
        <v>481</v>
      </c>
      <c r="Q85" s="462">
        <v>2997313</v>
      </c>
      <c r="R85" s="236">
        <v>559</v>
      </c>
      <c r="S85" s="462">
        <v>2997313</v>
      </c>
      <c r="T85" s="236" t="s">
        <v>1131</v>
      </c>
      <c r="U85" s="462">
        <v>2997313</v>
      </c>
      <c r="V85" s="238" t="s">
        <v>662</v>
      </c>
      <c r="W85" s="238" t="s">
        <v>1188</v>
      </c>
      <c r="X85" s="239" t="s">
        <v>1189</v>
      </c>
      <c r="Y85" s="225">
        <v>0</v>
      </c>
      <c r="Z85" s="224">
        <v>0</v>
      </c>
      <c r="AA85" s="224">
        <v>0</v>
      </c>
      <c r="AB85" s="224">
        <v>0</v>
      </c>
      <c r="AC85" s="224">
        <v>0</v>
      </c>
      <c r="AD85" s="224">
        <v>0</v>
      </c>
      <c r="AE85" s="224">
        <v>0</v>
      </c>
      <c r="AF85" s="224">
        <v>0</v>
      </c>
      <c r="AG85" s="224">
        <v>0</v>
      </c>
      <c r="AH85" s="224"/>
      <c r="AI85" s="224"/>
      <c r="AJ85" s="226"/>
      <c r="AK85" s="227">
        <f>SUM(Y85:AJ85)</f>
        <v>0</v>
      </c>
      <c r="AL85" s="222">
        <f>+U85-AK85</f>
        <v>2997313</v>
      </c>
      <c r="AM85" s="240"/>
      <c r="AN85" s="223">
        <f t="shared" si="27"/>
        <v>2997313</v>
      </c>
      <c r="AO85" s="224"/>
      <c r="AP85" s="224">
        <f t="shared" si="28"/>
        <v>2997313</v>
      </c>
      <c r="AQ85" s="225"/>
      <c r="AR85" s="224"/>
      <c r="AS85" s="224"/>
      <c r="AT85" s="224"/>
      <c r="AU85" s="224"/>
      <c r="AV85" s="224"/>
      <c r="AW85" s="224"/>
      <c r="AX85" s="224"/>
      <c r="AY85" s="224"/>
      <c r="AZ85" s="224"/>
      <c r="BA85" s="224"/>
      <c r="BB85" s="226"/>
      <c r="BC85" s="227">
        <f t="shared" si="29"/>
        <v>0</v>
      </c>
      <c r="BD85" s="222">
        <f t="shared" si="30"/>
        <v>2997313</v>
      </c>
    </row>
    <row r="86" spans="1:57" s="154" customFormat="1" x14ac:dyDescent="0.2">
      <c r="A86" s="240" t="e">
        <f>+S86-#REF!</f>
        <v>#REF!</v>
      </c>
      <c r="B86" s="425"/>
      <c r="C86" s="462">
        <v>60000000</v>
      </c>
      <c r="D86" s="210" t="s">
        <v>83</v>
      </c>
      <c r="E86" s="210" t="s">
        <v>182</v>
      </c>
      <c r="F86" s="210" t="s">
        <v>89</v>
      </c>
      <c r="G86" s="210" t="s">
        <v>87</v>
      </c>
      <c r="H86" s="210" t="s">
        <v>170</v>
      </c>
      <c r="I86" s="210" t="s">
        <v>80</v>
      </c>
      <c r="J86" s="210" t="s">
        <v>77</v>
      </c>
      <c r="K86" s="210" t="s">
        <v>79</v>
      </c>
      <c r="L86" s="233" t="s">
        <v>2001</v>
      </c>
      <c r="M86" s="233" t="s">
        <v>2001</v>
      </c>
      <c r="N86" s="233" t="s">
        <v>2001</v>
      </c>
      <c r="O86" s="234">
        <v>405</v>
      </c>
      <c r="P86" s="232">
        <v>362</v>
      </c>
      <c r="Q86" s="462">
        <v>60000000</v>
      </c>
      <c r="R86" s="236">
        <v>396</v>
      </c>
      <c r="S86" s="462">
        <v>60000000</v>
      </c>
      <c r="T86" s="236" t="s">
        <v>1132</v>
      </c>
      <c r="U86" s="462">
        <v>60000000</v>
      </c>
      <c r="V86" s="238" t="s">
        <v>663</v>
      </c>
      <c r="W86" s="238" t="s">
        <v>1190</v>
      </c>
      <c r="X86" s="239" t="s">
        <v>1191</v>
      </c>
      <c r="Y86" s="225">
        <v>0</v>
      </c>
      <c r="Z86" s="224">
        <v>0</v>
      </c>
      <c r="AA86" s="224">
        <v>0</v>
      </c>
      <c r="AB86" s="224">
        <v>0</v>
      </c>
      <c r="AC86" s="224">
        <v>0</v>
      </c>
      <c r="AD86" s="224">
        <v>0</v>
      </c>
      <c r="AE86" s="224">
        <v>0</v>
      </c>
      <c r="AF86" s="224">
        <v>0</v>
      </c>
      <c r="AG86" s="224">
        <v>207533</v>
      </c>
      <c r="AH86" s="224"/>
      <c r="AI86" s="224"/>
      <c r="AJ86" s="226"/>
      <c r="AK86" s="227">
        <f>SUM(Y86:AJ86)</f>
        <v>207533</v>
      </c>
      <c r="AL86" s="222">
        <f>+U86-AK86</f>
        <v>59792467</v>
      </c>
      <c r="AM86" s="240"/>
      <c r="AN86" s="223">
        <f t="shared" si="27"/>
        <v>59792467</v>
      </c>
      <c r="AO86" s="224"/>
      <c r="AP86" s="224">
        <f t="shared" si="28"/>
        <v>59792467</v>
      </c>
      <c r="AQ86" s="225"/>
      <c r="AR86" s="224"/>
      <c r="AS86" s="224"/>
      <c r="AT86" s="224"/>
      <c r="AU86" s="224"/>
      <c r="AV86" s="224"/>
      <c r="AW86" s="224"/>
      <c r="AX86" s="224"/>
      <c r="AY86" s="224"/>
      <c r="AZ86" s="224"/>
      <c r="BA86" s="224"/>
      <c r="BB86" s="226"/>
      <c r="BC86" s="227">
        <f t="shared" si="29"/>
        <v>0</v>
      </c>
      <c r="BD86" s="222">
        <f t="shared" si="30"/>
        <v>59792467</v>
      </c>
    </row>
    <row r="87" spans="1:57" s="154" customFormat="1" x14ac:dyDescent="0.2">
      <c r="A87" s="240" t="e">
        <f>+S87-#REF!</f>
        <v>#REF!</v>
      </c>
      <c r="B87" s="425"/>
      <c r="C87" s="462">
        <v>44976800</v>
      </c>
      <c r="D87" s="210" t="s">
        <v>83</v>
      </c>
      <c r="E87" s="210" t="s">
        <v>182</v>
      </c>
      <c r="F87" s="210" t="s">
        <v>89</v>
      </c>
      <c r="G87" s="210" t="s">
        <v>87</v>
      </c>
      <c r="H87" s="210" t="s">
        <v>170</v>
      </c>
      <c r="I87" s="210" t="s">
        <v>80</v>
      </c>
      <c r="J87" s="210" t="s">
        <v>77</v>
      </c>
      <c r="K87" s="210" t="s">
        <v>79</v>
      </c>
      <c r="L87" s="233" t="s">
        <v>2001</v>
      </c>
      <c r="M87" s="233" t="s">
        <v>2001</v>
      </c>
      <c r="N87" s="233" t="s">
        <v>2001</v>
      </c>
      <c r="O87" s="234">
        <v>409</v>
      </c>
      <c r="P87" s="232">
        <v>322</v>
      </c>
      <c r="Q87" s="462">
        <v>44976800</v>
      </c>
      <c r="R87" s="236">
        <v>381</v>
      </c>
      <c r="S87" s="462">
        <v>44976800</v>
      </c>
      <c r="T87" s="236" t="s">
        <v>1133</v>
      </c>
      <c r="U87" s="462">
        <v>44976800</v>
      </c>
      <c r="V87" s="238" t="s">
        <v>376</v>
      </c>
      <c r="W87" s="238" t="s">
        <v>1192</v>
      </c>
      <c r="X87" s="239" t="s">
        <v>1193</v>
      </c>
      <c r="Y87" s="225">
        <v>0</v>
      </c>
      <c r="Z87" s="224">
        <v>0</v>
      </c>
      <c r="AA87" s="224">
        <v>0</v>
      </c>
      <c r="AB87" s="224">
        <v>3935470</v>
      </c>
      <c r="AC87" s="224">
        <v>5622100</v>
      </c>
      <c r="AD87" s="224">
        <v>5622100</v>
      </c>
      <c r="AE87" s="224">
        <v>5622100</v>
      </c>
      <c r="AF87" s="224">
        <v>5622100</v>
      </c>
      <c r="AG87" s="224">
        <v>5622100</v>
      </c>
      <c r="AH87" s="224"/>
      <c r="AI87" s="224"/>
      <c r="AJ87" s="226"/>
      <c r="AK87" s="227">
        <f>SUM(Y87:AJ87)</f>
        <v>32045970</v>
      </c>
      <c r="AL87" s="222">
        <f>+U87-AK87</f>
        <v>12930830</v>
      </c>
      <c r="AM87" s="240"/>
      <c r="AN87" s="223">
        <f t="shared" si="27"/>
        <v>12930830</v>
      </c>
      <c r="AO87" s="224"/>
      <c r="AP87" s="224">
        <f t="shared" si="28"/>
        <v>12930830</v>
      </c>
      <c r="AQ87" s="225"/>
      <c r="AR87" s="224"/>
      <c r="AS87" s="224"/>
      <c r="AT87" s="224"/>
      <c r="AU87" s="224"/>
      <c r="AV87" s="224"/>
      <c r="AW87" s="224"/>
      <c r="AX87" s="224"/>
      <c r="AY87" s="224"/>
      <c r="AZ87" s="224"/>
      <c r="BA87" s="224"/>
      <c r="BB87" s="226"/>
      <c r="BC87" s="227">
        <f t="shared" si="29"/>
        <v>0</v>
      </c>
      <c r="BD87" s="222">
        <f t="shared" si="30"/>
        <v>12930830</v>
      </c>
    </row>
    <row r="88" spans="1:57" s="154" customFormat="1" x14ac:dyDescent="0.2">
      <c r="A88" s="240" t="e">
        <f>+S88-#REF!</f>
        <v>#REF!</v>
      </c>
      <c r="B88" s="425"/>
      <c r="C88" s="462">
        <v>56221000</v>
      </c>
      <c r="D88" s="210" t="s">
        <v>83</v>
      </c>
      <c r="E88" s="210" t="s">
        <v>182</v>
      </c>
      <c r="F88" s="210" t="s">
        <v>89</v>
      </c>
      <c r="G88" s="210" t="s">
        <v>87</v>
      </c>
      <c r="H88" s="210" t="s">
        <v>170</v>
      </c>
      <c r="I88" s="210" t="s">
        <v>80</v>
      </c>
      <c r="J88" s="210" t="s">
        <v>77</v>
      </c>
      <c r="K88" s="210" t="s">
        <v>79</v>
      </c>
      <c r="L88" s="233" t="s">
        <v>2001</v>
      </c>
      <c r="M88" s="233" t="s">
        <v>2001</v>
      </c>
      <c r="N88" s="233" t="s">
        <v>2001</v>
      </c>
      <c r="O88" s="234">
        <v>410</v>
      </c>
      <c r="P88" s="232">
        <v>129</v>
      </c>
      <c r="Q88" s="462">
        <v>56221000</v>
      </c>
      <c r="R88" s="236">
        <v>190</v>
      </c>
      <c r="S88" s="462">
        <v>56221000</v>
      </c>
      <c r="T88" s="236" t="s">
        <v>807</v>
      </c>
      <c r="U88" s="462">
        <v>56221000</v>
      </c>
      <c r="V88" s="238" t="s">
        <v>226</v>
      </c>
      <c r="W88" s="238" t="s">
        <v>1194</v>
      </c>
      <c r="X88" s="239" t="s">
        <v>1195</v>
      </c>
      <c r="Y88" s="225">
        <v>0</v>
      </c>
      <c r="Z88" s="224">
        <v>0</v>
      </c>
      <c r="AA88" s="224">
        <v>4122873</v>
      </c>
      <c r="AB88" s="224">
        <v>5622100</v>
      </c>
      <c r="AC88" s="224">
        <v>5622100</v>
      </c>
      <c r="AD88" s="224">
        <v>5622100</v>
      </c>
      <c r="AE88" s="224">
        <v>5622100</v>
      </c>
      <c r="AF88" s="224">
        <v>5622100</v>
      </c>
      <c r="AG88" s="224">
        <v>5622100</v>
      </c>
      <c r="AH88" s="224"/>
      <c r="AI88" s="224"/>
      <c r="AJ88" s="226"/>
      <c r="AK88" s="227">
        <f>SUM(Y88:AJ88)</f>
        <v>37855473</v>
      </c>
      <c r="AL88" s="222">
        <f>+U88-AK88</f>
        <v>18365527</v>
      </c>
      <c r="AM88" s="240"/>
      <c r="AN88" s="223">
        <f t="shared" si="27"/>
        <v>18365527</v>
      </c>
      <c r="AO88" s="224"/>
      <c r="AP88" s="224">
        <f t="shared" si="28"/>
        <v>18365527</v>
      </c>
      <c r="AQ88" s="225"/>
      <c r="AR88" s="224"/>
      <c r="AS88" s="224"/>
      <c r="AT88" s="224"/>
      <c r="AU88" s="224"/>
      <c r="AV88" s="224"/>
      <c r="AW88" s="224"/>
      <c r="AX88" s="224"/>
      <c r="AY88" s="224"/>
      <c r="AZ88" s="224"/>
      <c r="BA88" s="224"/>
      <c r="BB88" s="226"/>
      <c r="BC88" s="227">
        <f t="shared" si="29"/>
        <v>0</v>
      </c>
      <c r="BD88" s="222">
        <f t="shared" si="30"/>
        <v>18365527</v>
      </c>
    </row>
    <row r="89" spans="1:57" s="154" customFormat="1" x14ac:dyDescent="0.2">
      <c r="A89" s="240" t="e">
        <f>+S89-#REF!</f>
        <v>#REF!</v>
      </c>
      <c r="B89" s="425"/>
      <c r="C89" s="462">
        <v>24735150</v>
      </c>
      <c r="D89" s="210" t="s">
        <v>83</v>
      </c>
      <c r="E89" s="210" t="s">
        <v>182</v>
      </c>
      <c r="F89" s="210" t="s">
        <v>89</v>
      </c>
      <c r="G89" s="210" t="s">
        <v>87</v>
      </c>
      <c r="H89" s="210" t="s">
        <v>170</v>
      </c>
      <c r="I89" s="210" t="s">
        <v>80</v>
      </c>
      <c r="J89" s="210" t="s">
        <v>77</v>
      </c>
      <c r="K89" s="210" t="s">
        <v>79</v>
      </c>
      <c r="L89" s="233" t="s">
        <v>2001</v>
      </c>
      <c r="M89" s="233" t="s">
        <v>2001</v>
      </c>
      <c r="N89" s="233" t="s">
        <v>2001</v>
      </c>
      <c r="O89" s="234">
        <v>414</v>
      </c>
      <c r="P89" s="232">
        <v>131</v>
      </c>
      <c r="Q89" s="462">
        <v>24735150</v>
      </c>
      <c r="R89" s="236">
        <v>188</v>
      </c>
      <c r="S89" s="462">
        <v>24735150</v>
      </c>
      <c r="T89" s="236" t="s">
        <v>1134</v>
      </c>
      <c r="U89" s="462">
        <v>24735150</v>
      </c>
      <c r="V89" s="238" t="s">
        <v>227</v>
      </c>
      <c r="W89" s="238" t="s">
        <v>1196</v>
      </c>
      <c r="X89" s="239" t="s">
        <v>1197</v>
      </c>
      <c r="Y89" s="225">
        <v>0</v>
      </c>
      <c r="Z89" s="224">
        <v>0</v>
      </c>
      <c r="AA89" s="224">
        <v>2107068</v>
      </c>
      <c r="AB89" s="224">
        <v>2748350</v>
      </c>
      <c r="AC89" s="224">
        <v>2748350</v>
      </c>
      <c r="AD89" s="224">
        <v>2748350</v>
      </c>
      <c r="AE89" s="224">
        <v>2748350</v>
      </c>
      <c r="AF89" s="224">
        <v>2748350</v>
      </c>
      <c r="AG89" s="224">
        <v>2748350</v>
      </c>
      <c r="AH89" s="224"/>
      <c r="AI89" s="224"/>
      <c r="AJ89" s="226"/>
      <c r="AK89" s="227">
        <f t="shared" ref="AK89:AK100" si="31">SUM(Y89:AJ89)</f>
        <v>18597168</v>
      </c>
      <c r="AL89" s="222">
        <f t="shared" ref="AL89:AL100" si="32">+U89-AK89</f>
        <v>6137982</v>
      </c>
      <c r="AM89" s="240"/>
      <c r="AN89" s="223">
        <f t="shared" si="27"/>
        <v>6137982</v>
      </c>
      <c r="AO89" s="224"/>
      <c r="AP89" s="224">
        <f t="shared" si="28"/>
        <v>6137982</v>
      </c>
      <c r="AQ89" s="225"/>
      <c r="AR89" s="224"/>
      <c r="AS89" s="224"/>
      <c r="AT89" s="224"/>
      <c r="AU89" s="224"/>
      <c r="AV89" s="224"/>
      <c r="AW89" s="224"/>
      <c r="AX89" s="224"/>
      <c r="AY89" s="224"/>
      <c r="AZ89" s="224"/>
      <c r="BA89" s="224"/>
      <c r="BB89" s="226"/>
      <c r="BC89" s="227">
        <f t="shared" si="29"/>
        <v>0</v>
      </c>
      <c r="BD89" s="222">
        <f t="shared" si="30"/>
        <v>6137982</v>
      </c>
    </row>
    <row r="90" spans="1:57" s="154" customFormat="1" x14ac:dyDescent="0.2">
      <c r="A90" s="240" t="e">
        <f>+S90-#REF!</f>
        <v>#REF!</v>
      </c>
      <c r="B90" s="425"/>
      <c r="C90" s="462">
        <v>24735150</v>
      </c>
      <c r="D90" s="210" t="s">
        <v>83</v>
      </c>
      <c r="E90" s="210" t="s">
        <v>182</v>
      </c>
      <c r="F90" s="210" t="s">
        <v>89</v>
      </c>
      <c r="G90" s="210" t="s">
        <v>87</v>
      </c>
      <c r="H90" s="210" t="s">
        <v>170</v>
      </c>
      <c r="I90" s="210" t="s">
        <v>80</v>
      </c>
      <c r="J90" s="210" t="s">
        <v>77</v>
      </c>
      <c r="K90" s="210" t="s">
        <v>79</v>
      </c>
      <c r="L90" s="233" t="s">
        <v>2001</v>
      </c>
      <c r="M90" s="233" t="s">
        <v>2001</v>
      </c>
      <c r="N90" s="233" t="s">
        <v>2001</v>
      </c>
      <c r="O90" s="234">
        <v>415</v>
      </c>
      <c r="P90" s="232">
        <v>242</v>
      </c>
      <c r="Q90" s="462">
        <v>24735150</v>
      </c>
      <c r="R90" s="236">
        <v>216</v>
      </c>
      <c r="S90" s="462">
        <v>24735150</v>
      </c>
      <c r="T90" s="236" t="s">
        <v>892</v>
      </c>
      <c r="U90" s="462">
        <v>24735150</v>
      </c>
      <c r="V90" s="238" t="s">
        <v>228</v>
      </c>
      <c r="W90" s="238" t="s">
        <v>1198</v>
      </c>
      <c r="X90" s="239" t="s">
        <v>1199</v>
      </c>
      <c r="Y90" s="225">
        <v>0</v>
      </c>
      <c r="Z90" s="224">
        <v>0</v>
      </c>
      <c r="AA90" s="224">
        <v>2015457</v>
      </c>
      <c r="AB90" s="224">
        <v>2748350</v>
      </c>
      <c r="AC90" s="224">
        <v>2748350</v>
      </c>
      <c r="AD90" s="224">
        <v>2748350</v>
      </c>
      <c r="AE90" s="224">
        <v>2748350</v>
      </c>
      <c r="AF90" s="224">
        <v>2748350</v>
      </c>
      <c r="AG90" s="224">
        <v>2748350</v>
      </c>
      <c r="AH90" s="224"/>
      <c r="AI90" s="224"/>
      <c r="AJ90" s="226"/>
      <c r="AK90" s="227">
        <f t="shared" si="31"/>
        <v>18505557</v>
      </c>
      <c r="AL90" s="222">
        <f t="shared" si="32"/>
        <v>6229593</v>
      </c>
      <c r="AM90" s="240"/>
      <c r="AN90" s="223">
        <f t="shared" si="27"/>
        <v>6229593</v>
      </c>
      <c r="AO90" s="224"/>
      <c r="AP90" s="224">
        <f t="shared" si="28"/>
        <v>6229593</v>
      </c>
      <c r="AQ90" s="225"/>
      <c r="AR90" s="224"/>
      <c r="AS90" s="224"/>
      <c r="AT90" s="224"/>
      <c r="AU90" s="224"/>
      <c r="AV90" s="224"/>
      <c r="AW90" s="224"/>
      <c r="AX90" s="224"/>
      <c r="AY90" s="224"/>
      <c r="AZ90" s="224"/>
      <c r="BA90" s="224"/>
      <c r="BB90" s="226"/>
      <c r="BC90" s="227">
        <f t="shared" si="29"/>
        <v>0</v>
      </c>
      <c r="BD90" s="222">
        <f t="shared" si="30"/>
        <v>6229593</v>
      </c>
    </row>
    <row r="91" spans="1:57" s="154" customFormat="1" x14ac:dyDescent="0.2">
      <c r="A91" s="240" t="e">
        <f>+S91-#REF!</f>
        <v>#REF!</v>
      </c>
      <c r="B91" s="425"/>
      <c r="C91" s="462">
        <v>18527850</v>
      </c>
      <c r="D91" s="210" t="s">
        <v>83</v>
      </c>
      <c r="E91" s="210" t="s">
        <v>182</v>
      </c>
      <c r="F91" s="210" t="s">
        <v>89</v>
      </c>
      <c r="G91" s="210" t="s">
        <v>87</v>
      </c>
      <c r="H91" s="210" t="s">
        <v>170</v>
      </c>
      <c r="I91" s="210" t="s">
        <v>80</v>
      </c>
      <c r="J91" s="210" t="s">
        <v>77</v>
      </c>
      <c r="K91" s="210" t="s">
        <v>79</v>
      </c>
      <c r="L91" s="233" t="s">
        <v>2001</v>
      </c>
      <c r="M91" s="233" t="s">
        <v>2001</v>
      </c>
      <c r="N91" s="233" t="s">
        <v>2001</v>
      </c>
      <c r="O91" s="234">
        <v>416</v>
      </c>
      <c r="P91" s="232">
        <v>132</v>
      </c>
      <c r="Q91" s="462">
        <v>18527850</v>
      </c>
      <c r="R91" s="236">
        <v>189</v>
      </c>
      <c r="S91" s="462">
        <v>18527850</v>
      </c>
      <c r="T91" s="236" t="s">
        <v>967</v>
      </c>
      <c r="U91" s="462">
        <v>18527850</v>
      </c>
      <c r="V91" s="238" t="s">
        <v>229</v>
      </c>
      <c r="W91" s="238" t="s">
        <v>1200</v>
      </c>
      <c r="X91" s="239" t="s">
        <v>1025</v>
      </c>
      <c r="Y91" s="225">
        <v>0</v>
      </c>
      <c r="Z91" s="224">
        <v>0</v>
      </c>
      <c r="AA91" s="224">
        <v>1578298</v>
      </c>
      <c r="AB91" s="224">
        <v>2058650</v>
      </c>
      <c r="AC91" s="224">
        <v>2058650</v>
      </c>
      <c r="AD91" s="224">
        <v>2058650</v>
      </c>
      <c r="AE91" s="224">
        <v>2058650</v>
      </c>
      <c r="AF91" s="224">
        <v>2058650</v>
      </c>
      <c r="AG91" s="224">
        <v>2058650</v>
      </c>
      <c r="AH91" s="224"/>
      <c r="AI91" s="224"/>
      <c r="AJ91" s="226"/>
      <c r="AK91" s="227">
        <f t="shared" si="31"/>
        <v>13930198</v>
      </c>
      <c r="AL91" s="222">
        <f t="shared" si="32"/>
        <v>4597652</v>
      </c>
      <c r="AM91" s="240"/>
      <c r="AN91" s="223">
        <f t="shared" si="27"/>
        <v>4597652</v>
      </c>
      <c r="AO91" s="224"/>
      <c r="AP91" s="224">
        <f t="shared" si="28"/>
        <v>4597652</v>
      </c>
      <c r="AQ91" s="225"/>
      <c r="AR91" s="224"/>
      <c r="AS91" s="224"/>
      <c r="AT91" s="224"/>
      <c r="AU91" s="224"/>
      <c r="AV91" s="224"/>
      <c r="AW91" s="224"/>
      <c r="AX91" s="224"/>
      <c r="AY91" s="224"/>
      <c r="AZ91" s="224"/>
      <c r="BA91" s="224"/>
      <c r="BB91" s="226"/>
      <c r="BC91" s="227">
        <f t="shared" si="29"/>
        <v>0</v>
      </c>
      <c r="BD91" s="222">
        <f t="shared" si="30"/>
        <v>4597652</v>
      </c>
    </row>
    <row r="92" spans="1:57" s="154" customFormat="1" x14ac:dyDescent="0.2">
      <c r="A92" s="240" t="e">
        <f>+S92-#REF!</f>
        <v>#REF!</v>
      </c>
      <c r="B92" s="425"/>
      <c r="C92" s="462">
        <v>3594800</v>
      </c>
      <c r="D92" s="210" t="s">
        <v>83</v>
      </c>
      <c r="E92" s="210" t="s">
        <v>182</v>
      </c>
      <c r="F92" s="210" t="s">
        <v>89</v>
      </c>
      <c r="G92" s="210" t="s">
        <v>87</v>
      </c>
      <c r="H92" s="210" t="s">
        <v>170</v>
      </c>
      <c r="I92" s="210" t="s">
        <v>80</v>
      </c>
      <c r="J92" s="210" t="s">
        <v>77</v>
      </c>
      <c r="K92" s="210" t="s">
        <v>79</v>
      </c>
      <c r="L92" s="233" t="s">
        <v>2001</v>
      </c>
      <c r="M92" s="233" t="s">
        <v>2001</v>
      </c>
      <c r="N92" s="233" t="s">
        <v>2001</v>
      </c>
      <c r="O92" s="234">
        <v>427</v>
      </c>
      <c r="P92" s="232">
        <v>326</v>
      </c>
      <c r="Q92" s="462">
        <v>3594800</v>
      </c>
      <c r="R92" s="236">
        <v>363</v>
      </c>
      <c r="S92" s="462">
        <v>3594800</v>
      </c>
      <c r="T92" s="236" t="s">
        <v>1135</v>
      </c>
      <c r="U92" s="462">
        <v>3594800</v>
      </c>
      <c r="V92" s="238" t="s">
        <v>377</v>
      </c>
      <c r="W92" s="238" t="s">
        <v>1201</v>
      </c>
      <c r="X92" s="239" t="s">
        <v>853</v>
      </c>
      <c r="Y92" s="225">
        <v>0</v>
      </c>
      <c r="Z92" s="224">
        <v>0</v>
      </c>
      <c r="AA92" s="224">
        <v>0</v>
      </c>
      <c r="AB92" s="224">
        <v>1797400</v>
      </c>
      <c r="AC92" s="224">
        <v>1797400</v>
      </c>
      <c r="AD92" s="224">
        <v>0</v>
      </c>
      <c r="AE92" s="224">
        <v>0</v>
      </c>
      <c r="AF92" s="224">
        <v>0</v>
      </c>
      <c r="AG92" s="224">
        <v>0</v>
      </c>
      <c r="AH92" s="224"/>
      <c r="AI92" s="224"/>
      <c r="AJ92" s="226"/>
      <c r="AK92" s="227">
        <f t="shared" si="31"/>
        <v>3594800</v>
      </c>
      <c r="AL92" s="222">
        <f t="shared" si="32"/>
        <v>0</v>
      </c>
      <c r="AM92" s="240"/>
      <c r="AN92" s="223">
        <f t="shared" si="27"/>
        <v>0</v>
      </c>
      <c r="AO92" s="224"/>
      <c r="AP92" s="224">
        <f t="shared" si="28"/>
        <v>0</v>
      </c>
      <c r="AQ92" s="225"/>
      <c r="AR92" s="224"/>
      <c r="AS92" s="224"/>
      <c r="AT92" s="224"/>
      <c r="AU92" s="224"/>
      <c r="AV92" s="224"/>
      <c r="AW92" s="224"/>
      <c r="AX92" s="224"/>
      <c r="AY92" s="224"/>
      <c r="AZ92" s="224"/>
      <c r="BA92" s="224"/>
      <c r="BB92" s="226"/>
      <c r="BC92" s="227">
        <f t="shared" si="29"/>
        <v>0</v>
      </c>
      <c r="BD92" s="222">
        <f t="shared" si="30"/>
        <v>0</v>
      </c>
    </row>
    <row r="93" spans="1:57" s="154" customFormat="1" x14ac:dyDescent="0.2">
      <c r="A93" s="240"/>
      <c r="B93" s="425"/>
      <c r="C93" s="462">
        <v>3594800</v>
      </c>
      <c r="D93" s="210" t="s">
        <v>83</v>
      </c>
      <c r="E93" s="210" t="s">
        <v>182</v>
      </c>
      <c r="F93" s="210" t="s">
        <v>89</v>
      </c>
      <c r="G93" s="210" t="s">
        <v>87</v>
      </c>
      <c r="H93" s="210" t="s">
        <v>170</v>
      </c>
      <c r="I93" s="210" t="s">
        <v>80</v>
      </c>
      <c r="J93" s="210" t="s">
        <v>77</v>
      </c>
      <c r="K93" s="210" t="s">
        <v>79</v>
      </c>
      <c r="L93" s="233" t="s">
        <v>2002</v>
      </c>
      <c r="M93" s="233" t="s">
        <v>2005</v>
      </c>
      <c r="N93" s="233" t="s">
        <v>2006</v>
      </c>
      <c r="O93" s="234">
        <v>428</v>
      </c>
      <c r="P93" s="232">
        <v>327</v>
      </c>
      <c r="Q93" s="462">
        <v>3594800</v>
      </c>
      <c r="R93" s="236">
        <v>362</v>
      </c>
      <c r="S93" s="462">
        <v>3594800</v>
      </c>
      <c r="T93" s="236" t="s">
        <v>1136</v>
      </c>
      <c r="U93" s="462">
        <v>3594800</v>
      </c>
      <c r="V93" s="238" t="s">
        <v>378</v>
      </c>
      <c r="W93" s="473" t="s">
        <v>1202</v>
      </c>
      <c r="X93" s="239" t="s">
        <v>846</v>
      </c>
      <c r="Y93" s="225">
        <v>0</v>
      </c>
      <c r="Z93" s="224">
        <v>0</v>
      </c>
      <c r="AA93" s="224">
        <v>0</v>
      </c>
      <c r="AB93" s="224">
        <v>1797400</v>
      </c>
      <c r="AC93" s="224">
        <v>1797400</v>
      </c>
      <c r="AD93" s="224">
        <v>0</v>
      </c>
      <c r="AE93" s="224">
        <v>0</v>
      </c>
      <c r="AF93" s="224">
        <v>0</v>
      </c>
      <c r="AG93" s="224">
        <v>0</v>
      </c>
      <c r="AH93" s="224"/>
      <c r="AI93" s="224"/>
      <c r="AJ93" s="226"/>
      <c r="AK93" s="227">
        <f t="shared" si="31"/>
        <v>3594800</v>
      </c>
      <c r="AL93" s="222">
        <f t="shared" si="32"/>
        <v>0</v>
      </c>
      <c r="AM93" s="240"/>
      <c r="AN93" s="223">
        <f t="shared" si="27"/>
        <v>0</v>
      </c>
      <c r="AO93" s="224"/>
      <c r="AP93" s="224">
        <f t="shared" si="28"/>
        <v>0</v>
      </c>
      <c r="AQ93" s="225"/>
      <c r="AR93" s="224"/>
      <c r="AS93" s="224"/>
      <c r="AT93" s="224"/>
      <c r="AU93" s="224"/>
      <c r="AV93" s="224"/>
      <c r="AW93" s="224"/>
      <c r="AX93" s="224"/>
      <c r="AY93" s="224"/>
      <c r="AZ93" s="224"/>
      <c r="BA93" s="224"/>
      <c r="BB93" s="226"/>
      <c r="BC93" s="227">
        <f t="shared" si="29"/>
        <v>0</v>
      </c>
      <c r="BD93" s="222">
        <f t="shared" si="30"/>
        <v>0</v>
      </c>
    </row>
    <row r="94" spans="1:57" s="154" customFormat="1" x14ac:dyDescent="0.2">
      <c r="A94" s="240" t="e">
        <f>+S94-#REF!</f>
        <v>#REF!</v>
      </c>
      <c r="B94" s="425"/>
      <c r="C94" s="462">
        <v>3594800</v>
      </c>
      <c r="D94" s="210" t="s">
        <v>83</v>
      </c>
      <c r="E94" s="210" t="s">
        <v>182</v>
      </c>
      <c r="F94" s="210" t="s">
        <v>89</v>
      </c>
      <c r="G94" s="210" t="s">
        <v>87</v>
      </c>
      <c r="H94" s="210" t="s">
        <v>170</v>
      </c>
      <c r="I94" s="210" t="s">
        <v>80</v>
      </c>
      <c r="J94" s="210" t="s">
        <v>77</v>
      </c>
      <c r="K94" s="210" t="s">
        <v>79</v>
      </c>
      <c r="L94" s="233" t="s">
        <v>2001</v>
      </c>
      <c r="M94" s="233" t="s">
        <v>2001</v>
      </c>
      <c r="N94" s="233" t="s">
        <v>2001</v>
      </c>
      <c r="O94" s="234">
        <v>458</v>
      </c>
      <c r="P94" s="232">
        <v>330</v>
      </c>
      <c r="Q94" s="462">
        <v>3594800</v>
      </c>
      <c r="R94" s="236">
        <v>359</v>
      </c>
      <c r="S94" s="462">
        <v>3594800</v>
      </c>
      <c r="T94" s="236" t="s">
        <v>1137</v>
      </c>
      <c r="U94" s="462">
        <v>3594800</v>
      </c>
      <c r="V94" s="238" t="s">
        <v>379</v>
      </c>
      <c r="W94" s="238" t="s">
        <v>1203</v>
      </c>
      <c r="X94" s="239" t="s">
        <v>936</v>
      </c>
      <c r="Y94" s="225">
        <v>0</v>
      </c>
      <c r="Z94" s="224">
        <v>0</v>
      </c>
      <c r="AA94" s="224">
        <v>0</v>
      </c>
      <c r="AB94" s="224">
        <v>1797400</v>
      </c>
      <c r="AC94" s="224">
        <v>1797400</v>
      </c>
      <c r="AD94" s="224">
        <v>0</v>
      </c>
      <c r="AE94" s="224">
        <v>0</v>
      </c>
      <c r="AF94" s="224">
        <v>0</v>
      </c>
      <c r="AG94" s="224">
        <v>0</v>
      </c>
      <c r="AH94" s="224"/>
      <c r="AI94" s="224"/>
      <c r="AJ94" s="226"/>
      <c r="AK94" s="227">
        <f t="shared" si="31"/>
        <v>3594800</v>
      </c>
      <c r="AL94" s="222">
        <f t="shared" si="32"/>
        <v>0</v>
      </c>
      <c r="AM94" s="240"/>
      <c r="AN94" s="223">
        <f t="shared" si="27"/>
        <v>0</v>
      </c>
      <c r="AO94" s="224"/>
      <c r="AP94" s="224">
        <f t="shared" si="28"/>
        <v>0</v>
      </c>
      <c r="AQ94" s="225"/>
      <c r="AR94" s="224"/>
      <c r="AS94" s="224"/>
      <c r="AT94" s="224"/>
      <c r="AU94" s="224"/>
      <c r="AV94" s="224"/>
      <c r="AW94" s="224"/>
      <c r="AX94" s="224"/>
      <c r="AY94" s="224"/>
      <c r="AZ94" s="224"/>
      <c r="BA94" s="224"/>
      <c r="BB94" s="226"/>
      <c r="BC94" s="227">
        <f t="shared" si="29"/>
        <v>0</v>
      </c>
      <c r="BD94" s="222">
        <f t="shared" si="30"/>
        <v>0</v>
      </c>
    </row>
    <row r="95" spans="1:57" s="154" customFormat="1" x14ac:dyDescent="0.2">
      <c r="A95" s="240" t="e">
        <f>+S95-#REF!</f>
        <v>#REF!</v>
      </c>
      <c r="B95" s="425"/>
      <c r="C95" s="462">
        <v>3594800</v>
      </c>
      <c r="D95" s="210" t="s">
        <v>83</v>
      </c>
      <c r="E95" s="210" t="s">
        <v>182</v>
      </c>
      <c r="F95" s="210" t="s">
        <v>89</v>
      </c>
      <c r="G95" s="210" t="s">
        <v>87</v>
      </c>
      <c r="H95" s="210" t="s">
        <v>170</v>
      </c>
      <c r="I95" s="210" t="s">
        <v>80</v>
      </c>
      <c r="J95" s="210" t="s">
        <v>77</v>
      </c>
      <c r="K95" s="210" t="s">
        <v>79</v>
      </c>
      <c r="L95" s="233" t="s">
        <v>2001</v>
      </c>
      <c r="M95" s="233" t="s">
        <v>2001</v>
      </c>
      <c r="N95" s="233" t="s">
        <v>2001</v>
      </c>
      <c r="O95" s="234">
        <v>459</v>
      </c>
      <c r="P95" s="232">
        <v>331</v>
      </c>
      <c r="Q95" s="462">
        <v>3594800</v>
      </c>
      <c r="R95" s="236">
        <v>358</v>
      </c>
      <c r="S95" s="462">
        <v>3594800</v>
      </c>
      <c r="T95" s="236" t="s">
        <v>1138</v>
      </c>
      <c r="U95" s="462">
        <v>3594800</v>
      </c>
      <c r="V95" s="238" t="s">
        <v>380</v>
      </c>
      <c r="W95" s="238" t="s">
        <v>1204</v>
      </c>
      <c r="X95" s="239" t="s">
        <v>935</v>
      </c>
      <c r="Y95" s="225">
        <v>0</v>
      </c>
      <c r="Z95" s="224">
        <v>0</v>
      </c>
      <c r="AA95" s="224">
        <v>0</v>
      </c>
      <c r="AB95" s="224">
        <v>1797400</v>
      </c>
      <c r="AC95" s="224">
        <v>1797400</v>
      </c>
      <c r="AD95" s="224">
        <v>0</v>
      </c>
      <c r="AE95" s="224">
        <v>0</v>
      </c>
      <c r="AF95" s="224">
        <v>0</v>
      </c>
      <c r="AG95" s="224">
        <v>0</v>
      </c>
      <c r="AH95" s="224"/>
      <c r="AI95" s="224"/>
      <c r="AJ95" s="226"/>
      <c r="AK95" s="227">
        <f t="shared" si="31"/>
        <v>3594800</v>
      </c>
      <c r="AL95" s="222">
        <f t="shared" si="32"/>
        <v>0</v>
      </c>
      <c r="AM95" s="240"/>
      <c r="AN95" s="223">
        <f t="shared" si="27"/>
        <v>0</v>
      </c>
      <c r="AO95" s="224"/>
      <c r="AP95" s="224">
        <f t="shared" si="28"/>
        <v>0</v>
      </c>
      <c r="AQ95" s="225"/>
      <c r="AR95" s="224"/>
      <c r="AS95" s="224"/>
      <c r="AT95" s="224"/>
      <c r="AU95" s="224"/>
      <c r="AV95" s="224"/>
      <c r="AW95" s="224"/>
      <c r="AX95" s="224"/>
      <c r="AY95" s="224"/>
      <c r="AZ95" s="224"/>
      <c r="BA95" s="224"/>
      <c r="BB95" s="226"/>
      <c r="BC95" s="227">
        <f t="shared" si="29"/>
        <v>0</v>
      </c>
      <c r="BD95" s="222">
        <f t="shared" si="30"/>
        <v>0</v>
      </c>
    </row>
    <row r="96" spans="1:57" s="154" customFormat="1" x14ac:dyDescent="0.2">
      <c r="A96" s="240" t="e">
        <f>+S96-#REF!</f>
        <v>#REF!</v>
      </c>
      <c r="B96" s="425"/>
      <c r="C96" s="462">
        <v>3594800</v>
      </c>
      <c r="D96" s="210" t="s">
        <v>83</v>
      </c>
      <c r="E96" s="210" t="s">
        <v>182</v>
      </c>
      <c r="F96" s="210" t="s">
        <v>89</v>
      </c>
      <c r="G96" s="210" t="s">
        <v>87</v>
      </c>
      <c r="H96" s="210" t="s">
        <v>170</v>
      </c>
      <c r="I96" s="210" t="s">
        <v>80</v>
      </c>
      <c r="J96" s="210" t="s">
        <v>77</v>
      </c>
      <c r="K96" s="210" t="s">
        <v>79</v>
      </c>
      <c r="L96" s="233" t="s">
        <v>2001</v>
      </c>
      <c r="M96" s="233" t="s">
        <v>2001</v>
      </c>
      <c r="N96" s="233" t="s">
        <v>2001</v>
      </c>
      <c r="O96" s="234">
        <v>460</v>
      </c>
      <c r="P96" s="232">
        <v>332</v>
      </c>
      <c r="Q96" s="462">
        <v>3594800</v>
      </c>
      <c r="R96" s="236">
        <v>357</v>
      </c>
      <c r="S96" s="462">
        <v>3594800</v>
      </c>
      <c r="T96" s="236" t="s">
        <v>1139</v>
      </c>
      <c r="U96" s="462">
        <v>3594800</v>
      </c>
      <c r="V96" s="238" t="s">
        <v>381</v>
      </c>
      <c r="W96" s="238" t="s">
        <v>1205</v>
      </c>
      <c r="X96" s="239" t="s">
        <v>1206</v>
      </c>
      <c r="Y96" s="225">
        <v>0</v>
      </c>
      <c r="Z96" s="224">
        <v>0</v>
      </c>
      <c r="AA96" s="224">
        <v>0</v>
      </c>
      <c r="AB96" s="224">
        <v>1797400</v>
      </c>
      <c r="AC96" s="224">
        <v>1797400</v>
      </c>
      <c r="AD96" s="224">
        <v>0</v>
      </c>
      <c r="AE96" s="224">
        <v>0</v>
      </c>
      <c r="AF96" s="224">
        <v>0</v>
      </c>
      <c r="AG96" s="224">
        <v>0</v>
      </c>
      <c r="AH96" s="224"/>
      <c r="AI96" s="224"/>
      <c r="AJ96" s="226"/>
      <c r="AK96" s="227">
        <f t="shared" si="31"/>
        <v>3594800</v>
      </c>
      <c r="AL96" s="222">
        <f t="shared" si="32"/>
        <v>0</v>
      </c>
      <c r="AM96" s="240"/>
      <c r="AN96" s="223">
        <f t="shared" si="27"/>
        <v>0</v>
      </c>
      <c r="AO96" s="224"/>
      <c r="AP96" s="224">
        <f t="shared" si="28"/>
        <v>0</v>
      </c>
      <c r="AQ96" s="225"/>
      <c r="AR96" s="224"/>
      <c r="AS96" s="224"/>
      <c r="AT96" s="224"/>
      <c r="AU96" s="224"/>
      <c r="AV96" s="224"/>
      <c r="AW96" s="224"/>
      <c r="AX96" s="224"/>
      <c r="AY96" s="224"/>
      <c r="AZ96" s="224"/>
      <c r="BA96" s="224"/>
      <c r="BB96" s="226"/>
      <c r="BC96" s="227">
        <f t="shared" si="29"/>
        <v>0</v>
      </c>
      <c r="BD96" s="222">
        <f t="shared" si="30"/>
        <v>0</v>
      </c>
    </row>
    <row r="97" spans="1:56" s="154" customFormat="1" x14ac:dyDescent="0.2">
      <c r="A97" s="240" t="e">
        <f>+S97-#REF!</f>
        <v>#REF!</v>
      </c>
      <c r="B97" s="425"/>
      <c r="C97" s="462">
        <v>2833200</v>
      </c>
      <c r="D97" s="210" t="s">
        <v>83</v>
      </c>
      <c r="E97" s="210" t="s">
        <v>182</v>
      </c>
      <c r="F97" s="210" t="s">
        <v>89</v>
      </c>
      <c r="G97" s="210" t="s">
        <v>87</v>
      </c>
      <c r="H97" s="210" t="s">
        <v>170</v>
      </c>
      <c r="I97" s="210" t="s">
        <v>80</v>
      </c>
      <c r="J97" s="210" t="s">
        <v>77</v>
      </c>
      <c r="K97" s="210" t="s">
        <v>79</v>
      </c>
      <c r="L97" s="233" t="s">
        <v>2001</v>
      </c>
      <c r="M97" s="233" t="s">
        <v>2001</v>
      </c>
      <c r="N97" s="233" t="s">
        <v>2001</v>
      </c>
      <c r="O97" s="234">
        <v>461</v>
      </c>
      <c r="P97" s="232">
        <v>333</v>
      </c>
      <c r="Q97" s="462">
        <v>2833200</v>
      </c>
      <c r="R97" s="236">
        <v>377</v>
      </c>
      <c r="S97" s="462">
        <v>2833200</v>
      </c>
      <c r="T97" s="236">
        <v>350</v>
      </c>
      <c r="U97" s="462">
        <v>2833200</v>
      </c>
      <c r="V97" s="216" t="s">
        <v>382</v>
      </c>
      <c r="W97" s="238" t="s">
        <v>1125</v>
      </c>
      <c r="X97" s="239" t="s">
        <v>1126</v>
      </c>
      <c r="Y97" s="225">
        <v>0</v>
      </c>
      <c r="Z97" s="224">
        <v>0</v>
      </c>
      <c r="AA97" s="224">
        <v>0</v>
      </c>
      <c r="AB97" s="224">
        <v>1416600</v>
      </c>
      <c r="AC97" s="224">
        <v>1416600</v>
      </c>
      <c r="AD97" s="224">
        <v>0</v>
      </c>
      <c r="AE97" s="224">
        <v>0</v>
      </c>
      <c r="AF97" s="224">
        <v>0</v>
      </c>
      <c r="AG97" s="224">
        <v>0</v>
      </c>
      <c r="AH97" s="224"/>
      <c r="AI97" s="224"/>
      <c r="AJ97" s="226"/>
      <c r="AK97" s="227">
        <f t="shared" si="31"/>
        <v>2833200</v>
      </c>
      <c r="AL97" s="222">
        <f t="shared" si="32"/>
        <v>0</v>
      </c>
      <c r="AM97" s="240"/>
      <c r="AN97" s="223">
        <f t="shared" si="27"/>
        <v>0</v>
      </c>
      <c r="AO97" s="224"/>
      <c r="AP97" s="224">
        <f t="shared" si="28"/>
        <v>0</v>
      </c>
      <c r="AQ97" s="225"/>
      <c r="AR97" s="224"/>
      <c r="AS97" s="224"/>
      <c r="AT97" s="224"/>
      <c r="AU97" s="224"/>
      <c r="AV97" s="224"/>
      <c r="AW97" s="224"/>
      <c r="AX97" s="224"/>
      <c r="AY97" s="224"/>
      <c r="AZ97" s="224"/>
      <c r="BA97" s="224"/>
      <c r="BB97" s="226"/>
      <c r="BC97" s="227">
        <f t="shared" si="29"/>
        <v>0</v>
      </c>
      <c r="BD97" s="222">
        <f t="shared" si="30"/>
        <v>0</v>
      </c>
    </row>
    <row r="98" spans="1:56" s="154" customFormat="1" x14ac:dyDescent="0.2">
      <c r="A98" s="240"/>
      <c r="B98" s="425"/>
      <c r="C98" s="462">
        <v>3594800</v>
      </c>
      <c r="D98" s="210" t="s">
        <v>83</v>
      </c>
      <c r="E98" s="210" t="s">
        <v>182</v>
      </c>
      <c r="F98" s="210" t="s">
        <v>89</v>
      </c>
      <c r="G98" s="210" t="s">
        <v>87</v>
      </c>
      <c r="H98" s="210" t="s">
        <v>170</v>
      </c>
      <c r="I98" s="210" t="s">
        <v>80</v>
      </c>
      <c r="J98" s="210" t="s">
        <v>77</v>
      </c>
      <c r="K98" s="210" t="s">
        <v>79</v>
      </c>
      <c r="L98" s="233" t="s">
        <v>2002</v>
      </c>
      <c r="M98" s="233" t="s">
        <v>2005</v>
      </c>
      <c r="N98" s="233" t="s">
        <v>2006</v>
      </c>
      <c r="O98" s="234">
        <v>462</v>
      </c>
      <c r="P98" s="232">
        <v>334</v>
      </c>
      <c r="Q98" s="462">
        <v>3594800</v>
      </c>
      <c r="R98" s="236">
        <v>355</v>
      </c>
      <c r="S98" s="462">
        <v>3594800</v>
      </c>
      <c r="T98" s="236" t="s">
        <v>803</v>
      </c>
      <c r="U98" s="462">
        <v>3594800</v>
      </c>
      <c r="V98" s="238" t="s">
        <v>383</v>
      </c>
      <c r="W98" s="473" t="s">
        <v>1207</v>
      </c>
      <c r="X98" s="239" t="s">
        <v>1208</v>
      </c>
      <c r="Y98" s="225">
        <v>0</v>
      </c>
      <c r="Z98" s="224">
        <v>0</v>
      </c>
      <c r="AA98" s="224">
        <v>0</v>
      </c>
      <c r="AB98" s="224">
        <v>1797400</v>
      </c>
      <c r="AC98" s="224">
        <v>1797400</v>
      </c>
      <c r="AD98" s="224">
        <v>0</v>
      </c>
      <c r="AE98" s="224">
        <v>0</v>
      </c>
      <c r="AF98" s="224">
        <v>0</v>
      </c>
      <c r="AG98" s="224">
        <v>0</v>
      </c>
      <c r="AH98" s="224"/>
      <c r="AI98" s="224"/>
      <c r="AJ98" s="226"/>
      <c r="AK98" s="227">
        <f t="shared" si="31"/>
        <v>3594800</v>
      </c>
      <c r="AL98" s="222">
        <f t="shared" si="32"/>
        <v>0</v>
      </c>
      <c r="AM98" s="240"/>
      <c r="AN98" s="223">
        <f t="shared" si="27"/>
        <v>0</v>
      </c>
      <c r="AO98" s="224"/>
      <c r="AP98" s="224">
        <f t="shared" si="28"/>
        <v>0</v>
      </c>
      <c r="AQ98" s="225"/>
      <c r="AR98" s="224"/>
      <c r="AS98" s="224"/>
      <c r="AT98" s="224"/>
      <c r="AU98" s="224"/>
      <c r="AV98" s="224"/>
      <c r="AW98" s="224"/>
      <c r="AX98" s="224"/>
      <c r="AY98" s="224"/>
      <c r="AZ98" s="224"/>
      <c r="BA98" s="224"/>
      <c r="BB98" s="226"/>
      <c r="BC98" s="227">
        <f t="shared" si="29"/>
        <v>0</v>
      </c>
      <c r="BD98" s="222">
        <f t="shared" si="30"/>
        <v>0</v>
      </c>
    </row>
    <row r="99" spans="1:56" s="154" customFormat="1" x14ac:dyDescent="0.2">
      <c r="A99" s="240"/>
      <c r="B99" s="425"/>
      <c r="C99" s="462">
        <v>3594800</v>
      </c>
      <c r="D99" s="210" t="s">
        <v>83</v>
      </c>
      <c r="E99" s="210" t="s">
        <v>182</v>
      </c>
      <c r="F99" s="210" t="s">
        <v>89</v>
      </c>
      <c r="G99" s="210" t="s">
        <v>87</v>
      </c>
      <c r="H99" s="210" t="s">
        <v>170</v>
      </c>
      <c r="I99" s="210" t="s">
        <v>80</v>
      </c>
      <c r="J99" s="210" t="s">
        <v>77</v>
      </c>
      <c r="K99" s="210" t="s">
        <v>79</v>
      </c>
      <c r="L99" s="233" t="s">
        <v>2002</v>
      </c>
      <c r="M99" s="233" t="s">
        <v>2005</v>
      </c>
      <c r="N99" s="233" t="s">
        <v>2006</v>
      </c>
      <c r="O99" s="234">
        <v>463</v>
      </c>
      <c r="P99" s="232">
        <v>335</v>
      </c>
      <c r="Q99" s="462">
        <v>3594800</v>
      </c>
      <c r="R99" s="236">
        <v>354</v>
      </c>
      <c r="S99" s="462">
        <v>3594800</v>
      </c>
      <c r="T99" s="236" t="s">
        <v>1006</v>
      </c>
      <c r="U99" s="462">
        <v>3594800</v>
      </c>
      <c r="V99" s="238" t="s">
        <v>384</v>
      </c>
      <c r="W99" s="473" t="s">
        <v>1209</v>
      </c>
      <c r="X99" s="239" t="s">
        <v>1210</v>
      </c>
      <c r="Y99" s="225">
        <v>0</v>
      </c>
      <c r="Z99" s="224">
        <v>0</v>
      </c>
      <c r="AA99" s="224">
        <v>0</v>
      </c>
      <c r="AB99" s="224">
        <v>1797400</v>
      </c>
      <c r="AC99" s="224">
        <v>1797400</v>
      </c>
      <c r="AD99" s="224">
        <v>0</v>
      </c>
      <c r="AE99" s="224">
        <v>0</v>
      </c>
      <c r="AF99" s="224">
        <v>0</v>
      </c>
      <c r="AG99" s="224">
        <v>0</v>
      </c>
      <c r="AH99" s="224"/>
      <c r="AI99" s="224"/>
      <c r="AJ99" s="226"/>
      <c r="AK99" s="227">
        <f t="shared" si="31"/>
        <v>3594800</v>
      </c>
      <c r="AL99" s="222">
        <f t="shared" si="32"/>
        <v>0</v>
      </c>
      <c r="AM99" s="240"/>
      <c r="AN99" s="223">
        <f t="shared" si="27"/>
        <v>0</v>
      </c>
      <c r="AO99" s="224"/>
      <c r="AP99" s="224">
        <f t="shared" si="28"/>
        <v>0</v>
      </c>
      <c r="AQ99" s="225"/>
      <c r="AR99" s="224"/>
      <c r="AS99" s="224"/>
      <c r="AT99" s="224"/>
      <c r="AU99" s="224"/>
      <c r="AV99" s="224"/>
      <c r="AW99" s="224"/>
      <c r="AX99" s="224"/>
      <c r="AY99" s="224"/>
      <c r="AZ99" s="224"/>
      <c r="BA99" s="224"/>
      <c r="BB99" s="226"/>
      <c r="BC99" s="227">
        <f t="shared" si="29"/>
        <v>0</v>
      </c>
      <c r="BD99" s="222">
        <f t="shared" si="30"/>
        <v>0</v>
      </c>
    </row>
    <row r="100" spans="1:56" s="154" customFormat="1" x14ac:dyDescent="0.2">
      <c r="A100" s="240" t="e">
        <f>+S100-#REF!</f>
        <v>#REF!</v>
      </c>
      <c r="B100" s="425"/>
      <c r="C100" s="462">
        <v>3594800</v>
      </c>
      <c r="D100" s="210" t="s">
        <v>83</v>
      </c>
      <c r="E100" s="210" t="s">
        <v>182</v>
      </c>
      <c r="F100" s="210" t="s">
        <v>89</v>
      </c>
      <c r="G100" s="210" t="s">
        <v>87</v>
      </c>
      <c r="H100" s="210" t="s">
        <v>170</v>
      </c>
      <c r="I100" s="210" t="s">
        <v>80</v>
      </c>
      <c r="J100" s="210" t="s">
        <v>77</v>
      </c>
      <c r="K100" s="210" t="s">
        <v>79</v>
      </c>
      <c r="L100" s="233" t="s">
        <v>2001</v>
      </c>
      <c r="M100" s="233" t="s">
        <v>2001</v>
      </c>
      <c r="N100" s="233" t="s">
        <v>2001</v>
      </c>
      <c r="O100" s="234">
        <v>464</v>
      </c>
      <c r="P100" s="232">
        <v>336</v>
      </c>
      <c r="Q100" s="462">
        <v>3594800</v>
      </c>
      <c r="R100" s="236">
        <v>353</v>
      </c>
      <c r="S100" s="462">
        <v>3594800</v>
      </c>
      <c r="T100" s="236" t="s">
        <v>1140</v>
      </c>
      <c r="U100" s="462">
        <v>3594800</v>
      </c>
      <c r="V100" s="238" t="s">
        <v>385</v>
      </c>
      <c r="W100" s="238" t="s">
        <v>1211</v>
      </c>
      <c r="X100" s="239" t="s">
        <v>1212</v>
      </c>
      <c r="Y100" s="225">
        <v>0</v>
      </c>
      <c r="Z100" s="224">
        <v>0</v>
      </c>
      <c r="AA100" s="224">
        <v>0</v>
      </c>
      <c r="AB100" s="224">
        <v>1797400</v>
      </c>
      <c r="AC100" s="224">
        <v>1797400</v>
      </c>
      <c r="AD100" s="224">
        <v>0</v>
      </c>
      <c r="AE100" s="224">
        <v>0</v>
      </c>
      <c r="AF100" s="224">
        <v>0</v>
      </c>
      <c r="AG100" s="224">
        <v>0</v>
      </c>
      <c r="AH100" s="224"/>
      <c r="AI100" s="224"/>
      <c r="AJ100" s="226"/>
      <c r="AK100" s="227">
        <f t="shared" si="31"/>
        <v>3594800</v>
      </c>
      <c r="AL100" s="222">
        <f t="shared" si="32"/>
        <v>0</v>
      </c>
      <c r="AM100" s="240"/>
      <c r="AN100" s="223">
        <f t="shared" si="27"/>
        <v>0</v>
      </c>
      <c r="AO100" s="224"/>
      <c r="AP100" s="224">
        <f t="shared" si="28"/>
        <v>0</v>
      </c>
      <c r="AQ100" s="225"/>
      <c r="AR100" s="224"/>
      <c r="AS100" s="224"/>
      <c r="AT100" s="224"/>
      <c r="AU100" s="224"/>
      <c r="AV100" s="224"/>
      <c r="AW100" s="224"/>
      <c r="AX100" s="224"/>
      <c r="AY100" s="224"/>
      <c r="AZ100" s="224"/>
      <c r="BA100" s="224"/>
      <c r="BB100" s="226"/>
      <c r="BC100" s="227">
        <f t="shared" si="29"/>
        <v>0</v>
      </c>
      <c r="BD100" s="222">
        <f t="shared" si="30"/>
        <v>0</v>
      </c>
    </row>
    <row r="101" spans="1:56" s="154" customFormat="1" x14ac:dyDescent="0.2">
      <c r="A101" s="240"/>
      <c r="B101" s="425"/>
      <c r="C101" s="462">
        <v>5496700</v>
      </c>
      <c r="D101" s="210" t="s">
        <v>83</v>
      </c>
      <c r="E101" s="210" t="s">
        <v>182</v>
      </c>
      <c r="F101" s="210" t="s">
        <v>89</v>
      </c>
      <c r="G101" s="210" t="s">
        <v>87</v>
      </c>
      <c r="H101" s="210" t="s">
        <v>170</v>
      </c>
      <c r="I101" s="210" t="s">
        <v>80</v>
      </c>
      <c r="J101" s="210" t="s">
        <v>77</v>
      </c>
      <c r="K101" s="210" t="s">
        <v>79</v>
      </c>
      <c r="L101" s="233" t="s">
        <v>2002</v>
      </c>
      <c r="M101" s="233" t="s">
        <v>2005</v>
      </c>
      <c r="N101" s="233" t="s">
        <v>2006</v>
      </c>
      <c r="O101" s="234">
        <v>465</v>
      </c>
      <c r="P101" s="232">
        <v>420</v>
      </c>
      <c r="Q101" s="462">
        <v>3594800</v>
      </c>
      <c r="R101" s="236">
        <v>501</v>
      </c>
      <c r="S101" s="462">
        <v>3594800</v>
      </c>
      <c r="T101" s="236" t="s">
        <v>1141</v>
      </c>
      <c r="U101" s="462">
        <v>3594800</v>
      </c>
      <c r="V101" s="238" t="s">
        <v>664</v>
      </c>
      <c r="W101" s="473" t="s">
        <v>1213</v>
      </c>
      <c r="X101" s="239" t="s">
        <v>1100</v>
      </c>
      <c r="Y101" s="225">
        <v>0</v>
      </c>
      <c r="Z101" s="224">
        <v>0</v>
      </c>
      <c r="AA101" s="224">
        <v>0</v>
      </c>
      <c r="AB101" s="224">
        <v>0</v>
      </c>
      <c r="AC101" s="224">
        <v>0</v>
      </c>
      <c r="AD101" s="224">
        <v>0</v>
      </c>
      <c r="AE101" s="224">
        <v>2096967</v>
      </c>
      <c r="AF101" s="224">
        <v>1497833</v>
      </c>
      <c r="AG101" s="224">
        <v>0</v>
      </c>
      <c r="AH101" s="224"/>
      <c r="AI101" s="224"/>
      <c r="AJ101" s="226"/>
      <c r="AK101" s="227">
        <f t="shared" ref="AK101:AK122" si="33">SUM(Y101:AJ101)</f>
        <v>3594800</v>
      </c>
      <c r="AL101" s="222">
        <f t="shared" ref="AL101:AL122" si="34">+U101-AK101</f>
        <v>0</v>
      </c>
      <c r="AM101" s="240"/>
      <c r="AN101" s="223">
        <f t="shared" si="27"/>
        <v>0</v>
      </c>
      <c r="AO101" s="224"/>
      <c r="AP101" s="224">
        <f t="shared" si="28"/>
        <v>0</v>
      </c>
      <c r="AQ101" s="225"/>
      <c r="AR101" s="224"/>
      <c r="AS101" s="224"/>
      <c r="AT101" s="224"/>
      <c r="AU101" s="224"/>
      <c r="AV101" s="224"/>
      <c r="AW101" s="224"/>
      <c r="AX101" s="224"/>
      <c r="AY101" s="224"/>
      <c r="AZ101" s="224"/>
      <c r="BA101" s="224"/>
      <c r="BB101" s="226"/>
      <c r="BC101" s="227">
        <f t="shared" si="29"/>
        <v>0</v>
      </c>
      <c r="BD101" s="222">
        <f t="shared" si="30"/>
        <v>0</v>
      </c>
    </row>
    <row r="102" spans="1:56" s="154" customFormat="1" x14ac:dyDescent="0.2">
      <c r="A102" s="240"/>
      <c r="B102" s="425"/>
      <c r="C102" s="462">
        <v>5496700</v>
      </c>
      <c r="D102" s="210" t="s">
        <v>83</v>
      </c>
      <c r="E102" s="210" t="s">
        <v>182</v>
      </c>
      <c r="F102" s="210" t="s">
        <v>89</v>
      </c>
      <c r="G102" s="210" t="s">
        <v>87</v>
      </c>
      <c r="H102" s="210" t="s">
        <v>170</v>
      </c>
      <c r="I102" s="210" t="s">
        <v>80</v>
      </c>
      <c r="J102" s="210" t="s">
        <v>77</v>
      </c>
      <c r="K102" s="210" t="s">
        <v>79</v>
      </c>
      <c r="L102" s="233" t="s">
        <v>2002</v>
      </c>
      <c r="M102" s="233" t="s">
        <v>2005</v>
      </c>
      <c r="N102" s="233" t="s">
        <v>2006</v>
      </c>
      <c r="O102" s="234">
        <v>466</v>
      </c>
      <c r="P102" s="232">
        <v>421</v>
      </c>
      <c r="Q102" s="462">
        <v>3594800</v>
      </c>
      <c r="R102" s="236">
        <v>500</v>
      </c>
      <c r="S102" s="462">
        <v>3594800</v>
      </c>
      <c r="T102" s="236" t="s">
        <v>1142</v>
      </c>
      <c r="U102" s="462">
        <v>3594800</v>
      </c>
      <c r="V102" s="238" t="s">
        <v>665</v>
      </c>
      <c r="W102" s="473" t="s">
        <v>1214</v>
      </c>
      <c r="X102" s="239" t="s">
        <v>1101</v>
      </c>
      <c r="Y102" s="225">
        <v>0</v>
      </c>
      <c r="Z102" s="224">
        <v>0</v>
      </c>
      <c r="AA102" s="224">
        <v>0</v>
      </c>
      <c r="AB102" s="224">
        <v>0</v>
      </c>
      <c r="AC102" s="224">
        <v>0</v>
      </c>
      <c r="AD102" s="224">
        <v>0</v>
      </c>
      <c r="AE102" s="224">
        <v>2096967</v>
      </c>
      <c r="AF102" s="224">
        <v>1497833</v>
      </c>
      <c r="AG102" s="224">
        <v>0</v>
      </c>
      <c r="AH102" s="224"/>
      <c r="AI102" s="224"/>
      <c r="AJ102" s="226"/>
      <c r="AK102" s="227">
        <f t="shared" si="33"/>
        <v>3594800</v>
      </c>
      <c r="AL102" s="222">
        <f t="shared" si="34"/>
        <v>0</v>
      </c>
      <c r="AM102" s="240"/>
      <c r="AN102" s="223">
        <f t="shared" si="27"/>
        <v>0</v>
      </c>
      <c r="AO102" s="224"/>
      <c r="AP102" s="224">
        <f t="shared" si="28"/>
        <v>0</v>
      </c>
      <c r="AQ102" s="225"/>
      <c r="AR102" s="224"/>
      <c r="AS102" s="224"/>
      <c r="AT102" s="224"/>
      <c r="AU102" s="224"/>
      <c r="AV102" s="224"/>
      <c r="AW102" s="224"/>
      <c r="AX102" s="224"/>
      <c r="AY102" s="224"/>
      <c r="AZ102" s="224"/>
      <c r="BA102" s="224"/>
      <c r="BB102" s="226"/>
      <c r="BC102" s="227">
        <f t="shared" si="29"/>
        <v>0</v>
      </c>
      <c r="BD102" s="222">
        <f t="shared" si="30"/>
        <v>0</v>
      </c>
    </row>
    <row r="103" spans="1:56" s="154" customFormat="1" x14ac:dyDescent="0.2">
      <c r="A103" s="240"/>
      <c r="B103" s="425"/>
      <c r="C103" s="462">
        <v>5496700</v>
      </c>
      <c r="D103" s="210" t="s">
        <v>83</v>
      </c>
      <c r="E103" s="210" t="s">
        <v>182</v>
      </c>
      <c r="F103" s="210" t="s">
        <v>89</v>
      </c>
      <c r="G103" s="210" t="s">
        <v>87</v>
      </c>
      <c r="H103" s="210" t="s">
        <v>170</v>
      </c>
      <c r="I103" s="210" t="s">
        <v>80</v>
      </c>
      <c r="J103" s="210" t="s">
        <v>77</v>
      </c>
      <c r="K103" s="210" t="s">
        <v>79</v>
      </c>
      <c r="L103" s="233" t="s">
        <v>2002</v>
      </c>
      <c r="M103" s="233" t="s">
        <v>2005</v>
      </c>
      <c r="N103" s="233" t="s">
        <v>2006</v>
      </c>
      <c r="O103" s="234">
        <v>467</v>
      </c>
      <c r="P103" s="232">
        <v>422</v>
      </c>
      <c r="Q103" s="462">
        <v>3594800</v>
      </c>
      <c r="R103" s="236">
        <v>499</v>
      </c>
      <c r="S103" s="462">
        <v>3594800</v>
      </c>
      <c r="T103" s="236" t="s">
        <v>1143</v>
      </c>
      <c r="U103" s="462">
        <v>3594800</v>
      </c>
      <c r="V103" s="238" t="s">
        <v>666</v>
      </c>
      <c r="W103" s="473" t="s">
        <v>1215</v>
      </c>
      <c r="X103" s="239" t="s">
        <v>1216</v>
      </c>
      <c r="Y103" s="225">
        <v>0</v>
      </c>
      <c r="Z103" s="224">
        <v>0</v>
      </c>
      <c r="AA103" s="224">
        <v>0</v>
      </c>
      <c r="AB103" s="224">
        <v>0</v>
      </c>
      <c r="AC103" s="224">
        <v>0</v>
      </c>
      <c r="AD103" s="224">
        <v>0</v>
      </c>
      <c r="AE103" s="224">
        <v>2096967</v>
      </c>
      <c r="AF103" s="224">
        <v>1497833</v>
      </c>
      <c r="AG103" s="224">
        <v>0</v>
      </c>
      <c r="AH103" s="224"/>
      <c r="AI103" s="224"/>
      <c r="AJ103" s="226"/>
      <c r="AK103" s="227">
        <f t="shared" si="33"/>
        <v>3594800</v>
      </c>
      <c r="AL103" s="222">
        <f t="shared" si="34"/>
        <v>0</v>
      </c>
      <c r="AM103" s="240"/>
      <c r="AN103" s="223">
        <f t="shared" si="27"/>
        <v>0</v>
      </c>
      <c r="AO103" s="224"/>
      <c r="AP103" s="224">
        <f t="shared" si="28"/>
        <v>0</v>
      </c>
      <c r="AQ103" s="225"/>
      <c r="AR103" s="224"/>
      <c r="AS103" s="224"/>
      <c r="AT103" s="224"/>
      <c r="AU103" s="224"/>
      <c r="AV103" s="224"/>
      <c r="AW103" s="224"/>
      <c r="AX103" s="224"/>
      <c r="AY103" s="224"/>
      <c r="AZ103" s="224"/>
      <c r="BA103" s="224"/>
      <c r="BB103" s="226"/>
      <c r="BC103" s="227">
        <f t="shared" si="29"/>
        <v>0</v>
      </c>
      <c r="BD103" s="222">
        <f t="shared" si="30"/>
        <v>0</v>
      </c>
    </row>
    <row r="104" spans="1:56" s="154" customFormat="1" x14ac:dyDescent="0.2">
      <c r="A104" s="240" t="e">
        <f>+S104-#REF!</f>
        <v>#REF!</v>
      </c>
      <c r="B104" s="425"/>
      <c r="C104" s="462">
        <v>5496700</v>
      </c>
      <c r="D104" s="210" t="s">
        <v>83</v>
      </c>
      <c r="E104" s="210" t="s">
        <v>182</v>
      </c>
      <c r="F104" s="210" t="s">
        <v>89</v>
      </c>
      <c r="G104" s="210" t="s">
        <v>87</v>
      </c>
      <c r="H104" s="210" t="s">
        <v>170</v>
      </c>
      <c r="I104" s="210" t="s">
        <v>80</v>
      </c>
      <c r="J104" s="210" t="s">
        <v>77</v>
      </c>
      <c r="K104" s="210" t="s">
        <v>79</v>
      </c>
      <c r="L104" s="233" t="s">
        <v>2001</v>
      </c>
      <c r="M104" s="233" t="s">
        <v>2001</v>
      </c>
      <c r="N104" s="233" t="s">
        <v>2001</v>
      </c>
      <c r="O104" s="234">
        <v>468</v>
      </c>
      <c r="P104" s="232">
        <v>423</v>
      </c>
      <c r="Q104" s="462">
        <v>3594800</v>
      </c>
      <c r="R104" s="236">
        <v>498</v>
      </c>
      <c r="S104" s="462">
        <v>3594800</v>
      </c>
      <c r="T104" s="236" t="s">
        <v>1144</v>
      </c>
      <c r="U104" s="462">
        <v>3594800</v>
      </c>
      <c r="V104" s="238" t="s">
        <v>667</v>
      </c>
      <c r="W104" s="238" t="s">
        <v>1217</v>
      </c>
      <c r="X104" s="239" t="s">
        <v>920</v>
      </c>
      <c r="Y104" s="225">
        <v>0</v>
      </c>
      <c r="Z104" s="224">
        <v>0</v>
      </c>
      <c r="AA104" s="224">
        <v>0</v>
      </c>
      <c r="AB104" s="224">
        <v>0</v>
      </c>
      <c r="AC104" s="224">
        <v>0</v>
      </c>
      <c r="AD104" s="224">
        <v>0</v>
      </c>
      <c r="AE104" s="224">
        <v>2096967</v>
      </c>
      <c r="AF104" s="224">
        <v>1497833</v>
      </c>
      <c r="AG104" s="224">
        <v>0</v>
      </c>
      <c r="AH104" s="224"/>
      <c r="AI104" s="224"/>
      <c r="AJ104" s="226"/>
      <c r="AK104" s="227">
        <f t="shared" si="33"/>
        <v>3594800</v>
      </c>
      <c r="AL104" s="222">
        <f t="shared" si="34"/>
        <v>0</v>
      </c>
      <c r="AM104" s="240"/>
      <c r="AN104" s="223">
        <f t="shared" si="27"/>
        <v>0</v>
      </c>
      <c r="AO104" s="224"/>
      <c r="AP104" s="224">
        <f t="shared" si="28"/>
        <v>0</v>
      </c>
      <c r="AQ104" s="225"/>
      <c r="AR104" s="224"/>
      <c r="AS104" s="224"/>
      <c r="AT104" s="224"/>
      <c r="AU104" s="224"/>
      <c r="AV104" s="224"/>
      <c r="AW104" s="224"/>
      <c r="AX104" s="224"/>
      <c r="AY104" s="224"/>
      <c r="AZ104" s="224"/>
      <c r="BA104" s="224"/>
      <c r="BB104" s="226"/>
      <c r="BC104" s="227">
        <f t="shared" si="29"/>
        <v>0</v>
      </c>
      <c r="BD104" s="222">
        <f t="shared" si="30"/>
        <v>0</v>
      </c>
    </row>
    <row r="105" spans="1:56" s="154" customFormat="1" x14ac:dyDescent="0.2">
      <c r="A105" s="240"/>
      <c r="B105" s="425"/>
      <c r="C105" s="462">
        <v>5496700</v>
      </c>
      <c r="D105" s="210" t="s">
        <v>83</v>
      </c>
      <c r="E105" s="210" t="s">
        <v>182</v>
      </c>
      <c r="F105" s="210" t="s">
        <v>89</v>
      </c>
      <c r="G105" s="210" t="s">
        <v>87</v>
      </c>
      <c r="H105" s="210" t="s">
        <v>170</v>
      </c>
      <c r="I105" s="210" t="s">
        <v>80</v>
      </c>
      <c r="J105" s="210" t="s">
        <v>77</v>
      </c>
      <c r="K105" s="210" t="s">
        <v>79</v>
      </c>
      <c r="L105" s="233" t="s">
        <v>2002</v>
      </c>
      <c r="M105" s="233" t="s">
        <v>2005</v>
      </c>
      <c r="N105" s="233" t="s">
        <v>2006</v>
      </c>
      <c r="O105" s="234">
        <v>469</v>
      </c>
      <c r="P105" s="232">
        <v>424</v>
      </c>
      <c r="Q105" s="462">
        <v>3594800</v>
      </c>
      <c r="R105" s="236">
        <v>497</v>
      </c>
      <c r="S105" s="462">
        <v>3594800</v>
      </c>
      <c r="T105" s="236" t="s">
        <v>1145</v>
      </c>
      <c r="U105" s="462">
        <v>3594800</v>
      </c>
      <c r="V105" s="238" t="s">
        <v>668</v>
      </c>
      <c r="W105" s="473" t="s">
        <v>1218</v>
      </c>
      <c r="X105" s="239" t="s">
        <v>762</v>
      </c>
      <c r="Y105" s="225">
        <v>0</v>
      </c>
      <c r="Z105" s="224">
        <v>0</v>
      </c>
      <c r="AA105" s="224">
        <v>0</v>
      </c>
      <c r="AB105" s="224">
        <v>0</v>
      </c>
      <c r="AC105" s="224">
        <v>0</v>
      </c>
      <c r="AD105" s="224">
        <v>0</v>
      </c>
      <c r="AE105" s="224">
        <v>2096967</v>
      </c>
      <c r="AF105" s="224">
        <v>1497833</v>
      </c>
      <c r="AG105" s="224">
        <v>0</v>
      </c>
      <c r="AH105" s="224"/>
      <c r="AI105" s="224"/>
      <c r="AJ105" s="226"/>
      <c r="AK105" s="227">
        <f t="shared" si="33"/>
        <v>3594800</v>
      </c>
      <c r="AL105" s="222">
        <f t="shared" si="34"/>
        <v>0</v>
      </c>
      <c r="AM105" s="240"/>
      <c r="AN105" s="223">
        <f t="shared" si="27"/>
        <v>0</v>
      </c>
      <c r="AO105" s="224"/>
      <c r="AP105" s="224">
        <f t="shared" si="28"/>
        <v>0</v>
      </c>
      <c r="AQ105" s="225"/>
      <c r="AR105" s="224"/>
      <c r="AS105" s="224"/>
      <c r="AT105" s="224"/>
      <c r="AU105" s="224"/>
      <c r="AV105" s="224"/>
      <c r="AW105" s="224"/>
      <c r="AX105" s="224"/>
      <c r="AY105" s="224"/>
      <c r="AZ105" s="224"/>
      <c r="BA105" s="224"/>
      <c r="BB105" s="226"/>
      <c r="BC105" s="227">
        <f t="shared" si="29"/>
        <v>0</v>
      </c>
      <c r="BD105" s="222">
        <f t="shared" si="30"/>
        <v>0</v>
      </c>
    </row>
    <row r="106" spans="1:56" s="154" customFormat="1" x14ac:dyDescent="0.2">
      <c r="A106" s="240" t="e">
        <f>+S106-#REF!</f>
        <v>#REF!</v>
      </c>
      <c r="B106" s="425"/>
      <c r="C106" s="462">
        <v>5496700</v>
      </c>
      <c r="D106" s="210" t="s">
        <v>83</v>
      </c>
      <c r="E106" s="210" t="s">
        <v>182</v>
      </c>
      <c r="F106" s="210" t="s">
        <v>89</v>
      </c>
      <c r="G106" s="210" t="s">
        <v>87</v>
      </c>
      <c r="H106" s="210" t="s">
        <v>170</v>
      </c>
      <c r="I106" s="210" t="s">
        <v>80</v>
      </c>
      <c r="J106" s="210" t="s">
        <v>77</v>
      </c>
      <c r="K106" s="210" t="s">
        <v>79</v>
      </c>
      <c r="L106" s="233" t="s">
        <v>2001</v>
      </c>
      <c r="M106" s="233" t="s">
        <v>2001</v>
      </c>
      <c r="N106" s="233" t="s">
        <v>2001</v>
      </c>
      <c r="O106" s="234">
        <v>470</v>
      </c>
      <c r="P106" s="232">
        <v>425</v>
      </c>
      <c r="Q106" s="462">
        <v>3594800</v>
      </c>
      <c r="R106" s="236">
        <v>496</v>
      </c>
      <c r="S106" s="462">
        <v>3594800</v>
      </c>
      <c r="T106" s="236" t="s">
        <v>1146</v>
      </c>
      <c r="U106" s="462">
        <v>3594800</v>
      </c>
      <c r="V106" s="238" t="s">
        <v>669</v>
      </c>
      <c r="W106" s="238" t="s">
        <v>1219</v>
      </c>
      <c r="X106" s="239" t="s">
        <v>1220</v>
      </c>
      <c r="Y106" s="225">
        <v>0</v>
      </c>
      <c r="Z106" s="224">
        <v>0</v>
      </c>
      <c r="AA106" s="224">
        <v>0</v>
      </c>
      <c r="AB106" s="224">
        <v>0</v>
      </c>
      <c r="AC106" s="224">
        <v>0</v>
      </c>
      <c r="AD106" s="224">
        <v>0</v>
      </c>
      <c r="AE106" s="224">
        <v>2096967</v>
      </c>
      <c r="AF106" s="224">
        <v>1497833</v>
      </c>
      <c r="AG106" s="224">
        <v>0</v>
      </c>
      <c r="AH106" s="224"/>
      <c r="AI106" s="224"/>
      <c r="AJ106" s="226"/>
      <c r="AK106" s="227">
        <f t="shared" si="33"/>
        <v>3594800</v>
      </c>
      <c r="AL106" s="222">
        <f t="shared" si="34"/>
        <v>0</v>
      </c>
      <c r="AM106" s="240"/>
      <c r="AN106" s="223">
        <f t="shared" si="27"/>
        <v>0</v>
      </c>
      <c r="AO106" s="224"/>
      <c r="AP106" s="224">
        <f t="shared" si="28"/>
        <v>0</v>
      </c>
      <c r="AQ106" s="225"/>
      <c r="AR106" s="224"/>
      <c r="AS106" s="224"/>
      <c r="AT106" s="224"/>
      <c r="AU106" s="224"/>
      <c r="AV106" s="224"/>
      <c r="AW106" s="224"/>
      <c r="AX106" s="224"/>
      <c r="AY106" s="224"/>
      <c r="AZ106" s="224"/>
      <c r="BA106" s="224"/>
      <c r="BB106" s="226"/>
      <c r="BC106" s="227">
        <f t="shared" si="29"/>
        <v>0</v>
      </c>
      <c r="BD106" s="222">
        <f t="shared" si="30"/>
        <v>0</v>
      </c>
    </row>
    <row r="107" spans="1:56" s="154" customFormat="1" x14ac:dyDescent="0.2">
      <c r="A107" s="240" t="e">
        <f>+S107-#REF!</f>
        <v>#REF!</v>
      </c>
      <c r="B107" s="425"/>
      <c r="C107" s="462">
        <v>5496700</v>
      </c>
      <c r="D107" s="210" t="s">
        <v>83</v>
      </c>
      <c r="E107" s="210" t="s">
        <v>182</v>
      </c>
      <c r="F107" s="210" t="s">
        <v>89</v>
      </c>
      <c r="G107" s="210" t="s">
        <v>87</v>
      </c>
      <c r="H107" s="210" t="s">
        <v>170</v>
      </c>
      <c r="I107" s="210" t="s">
        <v>80</v>
      </c>
      <c r="J107" s="210" t="s">
        <v>77</v>
      </c>
      <c r="K107" s="210" t="s">
        <v>79</v>
      </c>
      <c r="L107" s="233" t="s">
        <v>2001</v>
      </c>
      <c r="M107" s="233" t="s">
        <v>2001</v>
      </c>
      <c r="N107" s="233" t="s">
        <v>2001</v>
      </c>
      <c r="O107" s="234">
        <v>471</v>
      </c>
      <c r="P107" s="232">
        <v>426</v>
      </c>
      <c r="Q107" s="462">
        <v>3594800</v>
      </c>
      <c r="R107" s="236">
        <v>495</v>
      </c>
      <c r="S107" s="462">
        <v>3594800</v>
      </c>
      <c r="T107" s="236" t="s">
        <v>1147</v>
      </c>
      <c r="U107" s="462">
        <v>3594800</v>
      </c>
      <c r="V107" s="238" t="s">
        <v>670</v>
      </c>
      <c r="W107" s="238" t="s">
        <v>1221</v>
      </c>
      <c r="X107" s="239" t="s">
        <v>1222</v>
      </c>
      <c r="Y107" s="225">
        <v>0</v>
      </c>
      <c r="Z107" s="224">
        <v>0</v>
      </c>
      <c r="AA107" s="224">
        <v>0</v>
      </c>
      <c r="AB107" s="224">
        <v>0</v>
      </c>
      <c r="AC107" s="224">
        <v>0</v>
      </c>
      <c r="AD107" s="224">
        <v>0</v>
      </c>
      <c r="AE107" s="224">
        <v>2096967</v>
      </c>
      <c r="AF107" s="224">
        <v>1497833</v>
      </c>
      <c r="AG107" s="224">
        <v>0</v>
      </c>
      <c r="AH107" s="224"/>
      <c r="AI107" s="224"/>
      <c r="AJ107" s="226"/>
      <c r="AK107" s="227">
        <f t="shared" si="33"/>
        <v>3594800</v>
      </c>
      <c r="AL107" s="222">
        <f t="shared" si="34"/>
        <v>0</v>
      </c>
      <c r="AM107" s="240"/>
      <c r="AN107" s="223">
        <f t="shared" si="27"/>
        <v>0</v>
      </c>
      <c r="AO107" s="224"/>
      <c r="AP107" s="224">
        <f t="shared" si="28"/>
        <v>0</v>
      </c>
      <c r="AQ107" s="225"/>
      <c r="AR107" s="224"/>
      <c r="AS107" s="224"/>
      <c r="AT107" s="224"/>
      <c r="AU107" s="224"/>
      <c r="AV107" s="224"/>
      <c r="AW107" s="224"/>
      <c r="AX107" s="224"/>
      <c r="AY107" s="224"/>
      <c r="AZ107" s="224"/>
      <c r="BA107" s="224"/>
      <c r="BB107" s="226"/>
      <c r="BC107" s="227">
        <f t="shared" si="29"/>
        <v>0</v>
      </c>
      <c r="BD107" s="222">
        <f t="shared" si="30"/>
        <v>0</v>
      </c>
    </row>
    <row r="108" spans="1:56" s="154" customFormat="1" x14ac:dyDescent="0.2">
      <c r="A108" s="240" t="e">
        <f>+S108-#REF!</f>
        <v>#REF!</v>
      </c>
      <c r="B108" s="425"/>
      <c r="C108" s="462">
        <v>5496700</v>
      </c>
      <c r="D108" s="210" t="s">
        <v>83</v>
      </c>
      <c r="E108" s="210" t="s">
        <v>182</v>
      </c>
      <c r="F108" s="210" t="s">
        <v>89</v>
      </c>
      <c r="G108" s="210" t="s">
        <v>87</v>
      </c>
      <c r="H108" s="210" t="s">
        <v>170</v>
      </c>
      <c r="I108" s="210" t="s">
        <v>80</v>
      </c>
      <c r="J108" s="210" t="s">
        <v>77</v>
      </c>
      <c r="K108" s="210" t="s">
        <v>79</v>
      </c>
      <c r="L108" s="233" t="s">
        <v>2001</v>
      </c>
      <c r="M108" s="233" t="s">
        <v>2001</v>
      </c>
      <c r="N108" s="233" t="s">
        <v>2001</v>
      </c>
      <c r="O108" s="234">
        <v>472</v>
      </c>
      <c r="P108" s="232">
        <v>427</v>
      </c>
      <c r="Q108" s="462">
        <v>3594800</v>
      </c>
      <c r="R108" s="236">
        <v>494</v>
      </c>
      <c r="S108" s="462">
        <v>3594800</v>
      </c>
      <c r="T108" s="236" t="s">
        <v>1148</v>
      </c>
      <c r="U108" s="462">
        <v>3594800</v>
      </c>
      <c r="V108" s="238" t="s">
        <v>671</v>
      </c>
      <c r="W108" s="238" t="s">
        <v>1223</v>
      </c>
      <c r="X108" s="239" t="s">
        <v>1224</v>
      </c>
      <c r="Y108" s="225">
        <v>0</v>
      </c>
      <c r="Z108" s="224">
        <v>0</v>
      </c>
      <c r="AA108" s="224">
        <v>0</v>
      </c>
      <c r="AB108" s="224">
        <v>0</v>
      </c>
      <c r="AC108" s="224">
        <v>0</v>
      </c>
      <c r="AD108" s="224">
        <v>0</v>
      </c>
      <c r="AE108" s="224">
        <v>2096967</v>
      </c>
      <c r="AF108" s="224">
        <v>1497833</v>
      </c>
      <c r="AG108" s="224">
        <v>0</v>
      </c>
      <c r="AH108" s="224"/>
      <c r="AI108" s="224"/>
      <c r="AJ108" s="226"/>
      <c r="AK108" s="227">
        <f t="shared" si="33"/>
        <v>3594800</v>
      </c>
      <c r="AL108" s="222">
        <f t="shared" si="34"/>
        <v>0</v>
      </c>
      <c r="AM108" s="240"/>
      <c r="AN108" s="223">
        <f t="shared" si="27"/>
        <v>0</v>
      </c>
      <c r="AO108" s="224"/>
      <c r="AP108" s="224">
        <f t="shared" si="28"/>
        <v>0</v>
      </c>
      <c r="AQ108" s="225"/>
      <c r="AR108" s="224"/>
      <c r="AS108" s="224"/>
      <c r="AT108" s="224"/>
      <c r="AU108" s="224"/>
      <c r="AV108" s="224"/>
      <c r="AW108" s="224"/>
      <c r="AX108" s="224"/>
      <c r="AY108" s="224"/>
      <c r="AZ108" s="224"/>
      <c r="BA108" s="224"/>
      <c r="BB108" s="226"/>
      <c r="BC108" s="227">
        <f t="shared" si="29"/>
        <v>0</v>
      </c>
      <c r="BD108" s="222">
        <f t="shared" si="30"/>
        <v>0</v>
      </c>
    </row>
    <row r="109" spans="1:56" s="154" customFormat="1" x14ac:dyDescent="0.2">
      <c r="A109" s="240" t="e">
        <f>+S109-#REF!</f>
        <v>#REF!</v>
      </c>
      <c r="B109" s="425"/>
      <c r="C109" s="462">
        <v>5496700</v>
      </c>
      <c r="D109" s="210" t="s">
        <v>83</v>
      </c>
      <c r="E109" s="210" t="s">
        <v>182</v>
      </c>
      <c r="F109" s="210" t="s">
        <v>89</v>
      </c>
      <c r="G109" s="210" t="s">
        <v>87</v>
      </c>
      <c r="H109" s="210" t="s">
        <v>170</v>
      </c>
      <c r="I109" s="210" t="s">
        <v>80</v>
      </c>
      <c r="J109" s="210" t="s">
        <v>77</v>
      </c>
      <c r="K109" s="210" t="s">
        <v>79</v>
      </c>
      <c r="L109" s="233" t="s">
        <v>2001</v>
      </c>
      <c r="M109" s="233" t="s">
        <v>2001</v>
      </c>
      <c r="N109" s="233" t="s">
        <v>2001</v>
      </c>
      <c r="O109" s="234">
        <v>473</v>
      </c>
      <c r="P109" s="232">
        <v>428</v>
      </c>
      <c r="Q109" s="462">
        <v>3594800</v>
      </c>
      <c r="R109" s="236">
        <v>493</v>
      </c>
      <c r="S109" s="462">
        <v>3594800</v>
      </c>
      <c r="T109" s="236" t="s">
        <v>1149</v>
      </c>
      <c r="U109" s="462">
        <v>3594800</v>
      </c>
      <c r="V109" s="238" t="s">
        <v>672</v>
      </c>
      <c r="W109" s="238" t="s">
        <v>1225</v>
      </c>
      <c r="X109" s="239" t="s">
        <v>1226</v>
      </c>
      <c r="Y109" s="225">
        <v>0</v>
      </c>
      <c r="Z109" s="224">
        <v>0</v>
      </c>
      <c r="AA109" s="224">
        <v>0</v>
      </c>
      <c r="AB109" s="224">
        <v>0</v>
      </c>
      <c r="AC109" s="224">
        <v>0</v>
      </c>
      <c r="AD109" s="224">
        <v>0</v>
      </c>
      <c r="AE109" s="224">
        <v>2096967</v>
      </c>
      <c r="AF109" s="224">
        <v>1497833</v>
      </c>
      <c r="AG109" s="224">
        <v>0</v>
      </c>
      <c r="AH109" s="224"/>
      <c r="AI109" s="224"/>
      <c r="AJ109" s="226"/>
      <c r="AK109" s="227">
        <f t="shared" si="33"/>
        <v>3594800</v>
      </c>
      <c r="AL109" s="222">
        <f t="shared" si="34"/>
        <v>0</v>
      </c>
      <c r="AM109" s="240"/>
      <c r="AN109" s="223">
        <f t="shared" si="27"/>
        <v>0</v>
      </c>
      <c r="AO109" s="224"/>
      <c r="AP109" s="224">
        <f t="shared" si="28"/>
        <v>0</v>
      </c>
      <c r="AQ109" s="225"/>
      <c r="AR109" s="224"/>
      <c r="AS109" s="224"/>
      <c r="AT109" s="224"/>
      <c r="AU109" s="224"/>
      <c r="AV109" s="224"/>
      <c r="AW109" s="224"/>
      <c r="AX109" s="224"/>
      <c r="AY109" s="224"/>
      <c r="AZ109" s="224"/>
      <c r="BA109" s="224"/>
      <c r="BB109" s="226"/>
      <c r="BC109" s="227">
        <f t="shared" si="29"/>
        <v>0</v>
      </c>
      <c r="BD109" s="222">
        <f t="shared" si="30"/>
        <v>0</v>
      </c>
    </row>
    <row r="110" spans="1:56" s="154" customFormat="1" x14ac:dyDescent="0.2">
      <c r="A110" s="240"/>
      <c r="B110" s="425"/>
      <c r="C110" s="462">
        <v>5496700</v>
      </c>
      <c r="D110" s="210" t="s">
        <v>83</v>
      </c>
      <c r="E110" s="210" t="s">
        <v>182</v>
      </c>
      <c r="F110" s="210" t="s">
        <v>89</v>
      </c>
      <c r="G110" s="210" t="s">
        <v>87</v>
      </c>
      <c r="H110" s="210" t="s">
        <v>170</v>
      </c>
      <c r="I110" s="210" t="s">
        <v>80</v>
      </c>
      <c r="J110" s="210" t="s">
        <v>77</v>
      </c>
      <c r="K110" s="210" t="s">
        <v>79</v>
      </c>
      <c r="L110" s="233" t="s">
        <v>2002</v>
      </c>
      <c r="M110" s="233" t="s">
        <v>2005</v>
      </c>
      <c r="N110" s="233" t="s">
        <v>2006</v>
      </c>
      <c r="O110" s="234">
        <v>474</v>
      </c>
      <c r="P110" s="232">
        <v>429</v>
      </c>
      <c r="Q110" s="462">
        <v>3594800</v>
      </c>
      <c r="R110" s="236">
        <v>492</v>
      </c>
      <c r="S110" s="462">
        <v>3594800</v>
      </c>
      <c r="T110" s="236" t="s">
        <v>1150</v>
      </c>
      <c r="U110" s="462">
        <v>3594800</v>
      </c>
      <c r="V110" s="238" t="s">
        <v>673</v>
      </c>
      <c r="W110" s="473" t="s">
        <v>1227</v>
      </c>
      <c r="X110" s="239" t="s">
        <v>1228</v>
      </c>
      <c r="Y110" s="225">
        <v>0</v>
      </c>
      <c r="Z110" s="224">
        <v>0</v>
      </c>
      <c r="AA110" s="224">
        <v>0</v>
      </c>
      <c r="AB110" s="224">
        <v>0</v>
      </c>
      <c r="AC110" s="224">
        <v>0</v>
      </c>
      <c r="AD110" s="224">
        <v>0</v>
      </c>
      <c r="AE110" s="224">
        <v>2096967</v>
      </c>
      <c r="AF110" s="224">
        <v>1497833</v>
      </c>
      <c r="AG110" s="224">
        <v>0</v>
      </c>
      <c r="AH110" s="224"/>
      <c r="AI110" s="224"/>
      <c r="AJ110" s="226"/>
      <c r="AK110" s="227">
        <f t="shared" si="33"/>
        <v>3594800</v>
      </c>
      <c r="AL110" s="222">
        <f t="shared" si="34"/>
        <v>0</v>
      </c>
      <c r="AM110" s="240"/>
      <c r="AN110" s="223">
        <f t="shared" si="27"/>
        <v>0</v>
      </c>
      <c r="AO110" s="224"/>
      <c r="AP110" s="224">
        <f t="shared" si="28"/>
        <v>0</v>
      </c>
      <c r="AQ110" s="225"/>
      <c r="AR110" s="224"/>
      <c r="AS110" s="224"/>
      <c r="AT110" s="224"/>
      <c r="AU110" s="224"/>
      <c r="AV110" s="224"/>
      <c r="AW110" s="224"/>
      <c r="AX110" s="224"/>
      <c r="AY110" s="224"/>
      <c r="AZ110" s="224"/>
      <c r="BA110" s="224"/>
      <c r="BB110" s="226"/>
      <c r="BC110" s="227">
        <f t="shared" si="29"/>
        <v>0</v>
      </c>
      <c r="BD110" s="222">
        <f t="shared" si="30"/>
        <v>0</v>
      </c>
    </row>
    <row r="111" spans="1:56" s="154" customFormat="1" x14ac:dyDescent="0.2">
      <c r="A111" s="240"/>
      <c r="B111" s="425"/>
      <c r="C111" s="462">
        <v>5496700</v>
      </c>
      <c r="D111" s="210" t="s">
        <v>83</v>
      </c>
      <c r="E111" s="210" t="s">
        <v>182</v>
      </c>
      <c r="F111" s="210" t="s">
        <v>89</v>
      </c>
      <c r="G111" s="210" t="s">
        <v>87</v>
      </c>
      <c r="H111" s="210" t="s">
        <v>170</v>
      </c>
      <c r="I111" s="210" t="s">
        <v>80</v>
      </c>
      <c r="J111" s="210" t="s">
        <v>77</v>
      </c>
      <c r="K111" s="210" t="s">
        <v>79</v>
      </c>
      <c r="L111" s="233" t="s">
        <v>2002</v>
      </c>
      <c r="M111" s="233" t="s">
        <v>2005</v>
      </c>
      <c r="N111" s="233" t="s">
        <v>2006</v>
      </c>
      <c r="O111" s="234">
        <v>475</v>
      </c>
      <c r="P111" s="232">
        <v>430</v>
      </c>
      <c r="Q111" s="462">
        <v>3594800</v>
      </c>
      <c r="R111" s="236">
        <v>491</v>
      </c>
      <c r="S111" s="462">
        <v>3594800</v>
      </c>
      <c r="T111" s="236" t="s">
        <v>1151</v>
      </c>
      <c r="U111" s="462">
        <v>3594800</v>
      </c>
      <c r="V111" s="238" t="s">
        <v>674</v>
      </c>
      <c r="W111" s="473" t="s">
        <v>1229</v>
      </c>
      <c r="X111" s="239" t="s">
        <v>1135</v>
      </c>
      <c r="Y111" s="225">
        <v>0</v>
      </c>
      <c r="Z111" s="224">
        <v>0</v>
      </c>
      <c r="AA111" s="224">
        <v>0</v>
      </c>
      <c r="AB111" s="224">
        <v>0</v>
      </c>
      <c r="AC111" s="224">
        <v>0</v>
      </c>
      <c r="AD111" s="224">
        <v>0</v>
      </c>
      <c r="AE111" s="224">
        <v>2096967</v>
      </c>
      <c r="AF111" s="224">
        <v>1497833</v>
      </c>
      <c r="AG111" s="224">
        <v>0</v>
      </c>
      <c r="AH111" s="224"/>
      <c r="AI111" s="224"/>
      <c r="AJ111" s="226"/>
      <c r="AK111" s="227">
        <f t="shared" si="33"/>
        <v>3594800</v>
      </c>
      <c r="AL111" s="222">
        <f t="shared" si="34"/>
        <v>0</v>
      </c>
      <c r="AM111" s="240"/>
      <c r="AN111" s="223">
        <f t="shared" si="27"/>
        <v>0</v>
      </c>
      <c r="AO111" s="224"/>
      <c r="AP111" s="224">
        <f t="shared" si="28"/>
        <v>0</v>
      </c>
      <c r="AQ111" s="225"/>
      <c r="AR111" s="224"/>
      <c r="AS111" s="224"/>
      <c r="AT111" s="224"/>
      <c r="AU111" s="224"/>
      <c r="AV111" s="224"/>
      <c r="AW111" s="224"/>
      <c r="AX111" s="224"/>
      <c r="AY111" s="224"/>
      <c r="AZ111" s="224"/>
      <c r="BA111" s="224"/>
      <c r="BB111" s="226"/>
      <c r="BC111" s="227">
        <f t="shared" si="29"/>
        <v>0</v>
      </c>
      <c r="BD111" s="222">
        <f t="shared" si="30"/>
        <v>0</v>
      </c>
    </row>
    <row r="112" spans="1:56" s="154" customFormat="1" x14ac:dyDescent="0.2">
      <c r="A112" s="240"/>
      <c r="B112" s="425"/>
      <c r="C112" s="462">
        <v>5496700</v>
      </c>
      <c r="D112" s="210" t="s">
        <v>83</v>
      </c>
      <c r="E112" s="210" t="s">
        <v>182</v>
      </c>
      <c r="F112" s="210" t="s">
        <v>89</v>
      </c>
      <c r="G112" s="210" t="s">
        <v>87</v>
      </c>
      <c r="H112" s="210" t="s">
        <v>170</v>
      </c>
      <c r="I112" s="210" t="s">
        <v>80</v>
      </c>
      <c r="J112" s="210" t="s">
        <v>77</v>
      </c>
      <c r="K112" s="210" t="s">
        <v>79</v>
      </c>
      <c r="L112" s="233" t="s">
        <v>2002</v>
      </c>
      <c r="M112" s="233" t="s">
        <v>2005</v>
      </c>
      <c r="N112" s="233" t="s">
        <v>2006</v>
      </c>
      <c r="O112" s="234">
        <v>476</v>
      </c>
      <c r="P112" s="232">
        <v>431</v>
      </c>
      <c r="Q112" s="462">
        <v>3594800</v>
      </c>
      <c r="R112" s="236">
        <v>490</v>
      </c>
      <c r="S112" s="462">
        <v>3594800</v>
      </c>
      <c r="T112" s="236" t="s">
        <v>1152</v>
      </c>
      <c r="U112" s="462">
        <v>3594800</v>
      </c>
      <c r="V112" s="238" t="s">
        <v>675</v>
      </c>
      <c r="W112" s="473" t="s">
        <v>1230</v>
      </c>
      <c r="X112" s="239" t="s">
        <v>1231</v>
      </c>
      <c r="Y112" s="225">
        <v>0</v>
      </c>
      <c r="Z112" s="224">
        <v>0</v>
      </c>
      <c r="AA112" s="224">
        <v>0</v>
      </c>
      <c r="AB112" s="224">
        <v>0</v>
      </c>
      <c r="AC112" s="224">
        <v>0</v>
      </c>
      <c r="AD112" s="224">
        <v>0</v>
      </c>
      <c r="AE112" s="224">
        <v>2096967</v>
      </c>
      <c r="AF112" s="224">
        <v>1497833</v>
      </c>
      <c r="AG112" s="224">
        <v>0</v>
      </c>
      <c r="AH112" s="224"/>
      <c r="AI112" s="224"/>
      <c r="AJ112" s="226"/>
      <c r="AK112" s="227">
        <f t="shared" si="33"/>
        <v>3594800</v>
      </c>
      <c r="AL112" s="222">
        <f t="shared" si="34"/>
        <v>0</v>
      </c>
      <c r="AM112" s="240"/>
      <c r="AN112" s="223">
        <f t="shared" si="27"/>
        <v>0</v>
      </c>
      <c r="AO112" s="224"/>
      <c r="AP112" s="224">
        <f t="shared" si="28"/>
        <v>0</v>
      </c>
      <c r="AQ112" s="225"/>
      <c r="AR112" s="224"/>
      <c r="AS112" s="224"/>
      <c r="AT112" s="224"/>
      <c r="AU112" s="224"/>
      <c r="AV112" s="224"/>
      <c r="AW112" s="224"/>
      <c r="AX112" s="224"/>
      <c r="AY112" s="224"/>
      <c r="AZ112" s="224"/>
      <c r="BA112" s="224"/>
      <c r="BB112" s="226"/>
      <c r="BC112" s="227">
        <f t="shared" si="29"/>
        <v>0</v>
      </c>
      <c r="BD112" s="222">
        <f t="shared" si="30"/>
        <v>0</v>
      </c>
    </row>
    <row r="113" spans="1:56" s="154" customFormat="1" x14ac:dyDescent="0.2">
      <c r="A113" s="240"/>
      <c r="B113" s="425"/>
      <c r="C113" s="462">
        <v>5496700</v>
      </c>
      <c r="D113" s="210" t="s">
        <v>83</v>
      </c>
      <c r="E113" s="210" t="s">
        <v>182</v>
      </c>
      <c r="F113" s="210" t="s">
        <v>89</v>
      </c>
      <c r="G113" s="210" t="s">
        <v>87</v>
      </c>
      <c r="H113" s="210" t="s">
        <v>170</v>
      </c>
      <c r="I113" s="210" t="s">
        <v>80</v>
      </c>
      <c r="J113" s="210" t="s">
        <v>77</v>
      </c>
      <c r="K113" s="210" t="s">
        <v>79</v>
      </c>
      <c r="L113" s="233" t="s">
        <v>2002</v>
      </c>
      <c r="M113" s="233" t="s">
        <v>2005</v>
      </c>
      <c r="N113" s="233" t="s">
        <v>2006</v>
      </c>
      <c r="O113" s="234">
        <v>477</v>
      </c>
      <c r="P113" s="232">
        <v>432</v>
      </c>
      <c r="Q113" s="462">
        <v>3594800</v>
      </c>
      <c r="R113" s="236">
        <v>489</v>
      </c>
      <c r="S113" s="462">
        <v>3594800</v>
      </c>
      <c r="T113" s="236" t="s">
        <v>1153</v>
      </c>
      <c r="U113" s="462">
        <v>3594800</v>
      </c>
      <c r="V113" s="238" t="s">
        <v>676</v>
      </c>
      <c r="W113" s="473" t="s">
        <v>1232</v>
      </c>
      <c r="X113" s="239" t="s">
        <v>1138</v>
      </c>
      <c r="Y113" s="225">
        <v>0</v>
      </c>
      <c r="Z113" s="224">
        <v>0</v>
      </c>
      <c r="AA113" s="224">
        <v>0</v>
      </c>
      <c r="AB113" s="224">
        <v>0</v>
      </c>
      <c r="AC113" s="224">
        <v>0</v>
      </c>
      <c r="AD113" s="224">
        <v>0</v>
      </c>
      <c r="AE113" s="224">
        <v>2096967</v>
      </c>
      <c r="AF113" s="224">
        <v>1497833</v>
      </c>
      <c r="AG113" s="224">
        <v>0</v>
      </c>
      <c r="AH113" s="224"/>
      <c r="AI113" s="224"/>
      <c r="AJ113" s="226"/>
      <c r="AK113" s="227">
        <f t="shared" si="33"/>
        <v>3594800</v>
      </c>
      <c r="AL113" s="222">
        <f t="shared" si="34"/>
        <v>0</v>
      </c>
      <c r="AM113" s="240"/>
      <c r="AN113" s="223">
        <f t="shared" si="27"/>
        <v>0</v>
      </c>
      <c r="AO113" s="224"/>
      <c r="AP113" s="224">
        <f t="shared" si="28"/>
        <v>0</v>
      </c>
      <c r="AQ113" s="225"/>
      <c r="AR113" s="224"/>
      <c r="AS113" s="224"/>
      <c r="AT113" s="224"/>
      <c r="AU113" s="224"/>
      <c r="AV113" s="224"/>
      <c r="AW113" s="224"/>
      <c r="AX113" s="224"/>
      <c r="AY113" s="224"/>
      <c r="AZ113" s="224"/>
      <c r="BA113" s="224"/>
      <c r="BB113" s="226"/>
      <c r="BC113" s="227">
        <f t="shared" si="29"/>
        <v>0</v>
      </c>
      <c r="BD113" s="222">
        <f t="shared" si="30"/>
        <v>0</v>
      </c>
    </row>
    <row r="114" spans="1:56" s="154" customFormat="1" x14ac:dyDescent="0.2">
      <c r="A114" s="240" t="e">
        <f>+S114-#REF!</f>
        <v>#REF!</v>
      </c>
      <c r="B114" s="425"/>
      <c r="C114" s="462">
        <v>5496700</v>
      </c>
      <c r="D114" s="210" t="s">
        <v>83</v>
      </c>
      <c r="E114" s="210" t="s">
        <v>182</v>
      </c>
      <c r="F114" s="210" t="s">
        <v>89</v>
      </c>
      <c r="G114" s="210" t="s">
        <v>87</v>
      </c>
      <c r="H114" s="210" t="s">
        <v>170</v>
      </c>
      <c r="I114" s="210" t="s">
        <v>80</v>
      </c>
      <c r="J114" s="210" t="s">
        <v>77</v>
      </c>
      <c r="K114" s="210" t="s">
        <v>79</v>
      </c>
      <c r="L114" s="233" t="s">
        <v>2001</v>
      </c>
      <c r="M114" s="233" t="s">
        <v>2001</v>
      </c>
      <c r="N114" s="233" t="s">
        <v>2001</v>
      </c>
      <c r="O114" s="234">
        <v>478</v>
      </c>
      <c r="P114" s="232">
        <v>433</v>
      </c>
      <c r="Q114" s="462">
        <v>3594800</v>
      </c>
      <c r="R114" s="236">
        <v>488</v>
      </c>
      <c r="S114" s="462">
        <v>3594800</v>
      </c>
      <c r="T114" s="236" t="s">
        <v>1154</v>
      </c>
      <c r="U114" s="462">
        <v>3594800</v>
      </c>
      <c r="V114" s="238" t="s">
        <v>677</v>
      </c>
      <c r="W114" s="238" t="s">
        <v>1233</v>
      </c>
      <c r="X114" s="239" t="s">
        <v>1136</v>
      </c>
      <c r="Y114" s="225">
        <v>0</v>
      </c>
      <c r="Z114" s="224">
        <v>0</v>
      </c>
      <c r="AA114" s="224">
        <v>0</v>
      </c>
      <c r="AB114" s="224">
        <v>0</v>
      </c>
      <c r="AC114" s="224">
        <v>0</v>
      </c>
      <c r="AD114" s="224">
        <v>0</v>
      </c>
      <c r="AE114" s="224">
        <v>2096967</v>
      </c>
      <c r="AF114" s="224">
        <v>1497833</v>
      </c>
      <c r="AG114" s="224">
        <v>0</v>
      </c>
      <c r="AH114" s="224"/>
      <c r="AI114" s="224"/>
      <c r="AJ114" s="226"/>
      <c r="AK114" s="227">
        <f t="shared" si="33"/>
        <v>3594800</v>
      </c>
      <c r="AL114" s="222">
        <f t="shared" si="34"/>
        <v>0</v>
      </c>
      <c r="AM114" s="240"/>
      <c r="AN114" s="223">
        <f t="shared" si="27"/>
        <v>0</v>
      </c>
      <c r="AO114" s="224"/>
      <c r="AP114" s="224">
        <f t="shared" si="28"/>
        <v>0</v>
      </c>
      <c r="AQ114" s="225"/>
      <c r="AR114" s="224"/>
      <c r="AS114" s="224"/>
      <c r="AT114" s="224"/>
      <c r="AU114" s="224"/>
      <c r="AV114" s="224"/>
      <c r="AW114" s="224"/>
      <c r="AX114" s="224"/>
      <c r="AY114" s="224"/>
      <c r="AZ114" s="224"/>
      <c r="BA114" s="224"/>
      <c r="BB114" s="226"/>
      <c r="BC114" s="227">
        <f t="shared" si="29"/>
        <v>0</v>
      </c>
      <c r="BD114" s="222">
        <f t="shared" si="30"/>
        <v>0</v>
      </c>
    </row>
    <row r="115" spans="1:56" s="154" customFormat="1" x14ac:dyDescent="0.2">
      <c r="A115" s="240"/>
      <c r="B115" s="425"/>
      <c r="C115" s="462">
        <v>5496700</v>
      </c>
      <c r="D115" s="210" t="s">
        <v>83</v>
      </c>
      <c r="E115" s="210" t="s">
        <v>182</v>
      </c>
      <c r="F115" s="210" t="s">
        <v>89</v>
      </c>
      <c r="G115" s="210" t="s">
        <v>87</v>
      </c>
      <c r="H115" s="210" t="s">
        <v>170</v>
      </c>
      <c r="I115" s="210" t="s">
        <v>80</v>
      </c>
      <c r="J115" s="210" t="s">
        <v>77</v>
      </c>
      <c r="K115" s="210" t="s">
        <v>79</v>
      </c>
      <c r="L115" s="233" t="s">
        <v>2002</v>
      </c>
      <c r="M115" s="233" t="s">
        <v>2005</v>
      </c>
      <c r="N115" s="233" t="s">
        <v>2006</v>
      </c>
      <c r="O115" s="234">
        <v>479</v>
      </c>
      <c r="P115" s="232">
        <v>434</v>
      </c>
      <c r="Q115" s="462">
        <v>3594800</v>
      </c>
      <c r="R115" s="236">
        <v>487</v>
      </c>
      <c r="S115" s="462">
        <v>3594800</v>
      </c>
      <c r="T115" s="236" t="s">
        <v>1155</v>
      </c>
      <c r="U115" s="462">
        <v>3594800</v>
      </c>
      <c r="V115" s="238" t="s">
        <v>678</v>
      </c>
      <c r="W115" s="473" t="s">
        <v>1234</v>
      </c>
      <c r="X115" s="239" t="s">
        <v>1027</v>
      </c>
      <c r="Y115" s="225">
        <v>0</v>
      </c>
      <c r="Z115" s="224">
        <v>0</v>
      </c>
      <c r="AA115" s="224">
        <v>0</v>
      </c>
      <c r="AB115" s="224">
        <v>0</v>
      </c>
      <c r="AC115" s="224">
        <v>0</v>
      </c>
      <c r="AD115" s="224">
        <v>0</v>
      </c>
      <c r="AE115" s="224">
        <v>2096967</v>
      </c>
      <c r="AF115" s="224">
        <v>1497833</v>
      </c>
      <c r="AG115" s="224">
        <v>0</v>
      </c>
      <c r="AH115" s="224"/>
      <c r="AI115" s="224"/>
      <c r="AJ115" s="226"/>
      <c r="AK115" s="227">
        <f t="shared" si="33"/>
        <v>3594800</v>
      </c>
      <c r="AL115" s="222">
        <f t="shared" si="34"/>
        <v>0</v>
      </c>
      <c r="AM115" s="240"/>
      <c r="AN115" s="223">
        <f t="shared" si="27"/>
        <v>0</v>
      </c>
      <c r="AO115" s="224"/>
      <c r="AP115" s="224">
        <f t="shared" si="28"/>
        <v>0</v>
      </c>
      <c r="AQ115" s="225"/>
      <c r="AR115" s="224"/>
      <c r="AS115" s="224"/>
      <c r="AT115" s="224"/>
      <c r="AU115" s="224"/>
      <c r="AV115" s="224"/>
      <c r="AW115" s="224"/>
      <c r="AX115" s="224"/>
      <c r="AY115" s="224"/>
      <c r="AZ115" s="224"/>
      <c r="BA115" s="224"/>
      <c r="BB115" s="226"/>
      <c r="BC115" s="227">
        <f t="shared" si="29"/>
        <v>0</v>
      </c>
      <c r="BD115" s="222">
        <f t="shared" si="30"/>
        <v>0</v>
      </c>
    </row>
    <row r="116" spans="1:56" s="154" customFormat="1" x14ac:dyDescent="0.2">
      <c r="A116" s="240" t="e">
        <f>+S116-#REF!</f>
        <v>#REF!</v>
      </c>
      <c r="B116" s="425"/>
      <c r="C116" s="462">
        <v>5496700</v>
      </c>
      <c r="D116" s="210" t="s">
        <v>83</v>
      </c>
      <c r="E116" s="210" t="s">
        <v>182</v>
      </c>
      <c r="F116" s="210" t="s">
        <v>89</v>
      </c>
      <c r="G116" s="210" t="s">
        <v>87</v>
      </c>
      <c r="H116" s="210" t="s">
        <v>170</v>
      </c>
      <c r="I116" s="210" t="s">
        <v>80</v>
      </c>
      <c r="J116" s="210" t="s">
        <v>77</v>
      </c>
      <c r="K116" s="210" t="s">
        <v>79</v>
      </c>
      <c r="L116" s="233" t="s">
        <v>2001</v>
      </c>
      <c r="M116" s="233" t="s">
        <v>2001</v>
      </c>
      <c r="N116" s="233" t="s">
        <v>2001</v>
      </c>
      <c r="O116" s="234">
        <v>480</v>
      </c>
      <c r="P116" s="232">
        <v>436</v>
      </c>
      <c r="Q116" s="462">
        <v>3594800</v>
      </c>
      <c r="R116" s="236">
        <v>486</v>
      </c>
      <c r="S116" s="462">
        <v>3594800</v>
      </c>
      <c r="T116" s="236" t="s">
        <v>1156</v>
      </c>
      <c r="U116" s="462">
        <v>3594800</v>
      </c>
      <c r="V116" s="238" t="s">
        <v>679</v>
      </c>
      <c r="W116" s="238" t="s">
        <v>1235</v>
      </c>
      <c r="X116" s="239" t="s">
        <v>1236</v>
      </c>
      <c r="Y116" s="225">
        <v>0</v>
      </c>
      <c r="Z116" s="224">
        <v>0</v>
      </c>
      <c r="AA116" s="224">
        <v>0</v>
      </c>
      <c r="AB116" s="224">
        <v>0</v>
      </c>
      <c r="AC116" s="224">
        <v>0</v>
      </c>
      <c r="AD116" s="224">
        <v>0</v>
      </c>
      <c r="AE116" s="224">
        <v>2096967</v>
      </c>
      <c r="AF116" s="224">
        <v>1497833</v>
      </c>
      <c r="AG116" s="224">
        <v>0</v>
      </c>
      <c r="AH116" s="224"/>
      <c r="AI116" s="224"/>
      <c r="AJ116" s="226"/>
      <c r="AK116" s="227">
        <f t="shared" si="33"/>
        <v>3594800</v>
      </c>
      <c r="AL116" s="222">
        <f t="shared" si="34"/>
        <v>0</v>
      </c>
      <c r="AM116" s="240"/>
      <c r="AN116" s="223">
        <f t="shared" si="27"/>
        <v>0</v>
      </c>
      <c r="AO116" s="224"/>
      <c r="AP116" s="224">
        <f t="shared" si="28"/>
        <v>0</v>
      </c>
      <c r="AQ116" s="225"/>
      <c r="AR116" s="224"/>
      <c r="AS116" s="224"/>
      <c r="AT116" s="224"/>
      <c r="AU116" s="224"/>
      <c r="AV116" s="224"/>
      <c r="AW116" s="224"/>
      <c r="AX116" s="224"/>
      <c r="AY116" s="224"/>
      <c r="AZ116" s="224"/>
      <c r="BA116" s="224"/>
      <c r="BB116" s="226"/>
      <c r="BC116" s="227">
        <f t="shared" si="29"/>
        <v>0</v>
      </c>
      <c r="BD116" s="222">
        <f t="shared" si="30"/>
        <v>0</v>
      </c>
    </row>
    <row r="117" spans="1:56" s="154" customFormat="1" x14ac:dyDescent="0.2">
      <c r="A117" s="240"/>
      <c r="B117" s="425"/>
      <c r="C117" s="462">
        <v>5496700</v>
      </c>
      <c r="D117" s="210" t="s">
        <v>83</v>
      </c>
      <c r="E117" s="210" t="s">
        <v>182</v>
      </c>
      <c r="F117" s="210" t="s">
        <v>89</v>
      </c>
      <c r="G117" s="210" t="s">
        <v>87</v>
      </c>
      <c r="H117" s="210" t="s">
        <v>170</v>
      </c>
      <c r="I117" s="210" t="s">
        <v>80</v>
      </c>
      <c r="J117" s="210" t="s">
        <v>77</v>
      </c>
      <c r="K117" s="210" t="s">
        <v>79</v>
      </c>
      <c r="L117" s="233" t="s">
        <v>2002</v>
      </c>
      <c r="M117" s="233" t="s">
        <v>2005</v>
      </c>
      <c r="N117" s="233" t="s">
        <v>2006</v>
      </c>
      <c r="O117" s="234">
        <v>481</v>
      </c>
      <c r="P117" s="232">
        <v>435</v>
      </c>
      <c r="Q117" s="462">
        <v>3594800</v>
      </c>
      <c r="R117" s="236">
        <v>485</v>
      </c>
      <c r="S117" s="462">
        <v>3594800</v>
      </c>
      <c r="T117" s="236" t="s">
        <v>1157</v>
      </c>
      <c r="U117" s="462">
        <v>3594800</v>
      </c>
      <c r="V117" s="238" t="s">
        <v>680</v>
      </c>
      <c r="W117" s="473" t="s">
        <v>1237</v>
      </c>
      <c r="X117" s="239" t="s">
        <v>1238</v>
      </c>
      <c r="Y117" s="225">
        <v>0</v>
      </c>
      <c r="Z117" s="224">
        <v>0</v>
      </c>
      <c r="AA117" s="224">
        <v>0</v>
      </c>
      <c r="AB117" s="224">
        <v>0</v>
      </c>
      <c r="AC117" s="224">
        <v>0</v>
      </c>
      <c r="AD117" s="224">
        <v>0</v>
      </c>
      <c r="AE117" s="224">
        <v>2096967</v>
      </c>
      <c r="AF117" s="224">
        <v>1497833</v>
      </c>
      <c r="AG117" s="224">
        <v>0</v>
      </c>
      <c r="AH117" s="224"/>
      <c r="AI117" s="224"/>
      <c r="AJ117" s="226"/>
      <c r="AK117" s="227">
        <f t="shared" si="33"/>
        <v>3594800</v>
      </c>
      <c r="AL117" s="222">
        <f t="shared" si="34"/>
        <v>0</v>
      </c>
      <c r="AM117" s="240"/>
      <c r="AN117" s="223">
        <f t="shared" si="27"/>
        <v>0</v>
      </c>
      <c r="AO117" s="224"/>
      <c r="AP117" s="224">
        <f t="shared" si="28"/>
        <v>0</v>
      </c>
      <c r="AQ117" s="225"/>
      <c r="AR117" s="224"/>
      <c r="AS117" s="224"/>
      <c r="AT117" s="224"/>
      <c r="AU117" s="224"/>
      <c r="AV117" s="224"/>
      <c r="AW117" s="224"/>
      <c r="AX117" s="224"/>
      <c r="AY117" s="224"/>
      <c r="AZ117" s="224"/>
      <c r="BA117" s="224"/>
      <c r="BB117" s="226"/>
      <c r="BC117" s="227">
        <f t="shared" si="29"/>
        <v>0</v>
      </c>
      <c r="BD117" s="222">
        <f t="shared" si="30"/>
        <v>0</v>
      </c>
    </row>
    <row r="118" spans="1:56" s="154" customFormat="1" x14ac:dyDescent="0.2">
      <c r="A118" s="240" t="e">
        <f>+S118-#REF!</f>
        <v>#REF!</v>
      </c>
      <c r="B118" s="425"/>
      <c r="C118" s="462">
        <v>5496700</v>
      </c>
      <c r="D118" s="210" t="s">
        <v>83</v>
      </c>
      <c r="E118" s="210" t="s">
        <v>182</v>
      </c>
      <c r="F118" s="210" t="s">
        <v>89</v>
      </c>
      <c r="G118" s="210" t="s">
        <v>87</v>
      </c>
      <c r="H118" s="210" t="s">
        <v>170</v>
      </c>
      <c r="I118" s="210" t="s">
        <v>80</v>
      </c>
      <c r="J118" s="210" t="s">
        <v>77</v>
      </c>
      <c r="K118" s="210" t="s">
        <v>79</v>
      </c>
      <c r="L118" s="233" t="s">
        <v>2001</v>
      </c>
      <c r="M118" s="233" t="s">
        <v>2001</v>
      </c>
      <c r="N118" s="233" t="s">
        <v>2001</v>
      </c>
      <c r="O118" s="234">
        <v>482</v>
      </c>
      <c r="P118" s="232">
        <v>437</v>
      </c>
      <c r="Q118" s="462">
        <v>3594800</v>
      </c>
      <c r="R118" s="236">
        <v>484</v>
      </c>
      <c r="S118" s="462">
        <v>3594800</v>
      </c>
      <c r="T118" s="236" t="s">
        <v>1158</v>
      </c>
      <c r="U118" s="462">
        <v>3594800</v>
      </c>
      <c r="V118" s="238" t="s">
        <v>681</v>
      </c>
      <c r="W118" s="238" t="s">
        <v>1239</v>
      </c>
      <c r="X118" s="239" t="s">
        <v>1240</v>
      </c>
      <c r="Y118" s="225">
        <v>0</v>
      </c>
      <c r="Z118" s="224">
        <v>0</v>
      </c>
      <c r="AA118" s="224">
        <v>0</v>
      </c>
      <c r="AB118" s="224">
        <v>0</v>
      </c>
      <c r="AC118" s="224">
        <v>0</v>
      </c>
      <c r="AD118" s="224">
        <v>0</v>
      </c>
      <c r="AE118" s="224">
        <v>2096967</v>
      </c>
      <c r="AF118" s="224">
        <v>1497833</v>
      </c>
      <c r="AG118" s="224">
        <v>0</v>
      </c>
      <c r="AH118" s="224"/>
      <c r="AI118" s="224"/>
      <c r="AJ118" s="226"/>
      <c r="AK118" s="227">
        <f t="shared" si="33"/>
        <v>3594800</v>
      </c>
      <c r="AL118" s="222">
        <f t="shared" si="34"/>
        <v>0</v>
      </c>
      <c r="AM118" s="240"/>
      <c r="AN118" s="223">
        <f t="shared" si="27"/>
        <v>0</v>
      </c>
      <c r="AO118" s="224"/>
      <c r="AP118" s="224">
        <f t="shared" si="28"/>
        <v>0</v>
      </c>
      <c r="AQ118" s="225"/>
      <c r="AR118" s="224"/>
      <c r="AS118" s="224"/>
      <c r="AT118" s="224"/>
      <c r="AU118" s="224"/>
      <c r="AV118" s="224"/>
      <c r="AW118" s="224"/>
      <c r="AX118" s="224"/>
      <c r="AY118" s="224"/>
      <c r="AZ118" s="224"/>
      <c r="BA118" s="224"/>
      <c r="BB118" s="226"/>
      <c r="BC118" s="227">
        <f t="shared" si="29"/>
        <v>0</v>
      </c>
      <c r="BD118" s="222">
        <f t="shared" si="30"/>
        <v>0</v>
      </c>
    </row>
    <row r="119" spans="1:56" s="154" customFormat="1" x14ac:dyDescent="0.2">
      <c r="A119" s="240" t="e">
        <f>+S119-#REF!</f>
        <v>#REF!</v>
      </c>
      <c r="B119" s="425"/>
      <c r="C119" s="462">
        <v>5496700</v>
      </c>
      <c r="D119" s="210" t="s">
        <v>83</v>
      </c>
      <c r="E119" s="210" t="s">
        <v>182</v>
      </c>
      <c r="F119" s="210" t="s">
        <v>89</v>
      </c>
      <c r="G119" s="210" t="s">
        <v>87</v>
      </c>
      <c r="H119" s="210" t="s">
        <v>170</v>
      </c>
      <c r="I119" s="210" t="s">
        <v>80</v>
      </c>
      <c r="J119" s="210" t="s">
        <v>77</v>
      </c>
      <c r="K119" s="210" t="s">
        <v>79</v>
      </c>
      <c r="L119" s="233" t="s">
        <v>2001</v>
      </c>
      <c r="M119" s="233" t="s">
        <v>2001</v>
      </c>
      <c r="N119" s="233" t="s">
        <v>2001</v>
      </c>
      <c r="O119" s="234">
        <v>483</v>
      </c>
      <c r="P119" s="232">
        <v>540</v>
      </c>
      <c r="Q119" s="462">
        <v>5392200</v>
      </c>
      <c r="R119" s="236">
        <v>658</v>
      </c>
      <c r="S119" s="462">
        <v>5392200</v>
      </c>
      <c r="T119" s="236" t="s">
        <v>1684</v>
      </c>
      <c r="U119" s="462">
        <v>5392200</v>
      </c>
      <c r="V119" s="238" t="s">
        <v>1162</v>
      </c>
      <c r="W119" s="238" t="s">
        <v>1702</v>
      </c>
      <c r="X119" s="239" t="s">
        <v>1430</v>
      </c>
      <c r="Y119" s="225">
        <v>0</v>
      </c>
      <c r="Z119" s="224">
        <v>0</v>
      </c>
      <c r="AA119" s="224">
        <v>0</v>
      </c>
      <c r="AB119" s="224">
        <v>0</v>
      </c>
      <c r="AC119" s="224">
        <v>0</v>
      </c>
      <c r="AD119" s="224">
        <v>0</v>
      </c>
      <c r="AE119" s="224">
        <v>0</v>
      </c>
      <c r="AF119" s="224">
        <v>0</v>
      </c>
      <c r="AG119" s="224">
        <v>599133</v>
      </c>
      <c r="AH119" s="224"/>
      <c r="AI119" s="224"/>
      <c r="AJ119" s="226"/>
      <c r="AK119" s="227">
        <f t="shared" si="33"/>
        <v>599133</v>
      </c>
      <c r="AL119" s="222">
        <f t="shared" si="34"/>
        <v>4793067</v>
      </c>
      <c r="AM119" s="240"/>
      <c r="AN119" s="223">
        <f t="shared" si="27"/>
        <v>4793067</v>
      </c>
      <c r="AO119" s="224"/>
      <c r="AP119" s="224">
        <f t="shared" si="28"/>
        <v>4793067</v>
      </c>
      <c r="AQ119" s="225"/>
      <c r="AR119" s="224"/>
      <c r="AS119" s="224"/>
      <c r="AT119" s="224"/>
      <c r="AU119" s="224"/>
      <c r="AV119" s="224"/>
      <c r="AW119" s="224"/>
      <c r="AX119" s="224"/>
      <c r="AY119" s="224"/>
      <c r="AZ119" s="224"/>
      <c r="BA119" s="224"/>
      <c r="BB119" s="226"/>
      <c r="BC119" s="227">
        <f t="shared" si="29"/>
        <v>0</v>
      </c>
      <c r="BD119" s="222">
        <f t="shared" si="30"/>
        <v>4793067</v>
      </c>
    </row>
    <row r="120" spans="1:56" s="154" customFormat="1" x14ac:dyDescent="0.2">
      <c r="A120" s="240" t="e">
        <f>+S120-#REF!</f>
        <v>#REF!</v>
      </c>
      <c r="B120" s="425"/>
      <c r="C120" s="462">
        <v>5496700</v>
      </c>
      <c r="D120" s="210" t="s">
        <v>83</v>
      </c>
      <c r="E120" s="210" t="s">
        <v>182</v>
      </c>
      <c r="F120" s="210" t="s">
        <v>89</v>
      </c>
      <c r="G120" s="210" t="s">
        <v>87</v>
      </c>
      <c r="H120" s="210" t="s">
        <v>170</v>
      </c>
      <c r="I120" s="210" t="s">
        <v>80</v>
      </c>
      <c r="J120" s="210" t="s">
        <v>77</v>
      </c>
      <c r="K120" s="210" t="s">
        <v>79</v>
      </c>
      <c r="L120" s="233" t="s">
        <v>2001</v>
      </c>
      <c r="M120" s="233" t="s">
        <v>2001</v>
      </c>
      <c r="N120" s="233" t="s">
        <v>2001</v>
      </c>
      <c r="O120" s="234">
        <v>484</v>
      </c>
      <c r="P120" s="232">
        <v>541</v>
      </c>
      <c r="Q120" s="462">
        <v>5392200</v>
      </c>
      <c r="R120" s="236">
        <v>657</v>
      </c>
      <c r="S120" s="462">
        <v>5392200</v>
      </c>
      <c r="T120" s="236" t="s">
        <v>1685</v>
      </c>
      <c r="U120" s="462">
        <v>5392200</v>
      </c>
      <c r="V120" s="238" t="s">
        <v>1163</v>
      </c>
      <c r="W120" s="238" t="s">
        <v>1703</v>
      </c>
      <c r="X120" s="239" t="s">
        <v>1719</v>
      </c>
      <c r="Y120" s="225">
        <v>0</v>
      </c>
      <c r="Z120" s="224">
        <v>0</v>
      </c>
      <c r="AA120" s="224">
        <v>0</v>
      </c>
      <c r="AB120" s="224">
        <v>0</v>
      </c>
      <c r="AC120" s="224">
        <v>0</v>
      </c>
      <c r="AD120" s="224">
        <v>0</v>
      </c>
      <c r="AE120" s="224">
        <v>0</v>
      </c>
      <c r="AF120" s="224">
        <v>0</v>
      </c>
      <c r="AG120" s="224">
        <v>599133</v>
      </c>
      <c r="AH120" s="224"/>
      <c r="AI120" s="224"/>
      <c r="AJ120" s="226"/>
      <c r="AK120" s="227">
        <f t="shared" si="33"/>
        <v>599133</v>
      </c>
      <c r="AL120" s="222">
        <f t="shared" si="34"/>
        <v>4793067</v>
      </c>
      <c r="AM120" s="240"/>
      <c r="AN120" s="223">
        <f t="shared" si="27"/>
        <v>4793067</v>
      </c>
      <c r="AO120" s="224"/>
      <c r="AP120" s="224">
        <f t="shared" si="28"/>
        <v>4793067</v>
      </c>
      <c r="AQ120" s="225"/>
      <c r="AR120" s="224"/>
      <c r="AS120" s="224"/>
      <c r="AT120" s="224"/>
      <c r="AU120" s="224"/>
      <c r="AV120" s="224"/>
      <c r="AW120" s="224"/>
      <c r="AX120" s="224"/>
      <c r="AY120" s="224"/>
      <c r="AZ120" s="224"/>
      <c r="BA120" s="224"/>
      <c r="BB120" s="226"/>
      <c r="BC120" s="227">
        <f t="shared" si="29"/>
        <v>0</v>
      </c>
      <c r="BD120" s="222">
        <f t="shared" si="30"/>
        <v>4793067</v>
      </c>
    </row>
    <row r="121" spans="1:56" s="154" customFormat="1" x14ac:dyDescent="0.2">
      <c r="A121" s="240"/>
      <c r="B121" s="425"/>
      <c r="C121" s="462">
        <v>5496700</v>
      </c>
      <c r="D121" s="210" t="s">
        <v>83</v>
      </c>
      <c r="E121" s="210" t="s">
        <v>182</v>
      </c>
      <c r="F121" s="210" t="s">
        <v>89</v>
      </c>
      <c r="G121" s="210" t="s">
        <v>87</v>
      </c>
      <c r="H121" s="210" t="s">
        <v>170</v>
      </c>
      <c r="I121" s="210" t="s">
        <v>80</v>
      </c>
      <c r="J121" s="210" t="s">
        <v>77</v>
      </c>
      <c r="K121" s="210" t="s">
        <v>79</v>
      </c>
      <c r="L121" s="233" t="s">
        <v>2002</v>
      </c>
      <c r="M121" s="233" t="s">
        <v>2005</v>
      </c>
      <c r="N121" s="233" t="s">
        <v>2006</v>
      </c>
      <c r="O121" s="234">
        <v>485</v>
      </c>
      <c r="P121" s="232">
        <v>542</v>
      </c>
      <c r="Q121" s="462">
        <v>5392200</v>
      </c>
      <c r="R121" s="236">
        <v>656</v>
      </c>
      <c r="S121" s="462">
        <v>5392200</v>
      </c>
      <c r="T121" s="236" t="s">
        <v>1686</v>
      </c>
      <c r="U121" s="462">
        <v>5392200</v>
      </c>
      <c r="V121" s="238" t="s">
        <v>1164</v>
      </c>
      <c r="W121" s="473" t="s">
        <v>1704</v>
      </c>
      <c r="X121" s="239" t="s">
        <v>827</v>
      </c>
      <c r="Y121" s="225">
        <v>0</v>
      </c>
      <c r="Z121" s="224">
        <v>0</v>
      </c>
      <c r="AA121" s="224">
        <v>0</v>
      </c>
      <c r="AB121" s="224">
        <v>0</v>
      </c>
      <c r="AC121" s="224">
        <v>0</v>
      </c>
      <c r="AD121" s="224">
        <v>0</v>
      </c>
      <c r="AE121" s="224">
        <v>0</v>
      </c>
      <c r="AF121" s="224">
        <v>0</v>
      </c>
      <c r="AG121" s="224">
        <v>599133</v>
      </c>
      <c r="AH121" s="224"/>
      <c r="AI121" s="224"/>
      <c r="AJ121" s="226"/>
      <c r="AK121" s="227">
        <f t="shared" si="33"/>
        <v>599133</v>
      </c>
      <c r="AL121" s="222">
        <f t="shared" si="34"/>
        <v>4793067</v>
      </c>
      <c r="AM121" s="240"/>
      <c r="AN121" s="223">
        <f t="shared" si="27"/>
        <v>4793067</v>
      </c>
      <c r="AO121" s="224"/>
      <c r="AP121" s="224">
        <f t="shared" si="28"/>
        <v>4793067</v>
      </c>
      <c r="AQ121" s="225"/>
      <c r="AR121" s="224"/>
      <c r="AS121" s="224"/>
      <c r="AT121" s="224"/>
      <c r="AU121" s="224"/>
      <c r="AV121" s="224"/>
      <c r="AW121" s="224"/>
      <c r="AX121" s="224"/>
      <c r="AY121" s="224"/>
      <c r="AZ121" s="224"/>
      <c r="BA121" s="224"/>
      <c r="BB121" s="226"/>
      <c r="BC121" s="227">
        <f t="shared" si="29"/>
        <v>0</v>
      </c>
      <c r="BD121" s="222">
        <f t="shared" si="30"/>
        <v>4793067</v>
      </c>
    </row>
    <row r="122" spans="1:56" s="154" customFormat="1" x14ac:dyDescent="0.2">
      <c r="A122" s="240" t="e">
        <f>+S122-#REF!</f>
        <v>#REF!</v>
      </c>
      <c r="B122" s="425"/>
      <c r="C122" s="462">
        <v>5496700</v>
      </c>
      <c r="D122" s="210" t="s">
        <v>83</v>
      </c>
      <c r="E122" s="210" t="s">
        <v>182</v>
      </c>
      <c r="F122" s="210" t="s">
        <v>89</v>
      </c>
      <c r="G122" s="210" t="s">
        <v>87</v>
      </c>
      <c r="H122" s="210" t="s">
        <v>170</v>
      </c>
      <c r="I122" s="210" t="s">
        <v>80</v>
      </c>
      <c r="J122" s="210" t="s">
        <v>77</v>
      </c>
      <c r="K122" s="210" t="s">
        <v>79</v>
      </c>
      <c r="L122" s="233" t="s">
        <v>2001</v>
      </c>
      <c r="M122" s="233" t="s">
        <v>2001</v>
      </c>
      <c r="N122" s="233" t="s">
        <v>2001</v>
      </c>
      <c r="O122" s="234">
        <v>486</v>
      </c>
      <c r="P122" s="232">
        <v>543</v>
      </c>
      <c r="Q122" s="462">
        <v>5392200</v>
      </c>
      <c r="R122" s="236">
        <v>655</v>
      </c>
      <c r="S122" s="462">
        <v>5392200</v>
      </c>
      <c r="T122" s="236" t="s">
        <v>1687</v>
      </c>
      <c r="U122" s="462">
        <v>5392200</v>
      </c>
      <c r="V122" s="238" t="s">
        <v>1165</v>
      </c>
      <c r="W122" s="238" t="s">
        <v>1705</v>
      </c>
      <c r="X122" s="239" t="s">
        <v>1720</v>
      </c>
      <c r="Y122" s="225">
        <v>0</v>
      </c>
      <c r="Z122" s="224">
        <v>0</v>
      </c>
      <c r="AA122" s="224">
        <v>0</v>
      </c>
      <c r="AB122" s="224">
        <v>0</v>
      </c>
      <c r="AC122" s="224">
        <v>0</v>
      </c>
      <c r="AD122" s="224">
        <v>0</v>
      </c>
      <c r="AE122" s="224">
        <v>0</v>
      </c>
      <c r="AF122" s="224">
        <v>0</v>
      </c>
      <c r="AG122" s="224">
        <v>599133</v>
      </c>
      <c r="AH122" s="224"/>
      <c r="AI122" s="224"/>
      <c r="AJ122" s="226"/>
      <c r="AK122" s="227">
        <f t="shared" si="33"/>
        <v>599133</v>
      </c>
      <c r="AL122" s="222">
        <f t="shared" si="34"/>
        <v>4793067</v>
      </c>
      <c r="AM122" s="240"/>
      <c r="AN122" s="223">
        <f t="shared" si="27"/>
        <v>4793067</v>
      </c>
      <c r="AO122" s="224"/>
      <c r="AP122" s="224">
        <f t="shared" si="28"/>
        <v>4793067</v>
      </c>
      <c r="AQ122" s="225"/>
      <c r="AR122" s="224"/>
      <c r="AS122" s="224"/>
      <c r="AT122" s="224"/>
      <c r="AU122" s="224"/>
      <c r="AV122" s="224"/>
      <c r="AW122" s="224"/>
      <c r="AX122" s="224"/>
      <c r="AY122" s="224"/>
      <c r="AZ122" s="224"/>
      <c r="BA122" s="224"/>
      <c r="BB122" s="226"/>
      <c r="BC122" s="227">
        <f t="shared" si="29"/>
        <v>0</v>
      </c>
      <c r="BD122" s="222">
        <f t="shared" si="30"/>
        <v>4793067</v>
      </c>
    </row>
    <row r="123" spans="1:56" s="154" customFormat="1" x14ac:dyDescent="0.2">
      <c r="A123" s="240" t="e">
        <f>+S123-#REF!</f>
        <v>#REF!</v>
      </c>
      <c r="B123" s="425"/>
      <c r="C123" s="462">
        <v>5496700</v>
      </c>
      <c r="D123" s="210" t="s">
        <v>83</v>
      </c>
      <c r="E123" s="210" t="s">
        <v>182</v>
      </c>
      <c r="F123" s="210" t="s">
        <v>89</v>
      </c>
      <c r="G123" s="210" t="s">
        <v>87</v>
      </c>
      <c r="H123" s="210" t="s">
        <v>170</v>
      </c>
      <c r="I123" s="210" t="s">
        <v>80</v>
      </c>
      <c r="J123" s="210" t="s">
        <v>77</v>
      </c>
      <c r="K123" s="210" t="s">
        <v>79</v>
      </c>
      <c r="L123" s="233" t="s">
        <v>2001</v>
      </c>
      <c r="M123" s="233" t="s">
        <v>2001</v>
      </c>
      <c r="N123" s="233" t="s">
        <v>2001</v>
      </c>
      <c r="O123" s="234">
        <v>487</v>
      </c>
      <c r="P123" s="232">
        <v>544</v>
      </c>
      <c r="Q123" s="462">
        <v>5392200</v>
      </c>
      <c r="R123" s="236">
        <v>654</v>
      </c>
      <c r="S123" s="462">
        <v>5392200</v>
      </c>
      <c r="T123" s="236" t="s">
        <v>1688</v>
      </c>
      <c r="U123" s="462">
        <v>5392200</v>
      </c>
      <c r="V123" s="238" t="s">
        <v>1166</v>
      </c>
      <c r="W123" s="238" t="s">
        <v>1706</v>
      </c>
      <c r="X123" s="239" t="s">
        <v>861</v>
      </c>
      <c r="Y123" s="225">
        <v>0</v>
      </c>
      <c r="Z123" s="224">
        <v>0</v>
      </c>
      <c r="AA123" s="224">
        <v>0</v>
      </c>
      <c r="AB123" s="224">
        <v>0</v>
      </c>
      <c r="AC123" s="224">
        <v>0</v>
      </c>
      <c r="AD123" s="224">
        <v>0</v>
      </c>
      <c r="AE123" s="224">
        <v>0</v>
      </c>
      <c r="AF123" s="224">
        <v>0</v>
      </c>
      <c r="AG123" s="224">
        <v>599133</v>
      </c>
      <c r="AH123" s="224"/>
      <c r="AI123" s="224"/>
      <c r="AJ123" s="226"/>
      <c r="AK123" s="227">
        <f t="shared" ref="AK123:AK149" si="35">SUM(Y123:AJ123)</f>
        <v>599133</v>
      </c>
      <c r="AL123" s="222">
        <f t="shared" ref="AL123:AL149" si="36">+U123-AK123</f>
        <v>4793067</v>
      </c>
      <c r="AM123" s="240"/>
      <c r="AN123" s="223">
        <f t="shared" si="27"/>
        <v>4793067</v>
      </c>
      <c r="AO123" s="224"/>
      <c r="AP123" s="224">
        <f t="shared" si="28"/>
        <v>4793067</v>
      </c>
      <c r="AQ123" s="225"/>
      <c r="AR123" s="224"/>
      <c r="AS123" s="224"/>
      <c r="AT123" s="224"/>
      <c r="AU123" s="224"/>
      <c r="AV123" s="224"/>
      <c r="AW123" s="224"/>
      <c r="AX123" s="224"/>
      <c r="AY123" s="224"/>
      <c r="AZ123" s="224"/>
      <c r="BA123" s="224"/>
      <c r="BB123" s="226"/>
      <c r="BC123" s="227">
        <f t="shared" si="29"/>
        <v>0</v>
      </c>
      <c r="BD123" s="222">
        <f t="shared" si="30"/>
        <v>4793067</v>
      </c>
    </row>
    <row r="124" spans="1:56" s="154" customFormat="1" x14ac:dyDescent="0.2">
      <c r="A124" s="240"/>
      <c r="B124" s="425"/>
      <c r="C124" s="462">
        <v>5496700</v>
      </c>
      <c r="D124" s="210" t="s">
        <v>83</v>
      </c>
      <c r="E124" s="210" t="s">
        <v>182</v>
      </c>
      <c r="F124" s="210" t="s">
        <v>89</v>
      </c>
      <c r="G124" s="210" t="s">
        <v>87</v>
      </c>
      <c r="H124" s="210" t="s">
        <v>170</v>
      </c>
      <c r="I124" s="210" t="s">
        <v>80</v>
      </c>
      <c r="J124" s="210" t="s">
        <v>77</v>
      </c>
      <c r="K124" s="210" t="s">
        <v>79</v>
      </c>
      <c r="L124" s="233" t="s">
        <v>2002</v>
      </c>
      <c r="M124" s="233" t="s">
        <v>2005</v>
      </c>
      <c r="N124" s="233" t="s">
        <v>2006</v>
      </c>
      <c r="O124" s="234">
        <v>488</v>
      </c>
      <c r="P124" s="232">
        <v>545</v>
      </c>
      <c r="Q124" s="462">
        <v>5392200</v>
      </c>
      <c r="R124" s="236">
        <v>653</v>
      </c>
      <c r="S124" s="462">
        <v>5392200</v>
      </c>
      <c r="T124" s="236" t="s">
        <v>1689</v>
      </c>
      <c r="U124" s="462">
        <v>5392200</v>
      </c>
      <c r="V124" s="238" t="s">
        <v>1167</v>
      </c>
      <c r="W124" s="473" t="s">
        <v>1707</v>
      </c>
      <c r="X124" s="239" t="s">
        <v>1721</v>
      </c>
      <c r="Y124" s="225">
        <v>0</v>
      </c>
      <c r="Z124" s="224">
        <v>0</v>
      </c>
      <c r="AA124" s="224">
        <v>0</v>
      </c>
      <c r="AB124" s="224">
        <v>0</v>
      </c>
      <c r="AC124" s="224">
        <v>0</v>
      </c>
      <c r="AD124" s="224">
        <v>0</v>
      </c>
      <c r="AE124" s="224">
        <v>0</v>
      </c>
      <c r="AF124" s="224">
        <v>0</v>
      </c>
      <c r="AG124" s="224">
        <v>599133</v>
      </c>
      <c r="AH124" s="224"/>
      <c r="AI124" s="224"/>
      <c r="AJ124" s="226"/>
      <c r="AK124" s="227">
        <f t="shared" si="35"/>
        <v>599133</v>
      </c>
      <c r="AL124" s="222">
        <f t="shared" si="36"/>
        <v>4793067</v>
      </c>
      <c r="AM124" s="240"/>
      <c r="AN124" s="223">
        <f t="shared" si="27"/>
        <v>4793067</v>
      </c>
      <c r="AO124" s="224"/>
      <c r="AP124" s="224">
        <f t="shared" si="28"/>
        <v>4793067</v>
      </c>
      <c r="AQ124" s="225"/>
      <c r="AR124" s="224"/>
      <c r="AS124" s="224"/>
      <c r="AT124" s="224"/>
      <c r="AU124" s="224"/>
      <c r="AV124" s="224"/>
      <c r="AW124" s="224"/>
      <c r="AX124" s="224"/>
      <c r="AY124" s="224"/>
      <c r="AZ124" s="224"/>
      <c r="BA124" s="224"/>
      <c r="BB124" s="226"/>
      <c r="BC124" s="227">
        <f t="shared" si="29"/>
        <v>0</v>
      </c>
      <c r="BD124" s="222">
        <f t="shared" si="30"/>
        <v>4793067</v>
      </c>
    </row>
    <row r="125" spans="1:56" s="154" customFormat="1" x14ac:dyDescent="0.2">
      <c r="A125" s="240" t="e">
        <f>+S125-#REF!</f>
        <v>#REF!</v>
      </c>
      <c r="B125" s="425"/>
      <c r="C125" s="462">
        <v>5496700</v>
      </c>
      <c r="D125" s="210" t="s">
        <v>83</v>
      </c>
      <c r="E125" s="210" t="s">
        <v>182</v>
      </c>
      <c r="F125" s="210" t="s">
        <v>89</v>
      </c>
      <c r="G125" s="210" t="s">
        <v>87</v>
      </c>
      <c r="H125" s="210" t="s">
        <v>170</v>
      </c>
      <c r="I125" s="210" t="s">
        <v>80</v>
      </c>
      <c r="J125" s="210" t="s">
        <v>77</v>
      </c>
      <c r="K125" s="210" t="s">
        <v>79</v>
      </c>
      <c r="L125" s="233" t="s">
        <v>2001</v>
      </c>
      <c r="M125" s="233" t="s">
        <v>2001</v>
      </c>
      <c r="N125" s="233" t="s">
        <v>2001</v>
      </c>
      <c r="O125" s="234">
        <v>489</v>
      </c>
      <c r="P125" s="232">
        <v>546</v>
      </c>
      <c r="Q125" s="462">
        <v>5392200</v>
      </c>
      <c r="R125" s="236">
        <v>652</v>
      </c>
      <c r="S125" s="462">
        <v>5392200</v>
      </c>
      <c r="T125" s="236" t="s">
        <v>1690</v>
      </c>
      <c r="U125" s="462">
        <v>5392200</v>
      </c>
      <c r="V125" s="238" t="s">
        <v>1168</v>
      </c>
      <c r="W125" s="238" t="s">
        <v>1233</v>
      </c>
      <c r="X125" s="239" t="s">
        <v>1722</v>
      </c>
      <c r="Y125" s="225">
        <v>0</v>
      </c>
      <c r="Z125" s="224">
        <v>0</v>
      </c>
      <c r="AA125" s="224">
        <v>0</v>
      </c>
      <c r="AB125" s="224">
        <v>0</v>
      </c>
      <c r="AC125" s="224">
        <v>0</v>
      </c>
      <c r="AD125" s="224">
        <v>0</v>
      </c>
      <c r="AE125" s="224">
        <v>0</v>
      </c>
      <c r="AF125" s="224">
        <v>0</v>
      </c>
      <c r="AG125" s="224">
        <v>599133</v>
      </c>
      <c r="AH125" s="224"/>
      <c r="AI125" s="224"/>
      <c r="AJ125" s="226"/>
      <c r="AK125" s="227">
        <f t="shared" si="35"/>
        <v>599133</v>
      </c>
      <c r="AL125" s="222">
        <f t="shared" si="36"/>
        <v>4793067</v>
      </c>
      <c r="AM125" s="240"/>
      <c r="AN125" s="223">
        <f t="shared" si="27"/>
        <v>4793067</v>
      </c>
      <c r="AO125" s="224"/>
      <c r="AP125" s="224">
        <f t="shared" si="28"/>
        <v>4793067</v>
      </c>
      <c r="AQ125" s="225"/>
      <c r="AR125" s="224"/>
      <c r="AS125" s="224"/>
      <c r="AT125" s="224"/>
      <c r="AU125" s="224"/>
      <c r="AV125" s="224"/>
      <c r="AW125" s="224"/>
      <c r="AX125" s="224"/>
      <c r="AY125" s="224"/>
      <c r="AZ125" s="224"/>
      <c r="BA125" s="224"/>
      <c r="BB125" s="226"/>
      <c r="BC125" s="227">
        <f t="shared" si="29"/>
        <v>0</v>
      </c>
      <c r="BD125" s="222">
        <f t="shared" si="30"/>
        <v>4793067</v>
      </c>
    </row>
    <row r="126" spans="1:56" s="154" customFormat="1" x14ac:dyDescent="0.2">
      <c r="A126" s="240" t="e">
        <f>+S126-#REF!</f>
        <v>#REF!</v>
      </c>
      <c r="B126" s="425"/>
      <c r="C126" s="462">
        <v>5496700</v>
      </c>
      <c r="D126" s="210" t="s">
        <v>83</v>
      </c>
      <c r="E126" s="210" t="s">
        <v>182</v>
      </c>
      <c r="F126" s="210" t="s">
        <v>89</v>
      </c>
      <c r="G126" s="210" t="s">
        <v>87</v>
      </c>
      <c r="H126" s="210" t="s">
        <v>170</v>
      </c>
      <c r="I126" s="210" t="s">
        <v>80</v>
      </c>
      <c r="J126" s="210" t="s">
        <v>77</v>
      </c>
      <c r="K126" s="210" t="s">
        <v>79</v>
      </c>
      <c r="L126" s="233" t="s">
        <v>2001</v>
      </c>
      <c r="M126" s="233" t="s">
        <v>2001</v>
      </c>
      <c r="N126" s="233" t="s">
        <v>2001</v>
      </c>
      <c r="O126" s="234">
        <v>490</v>
      </c>
      <c r="P126" s="232">
        <v>547</v>
      </c>
      <c r="Q126" s="462">
        <v>5392200</v>
      </c>
      <c r="R126" s="236">
        <v>651</v>
      </c>
      <c r="S126" s="462">
        <v>5392200</v>
      </c>
      <c r="T126" s="236" t="s">
        <v>1691</v>
      </c>
      <c r="U126" s="462">
        <v>5392200</v>
      </c>
      <c r="V126" s="238" t="s">
        <v>1169</v>
      </c>
      <c r="W126" s="238" t="s">
        <v>1708</v>
      </c>
      <c r="X126" s="239" t="s">
        <v>1723</v>
      </c>
      <c r="Y126" s="225">
        <v>0</v>
      </c>
      <c r="Z126" s="224">
        <v>0</v>
      </c>
      <c r="AA126" s="224">
        <v>0</v>
      </c>
      <c r="AB126" s="224">
        <v>0</v>
      </c>
      <c r="AC126" s="224">
        <v>0</v>
      </c>
      <c r="AD126" s="224">
        <v>0</v>
      </c>
      <c r="AE126" s="224">
        <v>0</v>
      </c>
      <c r="AF126" s="224">
        <v>0</v>
      </c>
      <c r="AG126" s="224">
        <v>479307</v>
      </c>
      <c r="AH126" s="224"/>
      <c r="AI126" s="224"/>
      <c r="AJ126" s="226"/>
      <c r="AK126" s="227">
        <f t="shared" si="35"/>
        <v>479307</v>
      </c>
      <c r="AL126" s="222">
        <f t="shared" si="36"/>
        <v>4912893</v>
      </c>
      <c r="AM126" s="240"/>
      <c r="AN126" s="223">
        <f t="shared" si="27"/>
        <v>4912893</v>
      </c>
      <c r="AO126" s="224"/>
      <c r="AP126" s="224">
        <f t="shared" si="28"/>
        <v>4912893</v>
      </c>
      <c r="AQ126" s="225"/>
      <c r="AR126" s="224"/>
      <c r="AS126" s="224"/>
      <c r="AT126" s="224"/>
      <c r="AU126" s="224"/>
      <c r="AV126" s="224"/>
      <c r="AW126" s="224"/>
      <c r="AX126" s="224"/>
      <c r="AY126" s="224"/>
      <c r="AZ126" s="224"/>
      <c r="BA126" s="224"/>
      <c r="BB126" s="226"/>
      <c r="BC126" s="227">
        <f t="shared" si="29"/>
        <v>0</v>
      </c>
      <c r="BD126" s="222">
        <f t="shared" si="30"/>
        <v>4912893</v>
      </c>
    </row>
    <row r="127" spans="1:56" s="154" customFormat="1" x14ac:dyDescent="0.2">
      <c r="A127" s="240" t="e">
        <f>+S127-#REF!</f>
        <v>#REF!</v>
      </c>
      <c r="B127" s="425"/>
      <c r="C127" s="462">
        <v>5496700</v>
      </c>
      <c r="D127" s="210" t="s">
        <v>83</v>
      </c>
      <c r="E127" s="210" t="s">
        <v>182</v>
      </c>
      <c r="F127" s="210" t="s">
        <v>89</v>
      </c>
      <c r="G127" s="210" t="s">
        <v>87</v>
      </c>
      <c r="H127" s="210" t="s">
        <v>170</v>
      </c>
      <c r="I127" s="210" t="s">
        <v>80</v>
      </c>
      <c r="J127" s="210" t="s">
        <v>77</v>
      </c>
      <c r="K127" s="210" t="s">
        <v>79</v>
      </c>
      <c r="L127" s="233" t="s">
        <v>2001</v>
      </c>
      <c r="M127" s="233" t="s">
        <v>2001</v>
      </c>
      <c r="N127" s="233" t="s">
        <v>2001</v>
      </c>
      <c r="O127" s="234">
        <v>491</v>
      </c>
      <c r="P127" s="232">
        <v>548</v>
      </c>
      <c r="Q127" s="462">
        <v>5392200</v>
      </c>
      <c r="R127" s="236">
        <v>650</v>
      </c>
      <c r="S127" s="462">
        <v>5392200</v>
      </c>
      <c r="T127" s="236" t="s">
        <v>1692</v>
      </c>
      <c r="U127" s="462">
        <v>5392200</v>
      </c>
      <c r="V127" s="238" t="s">
        <v>1170</v>
      </c>
      <c r="W127" s="238" t="s">
        <v>1709</v>
      </c>
      <c r="X127" s="239" t="s">
        <v>1591</v>
      </c>
      <c r="Y127" s="225">
        <v>0</v>
      </c>
      <c r="Z127" s="224">
        <v>0</v>
      </c>
      <c r="AA127" s="224">
        <v>0</v>
      </c>
      <c r="AB127" s="224">
        <v>0</v>
      </c>
      <c r="AC127" s="224">
        <v>0</v>
      </c>
      <c r="AD127" s="224">
        <v>0</v>
      </c>
      <c r="AE127" s="224">
        <v>0</v>
      </c>
      <c r="AF127" s="224">
        <v>0</v>
      </c>
      <c r="AG127" s="224">
        <v>599133</v>
      </c>
      <c r="AH127" s="224"/>
      <c r="AI127" s="224"/>
      <c r="AJ127" s="226"/>
      <c r="AK127" s="227">
        <f t="shared" si="35"/>
        <v>599133</v>
      </c>
      <c r="AL127" s="222">
        <f t="shared" si="36"/>
        <v>4793067</v>
      </c>
      <c r="AM127" s="240"/>
      <c r="AN127" s="223">
        <f t="shared" si="27"/>
        <v>4793067</v>
      </c>
      <c r="AO127" s="224"/>
      <c r="AP127" s="224">
        <f t="shared" si="28"/>
        <v>4793067</v>
      </c>
      <c r="AQ127" s="225"/>
      <c r="AR127" s="224"/>
      <c r="AS127" s="224"/>
      <c r="AT127" s="224"/>
      <c r="AU127" s="224"/>
      <c r="AV127" s="224"/>
      <c r="AW127" s="224"/>
      <c r="AX127" s="224"/>
      <c r="AY127" s="224"/>
      <c r="AZ127" s="224"/>
      <c r="BA127" s="224"/>
      <c r="BB127" s="226"/>
      <c r="BC127" s="227">
        <f t="shared" si="29"/>
        <v>0</v>
      </c>
      <c r="BD127" s="222">
        <f t="shared" si="30"/>
        <v>4793067</v>
      </c>
    </row>
    <row r="128" spans="1:56" s="154" customFormat="1" x14ac:dyDescent="0.2">
      <c r="A128" s="240" t="e">
        <f>+S128-#REF!</f>
        <v>#REF!</v>
      </c>
      <c r="B128" s="425"/>
      <c r="C128" s="462">
        <v>5496700</v>
      </c>
      <c r="D128" s="210" t="s">
        <v>83</v>
      </c>
      <c r="E128" s="210" t="s">
        <v>182</v>
      </c>
      <c r="F128" s="210" t="s">
        <v>89</v>
      </c>
      <c r="G128" s="210" t="s">
        <v>87</v>
      </c>
      <c r="H128" s="210" t="s">
        <v>170</v>
      </c>
      <c r="I128" s="210" t="s">
        <v>80</v>
      </c>
      <c r="J128" s="210" t="s">
        <v>77</v>
      </c>
      <c r="K128" s="210" t="s">
        <v>79</v>
      </c>
      <c r="L128" s="233" t="s">
        <v>2001</v>
      </c>
      <c r="M128" s="233" t="s">
        <v>2001</v>
      </c>
      <c r="N128" s="233" t="s">
        <v>2001</v>
      </c>
      <c r="O128" s="234">
        <v>492</v>
      </c>
      <c r="P128" s="232">
        <v>549</v>
      </c>
      <c r="Q128" s="462">
        <v>5392200</v>
      </c>
      <c r="R128" s="236">
        <v>649</v>
      </c>
      <c r="S128" s="462">
        <v>5392200</v>
      </c>
      <c r="T128" s="236" t="s">
        <v>1693</v>
      </c>
      <c r="U128" s="462">
        <v>5392200</v>
      </c>
      <c r="V128" s="238" t="s">
        <v>1171</v>
      </c>
      <c r="W128" s="238" t="s">
        <v>1710</v>
      </c>
      <c r="X128" s="239" t="s">
        <v>1724</v>
      </c>
      <c r="Y128" s="225">
        <v>0</v>
      </c>
      <c r="Z128" s="224">
        <v>0</v>
      </c>
      <c r="AA128" s="224">
        <v>0</v>
      </c>
      <c r="AB128" s="224">
        <v>0</v>
      </c>
      <c r="AC128" s="224">
        <v>0</v>
      </c>
      <c r="AD128" s="224">
        <v>0</v>
      </c>
      <c r="AE128" s="224">
        <v>0</v>
      </c>
      <c r="AF128" s="224">
        <v>0</v>
      </c>
      <c r="AG128" s="224">
        <v>599133</v>
      </c>
      <c r="AH128" s="224"/>
      <c r="AI128" s="224"/>
      <c r="AJ128" s="226"/>
      <c r="AK128" s="227">
        <f t="shared" si="35"/>
        <v>599133</v>
      </c>
      <c r="AL128" s="222">
        <f t="shared" si="36"/>
        <v>4793067</v>
      </c>
      <c r="AM128" s="240"/>
      <c r="AN128" s="223">
        <f t="shared" si="27"/>
        <v>4793067</v>
      </c>
      <c r="AO128" s="224"/>
      <c r="AP128" s="224">
        <f t="shared" si="28"/>
        <v>4793067</v>
      </c>
      <c r="AQ128" s="225"/>
      <c r="AR128" s="224"/>
      <c r="AS128" s="224"/>
      <c r="AT128" s="224"/>
      <c r="AU128" s="224"/>
      <c r="AV128" s="224"/>
      <c r="AW128" s="224"/>
      <c r="AX128" s="224"/>
      <c r="AY128" s="224"/>
      <c r="AZ128" s="224"/>
      <c r="BA128" s="224"/>
      <c r="BB128" s="226"/>
      <c r="BC128" s="227">
        <f t="shared" si="29"/>
        <v>0</v>
      </c>
      <c r="BD128" s="222">
        <f t="shared" si="30"/>
        <v>4793067</v>
      </c>
    </row>
    <row r="129" spans="1:56" s="154" customFormat="1" x14ac:dyDescent="0.2">
      <c r="A129" s="240"/>
      <c r="B129" s="425"/>
      <c r="C129" s="462">
        <v>5496700</v>
      </c>
      <c r="D129" s="210" t="s">
        <v>83</v>
      </c>
      <c r="E129" s="210" t="s">
        <v>182</v>
      </c>
      <c r="F129" s="210" t="s">
        <v>89</v>
      </c>
      <c r="G129" s="210" t="s">
        <v>87</v>
      </c>
      <c r="H129" s="210" t="s">
        <v>170</v>
      </c>
      <c r="I129" s="210" t="s">
        <v>80</v>
      </c>
      <c r="J129" s="210" t="s">
        <v>77</v>
      </c>
      <c r="K129" s="210" t="s">
        <v>79</v>
      </c>
      <c r="L129" s="233" t="s">
        <v>2002</v>
      </c>
      <c r="M129" s="233" t="s">
        <v>2005</v>
      </c>
      <c r="N129" s="233" t="s">
        <v>2006</v>
      </c>
      <c r="O129" s="234">
        <v>493</v>
      </c>
      <c r="P129" s="232">
        <v>550</v>
      </c>
      <c r="Q129" s="462">
        <v>5392200</v>
      </c>
      <c r="R129" s="236">
        <v>648</v>
      </c>
      <c r="S129" s="462">
        <v>5392200</v>
      </c>
      <c r="T129" s="236" t="s">
        <v>1694</v>
      </c>
      <c r="U129" s="462">
        <v>5392200</v>
      </c>
      <c r="V129" s="238" t="s">
        <v>1172</v>
      </c>
      <c r="W129" s="473" t="s">
        <v>1711</v>
      </c>
      <c r="X129" s="239" t="s">
        <v>829</v>
      </c>
      <c r="Y129" s="225">
        <v>0</v>
      </c>
      <c r="Z129" s="224">
        <v>0</v>
      </c>
      <c r="AA129" s="224">
        <v>0</v>
      </c>
      <c r="AB129" s="224">
        <v>0</v>
      </c>
      <c r="AC129" s="224">
        <v>0</v>
      </c>
      <c r="AD129" s="224">
        <v>0</v>
      </c>
      <c r="AE129" s="224">
        <v>0</v>
      </c>
      <c r="AF129" s="224">
        <v>0</v>
      </c>
      <c r="AG129" s="224">
        <v>599133</v>
      </c>
      <c r="AH129" s="224"/>
      <c r="AI129" s="224"/>
      <c r="AJ129" s="226"/>
      <c r="AK129" s="227">
        <f t="shared" si="35"/>
        <v>599133</v>
      </c>
      <c r="AL129" s="222">
        <f t="shared" si="36"/>
        <v>4793067</v>
      </c>
      <c r="AM129" s="240"/>
      <c r="AN129" s="223">
        <f t="shared" si="27"/>
        <v>4793067</v>
      </c>
      <c r="AO129" s="224"/>
      <c r="AP129" s="224">
        <f t="shared" si="28"/>
        <v>4793067</v>
      </c>
      <c r="AQ129" s="225"/>
      <c r="AR129" s="224"/>
      <c r="AS129" s="224"/>
      <c r="AT129" s="224"/>
      <c r="AU129" s="224"/>
      <c r="AV129" s="224"/>
      <c r="AW129" s="224"/>
      <c r="AX129" s="224"/>
      <c r="AY129" s="224"/>
      <c r="AZ129" s="224"/>
      <c r="BA129" s="224"/>
      <c r="BB129" s="226"/>
      <c r="BC129" s="227">
        <f t="shared" si="29"/>
        <v>0</v>
      </c>
      <c r="BD129" s="222">
        <f t="shared" si="30"/>
        <v>4793067</v>
      </c>
    </row>
    <row r="130" spans="1:56" s="154" customFormat="1" x14ac:dyDescent="0.2">
      <c r="A130" s="240" t="e">
        <f>+S130-#REF!</f>
        <v>#REF!</v>
      </c>
      <c r="B130" s="425"/>
      <c r="C130" s="462">
        <v>5496700</v>
      </c>
      <c r="D130" s="210" t="s">
        <v>83</v>
      </c>
      <c r="E130" s="210" t="s">
        <v>182</v>
      </c>
      <c r="F130" s="210" t="s">
        <v>89</v>
      </c>
      <c r="G130" s="210" t="s">
        <v>87</v>
      </c>
      <c r="H130" s="210" t="s">
        <v>170</v>
      </c>
      <c r="I130" s="210" t="s">
        <v>80</v>
      </c>
      <c r="J130" s="210" t="s">
        <v>77</v>
      </c>
      <c r="K130" s="210" t="s">
        <v>79</v>
      </c>
      <c r="L130" s="233" t="s">
        <v>2001</v>
      </c>
      <c r="M130" s="233" t="s">
        <v>2001</v>
      </c>
      <c r="N130" s="233" t="s">
        <v>2001</v>
      </c>
      <c r="O130" s="234">
        <v>494</v>
      </c>
      <c r="P130" s="232">
        <v>551</v>
      </c>
      <c r="Q130" s="462">
        <v>5392200</v>
      </c>
      <c r="R130" s="236">
        <v>647</v>
      </c>
      <c r="S130" s="462">
        <v>5392200</v>
      </c>
      <c r="T130" s="236" t="s">
        <v>1695</v>
      </c>
      <c r="U130" s="462">
        <v>5392200</v>
      </c>
      <c r="V130" s="238" t="s">
        <v>1173</v>
      </c>
      <c r="W130" s="238" t="s">
        <v>1712</v>
      </c>
      <c r="X130" s="239" t="s">
        <v>828</v>
      </c>
      <c r="Y130" s="225">
        <v>0</v>
      </c>
      <c r="Z130" s="224">
        <v>0</v>
      </c>
      <c r="AA130" s="224">
        <v>0</v>
      </c>
      <c r="AB130" s="224">
        <v>0</v>
      </c>
      <c r="AC130" s="224">
        <v>0</v>
      </c>
      <c r="AD130" s="224">
        <v>0</v>
      </c>
      <c r="AE130" s="224">
        <v>0</v>
      </c>
      <c r="AF130" s="224">
        <v>0</v>
      </c>
      <c r="AG130" s="224">
        <v>599133</v>
      </c>
      <c r="AH130" s="224"/>
      <c r="AI130" s="224"/>
      <c r="AJ130" s="226"/>
      <c r="AK130" s="227">
        <f t="shared" si="35"/>
        <v>599133</v>
      </c>
      <c r="AL130" s="222">
        <f t="shared" si="36"/>
        <v>4793067</v>
      </c>
      <c r="AM130" s="240"/>
      <c r="AN130" s="223">
        <f t="shared" si="27"/>
        <v>4793067</v>
      </c>
      <c r="AO130" s="224"/>
      <c r="AP130" s="224">
        <f t="shared" si="28"/>
        <v>4793067</v>
      </c>
      <c r="AQ130" s="225"/>
      <c r="AR130" s="224"/>
      <c r="AS130" s="224"/>
      <c r="AT130" s="224"/>
      <c r="AU130" s="224"/>
      <c r="AV130" s="224"/>
      <c r="AW130" s="224"/>
      <c r="AX130" s="224"/>
      <c r="AY130" s="224"/>
      <c r="AZ130" s="224"/>
      <c r="BA130" s="224"/>
      <c r="BB130" s="226"/>
      <c r="BC130" s="227">
        <f t="shared" si="29"/>
        <v>0</v>
      </c>
      <c r="BD130" s="222">
        <f t="shared" si="30"/>
        <v>4793067</v>
      </c>
    </row>
    <row r="131" spans="1:56" s="154" customFormat="1" x14ac:dyDescent="0.2">
      <c r="A131" s="240"/>
      <c r="B131" s="425"/>
      <c r="C131" s="462">
        <v>5496700</v>
      </c>
      <c r="D131" s="210" t="s">
        <v>83</v>
      </c>
      <c r="E131" s="210" t="s">
        <v>182</v>
      </c>
      <c r="F131" s="210" t="s">
        <v>89</v>
      </c>
      <c r="G131" s="210" t="s">
        <v>87</v>
      </c>
      <c r="H131" s="210" t="s">
        <v>170</v>
      </c>
      <c r="I131" s="210" t="s">
        <v>80</v>
      </c>
      <c r="J131" s="210" t="s">
        <v>77</v>
      </c>
      <c r="K131" s="210" t="s">
        <v>79</v>
      </c>
      <c r="L131" s="233" t="s">
        <v>2002</v>
      </c>
      <c r="M131" s="233" t="s">
        <v>2005</v>
      </c>
      <c r="N131" s="233" t="s">
        <v>2006</v>
      </c>
      <c r="O131" s="234">
        <v>495</v>
      </c>
      <c r="P131" s="232">
        <v>552</v>
      </c>
      <c r="Q131" s="462">
        <v>5392200</v>
      </c>
      <c r="R131" s="236">
        <v>646</v>
      </c>
      <c r="S131" s="462">
        <v>5392200</v>
      </c>
      <c r="T131" s="236" t="s">
        <v>1696</v>
      </c>
      <c r="U131" s="462">
        <v>5392200</v>
      </c>
      <c r="V131" s="238" t="s">
        <v>1174</v>
      </c>
      <c r="W131" s="473" t="s">
        <v>1713</v>
      </c>
      <c r="X131" s="239" t="s">
        <v>851</v>
      </c>
      <c r="Y131" s="225">
        <v>0</v>
      </c>
      <c r="Z131" s="224">
        <v>0</v>
      </c>
      <c r="AA131" s="224">
        <v>0</v>
      </c>
      <c r="AB131" s="224">
        <v>0</v>
      </c>
      <c r="AC131" s="224">
        <v>0</v>
      </c>
      <c r="AD131" s="224">
        <v>0</v>
      </c>
      <c r="AE131" s="224">
        <v>0</v>
      </c>
      <c r="AF131" s="224">
        <v>0</v>
      </c>
      <c r="AG131" s="224">
        <v>479307</v>
      </c>
      <c r="AH131" s="224"/>
      <c r="AI131" s="224"/>
      <c r="AJ131" s="226"/>
      <c r="AK131" s="227">
        <f t="shared" si="35"/>
        <v>479307</v>
      </c>
      <c r="AL131" s="222">
        <f t="shared" si="36"/>
        <v>4912893</v>
      </c>
      <c r="AM131" s="240"/>
      <c r="AN131" s="223">
        <f t="shared" si="27"/>
        <v>4912893</v>
      </c>
      <c r="AO131" s="224"/>
      <c r="AP131" s="224">
        <f t="shared" si="28"/>
        <v>4912893</v>
      </c>
      <c r="AQ131" s="225"/>
      <c r="AR131" s="224"/>
      <c r="AS131" s="224"/>
      <c r="AT131" s="224"/>
      <c r="AU131" s="224"/>
      <c r="AV131" s="224"/>
      <c r="AW131" s="224"/>
      <c r="AX131" s="224"/>
      <c r="AY131" s="224"/>
      <c r="AZ131" s="224"/>
      <c r="BA131" s="224"/>
      <c r="BB131" s="226"/>
      <c r="BC131" s="227">
        <f t="shared" si="29"/>
        <v>0</v>
      </c>
      <c r="BD131" s="222">
        <f t="shared" si="30"/>
        <v>4912893</v>
      </c>
    </row>
    <row r="132" spans="1:56" s="154" customFormat="1" x14ac:dyDescent="0.2">
      <c r="A132" s="240"/>
      <c r="B132" s="425"/>
      <c r="C132" s="462">
        <v>5496700</v>
      </c>
      <c r="D132" s="210" t="s">
        <v>83</v>
      </c>
      <c r="E132" s="210" t="s">
        <v>182</v>
      </c>
      <c r="F132" s="210" t="s">
        <v>89</v>
      </c>
      <c r="G132" s="210" t="s">
        <v>87</v>
      </c>
      <c r="H132" s="210" t="s">
        <v>170</v>
      </c>
      <c r="I132" s="210" t="s">
        <v>80</v>
      </c>
      <c r="J132" s="210" t="s">
        <v>77</v>
      </c>
      <c r="K132" s="210" t="s">
        <v>79</v>
      </c>
      <c r="L132" s="233" t="s">
        <v>2002</v>
      </c>
      <c r="M132" s="233" t="s">
        <v>2005</v>
      </c>
      <c r="N132" s="233" t="s">
        <v>2006</v>
      </c>
      <c r="O132" s="234">
        <v>496</v>
      </c>
      <c r="P132" s="232">
        <v>553</v>
      </c>
      <c r="Q132" s="462">
        <v>5392200</v>
      </c>
      <c r="R132" s="236">
        <v>645</v>
      </c>
      <c r="S132" s="462">
        <v>5392200</v>
      </c>
      <c r="T132" s="236" t="s">
        <v>1697</v>
      </c>
      <c r="U132" s="462">
        <v>5392200</v>
      </c>
      <c r="V132" s="238" t="s">
        <v>1175</v>
      </c>
      <c r="W132" s="473" t="s">
        <v>1714</v>
      </c>
      <c r="X132" s="239" t="s">
        <v>944</v>
      </c>
      <c r="Y132" s="225">
        <v>0</v>
      </c>
      <c r="Z132" s="224">
        <v>0</v>
      </c>
      <c r="AA132" s="224">
        <v>0</v>
      </c>
      <c r="AB132" s="224">
        <v>0</v>
      </c>
      <c r="AC132" s="224">
        <v>0</v>
      </c>
      <c r="AD132" s="224">
        <v>0</v>
      </c>
      <c r="AE132" s="224">
        <v>0</v>
      </c>
      <c r="AF132" s="224">
        <v>0</v>
      </c>
      <c r="AG132" s="224">
        <v>599133</v>
      </c>
      <c r="AH132" s="224"/>
      <c r="AI132" s="224"/>
      <c r="AJ132" s="226"/>
      <c r="AK132" s="227">
        <f t="shared" si="35"/>
        <v>599133</v>
      </c>
      <c r="AL132" s="222">
        <f t="shared" si="36"/>
        <v>4793067</v>
      </c>
      <c r="AM132" s="240"/>
      <c r="AN132" s="223">
        <f t="shared" si="27"/>
        <v>4793067</v>
      </c>
      <c r="AO132" s="224"/>
      <c r="AP132" s="224">
        <f t="shared" si="28"/>
        <v>4793067</v>
      </c>
      <c r="AQ132" s="225"/>
      <c r="AR132" s="224"/>
      <c r="AS132" s="224"/>
      <c r="AT132" s="224"/>
      <c r="AU132" s="224"/>
      <c r="AV132" s="224"/>
      <c r="AW132" s="224"/>
      <c r="AX132" s="224"/>
      <c r="AY132" s="224"/>
      <c r="AZ132" s="224"/>
      <c r="BA132" s="224"/>
      <c r="BB132" s="226"/>
      <c r="BC132" s="227">
        <f t="shared" si="29"/>
        <v>0</v>
      </c>
      <c r="BD132" s="222">
        <f t="shared" si="30"/>
        <v>4793067</v>
      </c>
    </row>
    <row r="133" spans="1:56" s="154" customFormat="1" x14ac:dyDescent="0.2">
      <c r="A133" s="240"/>
      <c r="B133" s="425"/>
      <c r="C133" s="462">
        <v>5496700</v>
      </c>
      <c r="D133" s="210" t="s">
        <v>83</v>
      </c>
      <c r="E133" s="210" t="s">
        <v>182</v>
      </c>
      <c r="F133" s="210" t="s">
        <v>89</v>
      </c>
      <c r="G133" s="210" t="s">
        <v>87</v>
      </c>
      <c r="H133" s="210" t="s">
        <v>170</v>
      </c>
      <c r="I133" s="210" t="s">
        <v>80</v>
      </c>
      <c r="J133" s="210" t="s">
        <v>77</v>
      </c>
      <c r="K133" s="210" t="s">
        <v>79</v>
      </c>
      <c r="L133" s="233" t="s">
        <v>2002</v>
      </c>
      <c r="M133" s="233" t="s">
        <v>2005</v>
      </c>
      <c r="N133" s="233" t="s">
        <v>2006</v>
      </c>
      <c r="O133" s="234">
        <v>497</v>
      </c>
      <c r="P133" s="232">
        <v>572</v>
      </c>
      <c r="Q133" s="462">
        <v>5392200</v>
      </c>
      <c r="R133" s="236">
        <v>682</v>
      </c>
      <c r="S133" s="462">
        <v>5392200</v>
      </c>
      <c r="T133" s="236" t="s">
        <v>1698</v>
      </c>
      <c r="U133" s="462">
        <v>5392200</v>
      </c>
      <c r="V133" s="238" t="s">
        <v>1176</v>
      </c>
      <c r="W133" s="473" t="s">
        <v>1715</v>
      </c>
      <c r="X133" s="239" t="s">
        <v>1725</v>
      </c>
      <c r="Y133" s="225">
        <v>0</v>
      </c>
      <c r="Z133" s="224">
        <v>0</v>
      </c>
      <c r="AA133" s="224">
        <v>0</v>
      </c>
      <c r="AB133" s="224">
        <v>0</v>
      </c>
      <c r="AC133" s="224">
        <v>0</v>
      </c>
      <c r="AD133" s="224">
        <v>0</v>
      </c>
      <c r="AE133" s="224">
        <v>0</v>
      </c>
      <c r="AF133" s="224">
        <v>0</v>
      </c>
      <c r="AG133" s="224">
        <v>179740</v>
      </c>
      <c r="AH133" s="224"/>
      <c r="AI133" s="224"/>
      <c r="AJ133" s="226"/>
      <c r="AK133" s="227">
        <f t="shared" si="35"/>
        <v>179740</v>
      </c>
      <c r="AL133" s="222">
        <f t="shared" si="36"/>
        <v>5212460</v>
      </c>
      <c r="AM133" s="240"/>
      <c r="AN133" s="223">
        <f t="shared" si="27"/>
        <v>5212460</v>
      </c>
      <c r="AO133" s="224"/>
      <c r="AP133" s="224">
        <f t="shared" si="28"/>
        <v>5212460</v>
      </c>
      <c r="AQ133" s="225"/>
      <c r="AR133" s="224"/>
      <c r="AS133" s="224"/>
      <c r="AT133" s="224"/>
      <c r="AU133" s="224"/>
      <c r="AV133" s="224"/>
      <c r="AW133" s="224"/>
      <c r="AX133" s="224"/>
      <c r="AY133" s="224"/>
      <c r="AZ133" s="224"/>
      <c r="BA133" s="224"/>
      <c r="BB133" s="226"/>
      <c r="BC133" s="227">
        <f t="shared" si="29"/>
        <v>0</v>
      </c>
      <c r="BD133" s="222">
        <f t="shared" si="30"/>
        <v>5212460</v>
      </c>
    </row>
    <row r="134" spans="1:56" s="154" customFormat="1" x14ac:dyDescent="0.2">
      <c r="A134" s="240" t="e">
        <f>+S134-#REF!</f>
        <v>#REF!</v>
      </c>
      <c r="B134" s="425"/>
      <c r="C134" s="462">
        <v>5496700</v>
      </c>
      <c r="D134" s="210" t="s">
        <v>83</v>
      </c>
      <c r="E134" s="210" t="s">
        <v>182</v>
      </c>
      <c r="F134" s="210" t="s">
        <v>89</v>
      </c>
      <c r="G134" s="210" t="s">
        <v>87</v>
      </c>
      <c r="H134" s="210" t="s">
        <v>170</v>
      </c>
      <c r="I134" s="210" t="s">
        <v>80</v>
      </c>
      <c r="J134" s="210" t="s">
        <v>77</v>
      </c>
      <c r="K134" s="210" t="s">
        <v>79</v>
      </c>
      <c r="L134" s="233" t="s">
        <v>2001</v>
      </c>
      <c r="M134" s="233" t="s">
        <v>2001</v>
      </c>
      <c r="N134" s="233" t="s">
        <v>2001</v>
      </c>
      <c r="O134" s="234">
        <v>498</v>
      </c>
      <c r="P134" s="232">
        <v>555</v>
      </c>
      <c r="Q134" s="462">
        <v>5392200</v>
      </c>
      <c r="R134" s="236">
        <v>643</v>
      </c>
      <c r="S134" s="462">
        <v>5392200</v>
      </c>
      <c r="T134" s="236" t="s">
        <v>1699</v>
      </c>
      <c r="U134" s="462">
        <v>5392200</v>
      </c>
      <c r="V134" s="238" t="s">
        <v>1177</v>
      </c>
      <c r="W134" s="238" t="s">
        <v>1716</v>
      </c>
      <c r="X134" s="239" t="s">
        <v>1616</v>
      </c>
      <c r="Y134" s="225">
        <v>0</v>
      </c>
      <c r="Z134" s="224">
        <v>0</v>
      </c>
      <c r="AA134" s="224">
        <v>0</v>
      </c>
      <c r="AB134" s="224">
        <v>0</v>
      </c>
      <c r="AC134" s="224">
        <v>0</v>
      </c>
      <c r="AD134" s="224">
        <v>0</v>
      </c>
      <c r="AE134" s="224">
        <v>0</v>
      </c>
      <c r="AF134" s="224">
        <v>0</v>
      </c>
      <c r="AG134" s="224">
        <v>599133</v>
      </c>
      <c r="AH134" s="224"/>
      <c r="AI134" s="224"/>
      <c r="AJ134" s="226"/>
      <c r="AK134" s="227">
        <f t="shared" si="35"/>
        <v>599133</v>
      </c>
      <c r="AL134" s="222">
        <f t="shared" si="36"/>
        <v>4793067</v>
      </c>
      <c r="AM134" s="240"/>
      <c r="AN134" s="223">
        <f t="shared" si="27"/>
        <v>4793067</v>
      </c>
      <c r="AO134" s="224"/>
      <c r="AP134" s="224">
        <f t="shared" si="28"/>
        <v>4793067</v>
      </c>
      <c r="AQ134" s="225"/>
      <c r="AR134" s="224"/>
      <c r="AS134" s="224"/>
      <c r="AT134" s="224"/>
      <c r="AU134" s="224"/>
      <c r="AV134" s="224"/>
      <c r="AW134" s="224"/>
      <c r="AX134" s="224"/>
      <c r="AY134" s="224"/>
      <c r="AZ134" s="224"/>
      <c r="BA134" s="224"/>
      <c r="BB134" s="226"/>
      <c r="BC134" s="227">
        <f t="shared" si="29"/>
        <v>0</v>
      </c>
      <c r="BD134" s="222">
        <f t="shared" si="30"/>
        <v>4793067</v>
      </c>
    </row>
    <row r="135" spans="1:56" s="154" customFormat="1" x14ac:dyDescent="0.2">
      <c r="A135" s="240" t="e">
        <f>+S135-#REF!</f>
        <v>#REF!</v>
      </c>
      <c r="B135" s="425"/>
      <c r="C135" s="462">
        <v>5496700</v>
      </c>
      <c r="D135" s="210" t="s">
        <v>83</v>
      </c>
      <c r="E135" s="210" t="s">
        <v>182</v>
      </c>
      <c r="F135" s="210" t="s">
        <v>89</v>
      </c>
      <c r="G135" s="210" t="s">
        <v>87</v>
      </c>
      <c r="H135" s="210" t="s">
        <v>170</v>
      </c>
      <c r="I135" s="210" t="s">
        <v>80</v>
      </c>
      <c r="J135" s="210" t="s">
        <v>77</v>
      </c>
      <c r="K135" s="210" t="s">
        <v>79</v>
      </c>
      <c r="L135" s="233" t="s">
        <v>2001</v>
      </c>
      <c r="M135" s="233" t="s">
        <v>2001</v>
      </c>
      <c r="N135" s="233" t="s">
        <v>2001</v>
      </c>
      <c r="O135" s="234">
        <v>499</v>
      </c>
      <c r="P135" s="232">
        <v>556</v>
      </c>
      <c r="Q135" s="462">
        <v>5392200</v>
      </c>
      <c r="R135" s="236">
        <v>642</v>
      </c>
      <c r="S135" s="462">
        <v>5392200</v>
      </c>
      <c r="T135" s="236" t="s">
        <v>1700</v>
      </c>
      <c r="U135" s="462">
        <v>5392200</v>
      </c>
      <c r="V135" s="238" t="s">
        <v>1178</v>
      </c>
      <c r="W135" s="238" t="s">
        <v>1717</v>
      </c>
      <c r="X135" s="239" t="s">
        <v>919</v>
      </c>
      <c r="Y135" s="225">
        <v>0</v>
      </c>
      <c r="Z135" s="224">
        <v>0</v>
      </c>
      <c r="AA135" s="224">
        <v>0</v>
      </c>
      <c r="AB135" s="224">
        <v>0</v>
      </c>
      <c r="AC135" s="224">
        <v>0</v>
      </c>
      <c r="AD135" s="224">
        <v>0</v>
      </c>
      <c r="AE135" s="224">
        <v>0</v>
      </c>
      <c r="AF135" s="224">
        <v>0</v>
      </c>
      <c r="AG135" s="224">
        <v>599133</v>
      </c>
      <c r="AH135" s="224"/>
      <c r="AI135" s="224"/>
      <c r="AJ135" s="226"/>
      <c r="AK135" s="227">
        <f t="shared" si="35"/>
        <v>599133</v>
      </c>
      <c r="AL135" s="222">
        <f t="shared" si="36"/>
        <v>4793067</v>
      </c>
      <c r="AM135" s="240"/>
      <c r="AN135" s="223">
        <f t="shared" si="27"/>
        <v>4793067</v>
      </c>
      <c r="AO135" s="224"/>
      <c r="AP135" s="224">
        <f t="shared" si="28"/>
        <v>4793067</v>
      </c>
      <c r="AQ135" s="225"/>
      <c r="AR135" s="224"/>
      <c r="AS135" s="224"/>
      <c r="AT135" s="224"/>
      <c r="AU135" s="224"/>
      <c r="AV135" s="224"/>
      <c r="AW135" s="224"/>
      <c r="AX135" s="224"/>
      <c r="AY135" s="224"/>
      <c r="AZ135" s="224"/>
      <c r="BA135" s="224"/>
      <c r="BB135" s="226"/>
      <c r="BC135" s="227">
        <f t="shared" si="29"/>
        <v>0</v>
      </c>
      <c r="BD135" s="222">
        <f t="shared" si="30"/>
        <v>4793067</v>
      </c>
    </row>
    <row r="136" spans="1:56" s="154" customFormat="1" x14ac:dyDescent="0.2">
      <c r="A136" s="240"/>
      <c r="B136" s="425"/>
      <c r="C136" s="462">
        <v>5496700</v>
      </c>
      <c r="D136" s="210" t="s">
        <v>83</v>
      </c>
      <c r="E136" s="210" t="s">
        <v>182</v>
      </c>
      <c r="F136" s="210" t="s">
        <v>89</v>
      </c>
      <c r="G136" s="210" t="s">
        <v>87</v>
      </c>
      <c r="H136" s="210" t="s">
        <v>170</v>
      </c>
      <c r="I136" s="210" t="s">
        <v>80</v>
      </c>
      <c r="J136" s="210" t="s">
        <v>77</v>
      </c>
      <c r="K136" s="210" t="s">
        <v>79</v>
      </c>
      <c r="L136" s="233" t="s">
        <v>2002</v>
      </c>
      <c r="M136" s="233" t="s">
        <v>2005</v>
      </c>
      <c r="N136" s="233" t="s">
        <v>2006</v>
      </c>
      <c r="O136" s="234">
        <v>500</v>
      </c>
      <c r="P136" s="232">
        <v>557</v>
      </c>
      <c r="Q136" s="462">
        <v>5392200</v>
      </c>
      <c r="R136" s="236">
        <v>641</v>
      </c>
      <c r="S136" s="462">
        <v>5392200</v>
      </c>
      <c r="T136" s="236" t="s">
        <v>1701</v>
      </c>
      <c r="U136" s="462">
        <v>5392200</v>
      </c>
      <c r="V136" s="238" t="s">
        <v>1179</v>
      </c>
      <c r="W136" s="473" t="s">
        <v>1718</v>
      </c>
      <c r="X136" s="239" t="s">
        <v>1601</v>
      </c>
      <c r="Y136" s="225">
        <v>0</v>
      </c>
      <c r="Z136" s="224">
        <v>0</v>
      </c>
      <c r="AA136" s="224">
        <v>0</v>
      </c>
      <c r="AB136" s="224">
        <v>0</v>
      </c>
      <c r="AC136" s="224">
        <v>0</v>
      </c>
      <c r="AD136" s="224">
        <v>0</v>
      </c>
      <c r="AE136" s="224">
        <v>0</v>
      </c>
      <c r="AF136" s="224">
        <v>0</v>
      </c>
      <c r="AG136" s="224">
        <v>599133</v>
      </c>
      <c r="AH136" s="224"/>
      <c r="AI136" s="224"/>
      <c r="AJ136" s="226"/>
      <c r="AK136" s="227">
        <f t="shared" si="35"/>
        <v>599133</v>
      </c>
      <c r="AL136" s="222">
        <f t="shared" si="36"/>
        <v>4793067</v>
      </c>
      <c r="AM136" s="240"/>
      <c r="AN136" s="223">
        <f t="shared" si="27"/>
        <v>4793067</v>
      </c>
      <c r="AO136" s="224"/>
      <c r="AP136" s="224">
        <f t="shared" si="28"/>
        <v>4793067</v>
      </c>
      <c r="AQ136" s="225"/>
      <c r="AR136" s="224"/>
      <c r="AS136" s="224"/>
      <c r="AT136" s="224"/>
      <c r="AU136" s="224"/>
      <c r="AV136" s="224"/>
      <c r="AW136" s="224"/>
      <c r="AX136" s="224"/>
      <c r="AY136" s="224"/>
      <c r="AZ136" s="224"/>
      <c r="BA136" s="224"/>
      <c r="BB136" s="226"/>
      <c r="BC136" s="227">
        <f t="shared" si="29"/>
        <v>0</v>
      </c>
      <c r="BD136" s="222">
        <f t="shared" si="30"/>
        <v>4793067</v>
      </c>
    </row>
    <row r="137" spans="1:56" s="154" customFormat="1" x14ac:dyDescent="0.2">
      <c r="A137" s="240" t="e">
        <f>+S137-#REF!</f>
        <v>#REF!</v>
      </c>
      <c r="B137" s="425"/>
      <c r="C137" s="462">
        <v>5496700</v>
      </c>
      <c r="D137" s="210" t="s">
        <v>83</v>
      </c>
      <c r="E137" s="210" t="s">
        <v>182</v>
      </c>
      <c r="F137" s="210" t="s">
        <v>89</v>
      </c>
      <c r="G137" s="210" t="s">
        <v>87</v>
      </c>
      <c r="H137" s="210" t="s">
        <v>170</v>
      </c>
      <c r="I137" s="210" t="s">
        <v>80</v>
      </c>
      <c r="J137" s="210" t="s">
        <v>77</v>
      </c>
      <c r="K137" s="210" t="s">
        <v>79</v>
      </c>
      <c r="L137" s="233" t="s">
        <v>2001</v>
      </c>
      <c r="M137" s="233" t="s">
        <v>2001</v>
      </c>
      <c r="N137" s="233" t="s">
        <v>2001</v>
      </c>
      <c r="O137" s="234">
        <v>501</v>
      </c>
      <c r="P137" s="232"/>
      <c r="Q137" s="462"/>
      <c r="R137" s="236"/>
      <c r="S137" s="462"/>
      <c r="T137" s="236"/>
      <c r="U137" s="462"/>
      <c r="V137" s="238" t="s">
        <v>1180</v>
      </c>
      <c r="W137" s="238"/>
      <c r="X137" s="239"/>
      <c r="Y137" s="225">
        <v>0</v>
      </c>
      <c r="Z137" s="224">
        <v>0</v>
      </c>
      <c r="AA137" s="224">
        <v>0</v>
      </c>
      <c r="AB137" s="224">
        <v>0</v>
      </c>
      <c r="AC137" s="224">
        <v>0</v>
      </c>
      <c r="AD137" s="224">
        <v>0</v>
      </c>
      <c r="AE137" s="224">
        <v>0</v>
      </c>
      <c r="AF137" s="224">
        <v>0</v>
      </c>
      <c r="AG137" s="224">
        <v>0</v>
      </c>
      <c r="AH137" s="224"/>
      <c r="AI137" s="224"/>
      <c r="AJ137" s="226"/>
      <c r="AK137" s="227">
        <f t="shared" si="35"/>
        <v>0</v>
      </c>
      <c r="AL137" s="222">
        <f t="shared" si="36"/>
        <v>0</v>
      </c>
      <c r="AM137" s="240"/>
      <c r="AN137" s="223">
        <f t="shared" si="27"/>
        <v>0</v>
      </c>
      <c r="AO137" s="224"/>
      <c r="AP137" s="224">
        <f t="shared" si="28"/>
        <v>0</v>
      </c>
      <c r="AQ137" s="225"/>
      <c r="AR137" s="224"/>
      <c r="AS137" s="224"/>
      <c r="AT137" s="224"/>
      <c r="AU137" s="224"/>
      <c r="AV137" s="224"/>
      <c r="AW137" s="224"/>
      <c r="AX137" s="224"/>
      <c r="AY137" s="224"/>
      <c r="AZ137" s="224"/>
      <c r="BA137" s="224"/>
      <c r="BB137" s="226"/>
      <c r="BC137" s="227">
        <f t="shared" si="29"/>
        <v>0</v>
      </c>
      <c r="BD137" s="222">
        <f t="shared" si="30"/>
        <v>0</v>
      </c>
    </row>
    <row r="138" spans="1:56" s="154" customFormat="1" x14ac:dyDescent="0.2">
      <c r="A138" s="240" t="e">
        <f>+S138-#REF!</f>
        <v>#REF!</v>
      </c>
      <c r="B138" s="425"/>
      <c r="C138" s="462">
        <v>5496700</v>
      </c>
      <c r="D138" s="210" t="s">
        <v>83</v>
      </c>
      <c r="E138" s="210" t="s">
        <v>182</v>
      </c>
      <c r="F138" s="210" t="s">
        <v>89</v>
      </c>
      <c r="G138" s="210" t="s">
        <v>87</v>
      </c>
      <c r="H138" s="210" t="s">
        <v>170</v>
      </c>
      <c r="I138" s="210" t="s">
        <v>80</v>
      </c>
      <c r="J138" s="210" t="s">
        <v>77</v>
      </c>
      <c r="K138" s="210" t="s">
        <v>79</v>
      </c>
      <c r="L138" s="233" t="s">
        <v>2001</v>
      </c>
      <c r="M138" s="233" t="s">
        <v>2001</v>
      </c>
      <c r="N138" s="233" t="s">
        <v>2001</v>
      </c>
      <c r="O138" s="234">
        <v>502</v>
      </c>
      <c r="P138" s="232"/>
      <c r="Q138" s="462"/>
      <c r="R138" s="236"/>
      <c r="S138" s="462"/>
      <c r="T138" s="236"/>
      <c r="U138" s="462"/>
      <c r="V138" s="238" t="s">
        <v>1181</v>
      </c>
      <c r="W138" s="238"/>
      <c r="X138" s="239"/>
      <c r="Y138" s="225">
        <v>0</v>
      </c>
      <c r="Z138" s="224">
        <v>0</v>
      </c>
      <c r="AA138" s="224">
        <v>0</v>
      </c>
      <c r="AB138" s="224">
        <v>0</v>
      </c>
      <c r="AC138" s="224">
        <v>0</v>
      </c>
      <c r="AD138" s="224">
        <v>0</v>
      </c>
      <c r="AE138" s="224">
        <v>0</v>
      </c>
      <c r="AF138" s="224">
        <v>0</v>
      </c>
      <c r="AG138" s="224">
        <v>0</v>
      </c>
      <c r="AH138" s="224"/>
      <c r="AI138" s="224"/>
      <c r="AJ138" s="226"/>
      <c r="AK138" s="227">
        <f t="shared" si="35"/>
        <v>0</v>
      </c>
      <c r="AL138" s="222">
        <f t="shared" si="36"/>
        <v>0</v>
      </c>
      <c r="AM138" s="240"/>
      <c r="AN138" s="223">
        <f t="shared" si="27"/>
        <v>0</v>
      </c>
      <c r="AO138" s="224"/>
      <c r="AP138" s="224">
        <f t="shared" si="28"/>
        <v>0</v>
      </c>
      <c r="AQ138" s="225"/>
      <c r="AR138" s="224"/>
      <c r="AS138" s="224"/>
      <c r="AT138" s="224"/>
      <c r="AU138" s="224"/>
      <c r="AV138" s="224"/>
      <c r="AW138" s="224"/>
      <c r="AX138" s="224"/>
      <c r="AY138" s="224"/>
      <c r="AZ138" s="224"/>
      <c r="BA138" s="224"/>
      <c r="BB138" s="226"/>
      <c r="BC138" s="227">
        <f t="shared" si="29"/>
        <v>0</v>
      </c>
      <c r="BD138" s="222">
        <f t="shared" si="30"/>
        <v>0</v>
      </c>
    </row>
    <row r="139" spans="1:56" s="154" customFormat="1" x14ac:dyDescent="0.2">
      <c r="A139" s="240" t="e">
        <f>+S139-#REF!</f>
        <v>#REF!</v>
      </c>
      <c r="B139" s="425"/>
      <c r="C139" s="462">
        <v>5496700</v>
      </c>
      <c r="D139" s="210" t="s">
        <v>83</v>
      </c>
      <c r="E139" s="210" t="s">
        <v>182</v>
      </c>
      <c r="F139" s="210" t="s">
        <v>89</v>
      </c>
      <c r="G139" s="210" t="s">
        <v>87</v>
      </c>
      <c r="H139" s="210" t="s">
        <v>170</v>
      </c>
      <c r="I139" s="210" t="s">
        <v>80</v>
      </c>
      <c r="J139" s="210" t="s">
        <v>77</v>
      </c>
      <c r="K139" s="210" t="s">
        <v>79</v>
      </c>
      <c r="L139" s="233" t="s">
        <v>2001</v>
      </c>
      <c r="M139" s="233" t="s">
        <v>2001</v>
      </c>
      <c r="N139" s="233" t="s">
        <v>2001</v>
      </c>
      <c r="O139" s="234">
        <v>503</v>
      </c>
      <c r="P139" s="232"/>
      <c r="Q139" s="462"/>
      <c r="R139" s="236"/>
      <c r="S139" s="462"/>
      <c r="T139" s="236"/>
      <c r="U139" s="462"/>
      <c r="V139" s="238" t="s">
        <v>1182</v>
      </c>
      <c r="W139" s="238"/>
      <c r="X139" s="239"/>
      <c r="Y139" s="225">
        <v>0</v>
      </c>
      <c r="Z139" s="224">
        <v>0</v>
      </c>
      <c r="AA139" s="224">
        <v>0</v>
      </c>
      <c r="AB139" s="224">
        <v>0</v>
      </c>
      <c r="AC139" s="224">
        <v>0</v>
      </c>
      <c r="AD139" s="224">
        <v>0</v>
      </c>
      <c r="AE139" s="224">
        <v>0</v>
      </c>
      <c r="AF139" s="224">
        <v>0</v>
      </c>
      <c r="AG139" s="224">
        <v>0</v>
      </c>
      <c r="AH139" s="224"/>
      <c r="AI139" s="224"/>
      <c r="AJ139" s="226"/>
      <c r="AK139" s="227">
        <f t="shared" si="35"/>
        <v>0</v>
      </c>
      <c r="AL139" s="222">
        <f t="shared" si="36"/>
        <v>0</v>
      </c>
      <c r="AM139" s="240"/>
      <c r="AN139" s="223">
        <f t="shared" si="27"/>
        <v>0</v>
      </c>
      <c r="AO139" s="224"/>
      <c r="AP139" s="224">
        <f t="shared" si="28"/>
        <v>0</v>
      </c>
      <c r="AQ139" s="225"/>
      <c r="AR139" s="224"/>
      <c r="AS139" s="224"/>
      <c r="AT139" s="224"/>
      <c r="AU139" s="224"/>
      <c r="AV139" s="224"/>
      <c r="AW139" s="224"/>
      <c r="AX139" s="224"/>
      <c r="AY139" s="224"/>
      <c r="AZ139" s="224"/>
      <c r="BA139" s="224"/>
      <c r="BB139" s="226"/>
      <c r="BC139" s="227">
        <f t="shared" si="29"/>
        <v>0</v>
      </c>
      <c r="BD139" s="222">
        <f t="shared" si="30"/>
        <v>0</v>
      </c>
    </row>
    <row r="140" spans="1:56" s="154" customFormat="1" x14ac:dyDescent="0.2">
      <c r="A140" s="240" t="e">
        <f>+S140-#REF!</f>
        <v>#REF!</v>
      </c>
      <c r="B140" s="425"/>
      <c r="C140" s="462">
        <v>5496700</v>
      </c>
      <c r="D140" s="210" t="s">
        <v>83</v>
      </c>
      <c r="E140" s="210" t="s">
        <v>182</v>
      </c>
      <c r="F140" s="210" t="s">
        <v>89</v>
      </c>
      <c r="G140" s="210" t="s">
        <v>87</v>
      </c>
      <c r="H140" s="210" t="s">
        <v>170</v>
      </c>
      <c r="I140" s="210" t="s">
        <v>80</v>
      </c>
      <c r="J140" s="210" t="s">
        <v>77</v>
      </c>
      <c r="K140" s="210" t="s">
        <v>79</v>
      </c>
      <c r="L140" s="233" t="s">
        <v>2001</v>
      </c>
      <c r="M140" s="233" t="s">
        <v>2001</v>
      </c>
      <c r="N140" s="233" t="s">
        <v>2001</v>
      </c>
      <c r="O140" s="234">
        <v>504</v>
      </c>
      <c r="P140" s="232"/>
      <c r="Q140" s="462"/>
      <c r="R140" s="236"/>
      <c r="S140" s="462"/>
      <c r="T140" s="236"/>
      <c r="U140" s="462"/>
      <c r="V140" s="238" t="s">
        <v>1183</v>
      </c>
      <c r="W140" s="238"/>
      <c r="X140" s="239"/>
      <c r="Y140" s="225">
        <v>0</v>
      </c>
      <c r="Z140" s="224">
        <v>0</v>
      </c>
      <c r="AA140" s="224">
        <v>0</v>
      </c>
      <c r="AB140" s="224">
        <v>0</v>
      </c>
      <c r="AC140" s="224">
        <v>0</v>
      </c>
      <c r="AD140" s="224">
        <v>0</v>
      </c>
      <c r="AE140" s="224">
        <v>0</v>
      </c>
      <c r="AF140" s="224">
        <v>0</v>
      </c>
      <c r="AG140" s="224">
        <v>0</v>
      </c>
      <c r="AH140" s="224"/>
      <c r="AI140" s="224"/>
      <c r="AJ140" s="226"/>
      <c r="AK140" s="227">
        <f t="shared" si="35"/>
        <v>0</v>
      </c>
      <c r="AL140" s="222">
        <f t="shared" si="36"/>
        <v>0</v>
      </c>
      <c r="AM140" s="240"/>
      <c r="AN140" s="223">
        <f t="shared" si="27"/>
        <v>0</v>
      </c>
      <c r="AO140" s="224"/>
      <c r="AP140" s="224">
        <f t="shared" si="28"/>
        <v>0</v>
      </c>
      <c r="AQ140" s="225"/>
      <c r="AR140" s="224"/>
      <c r="AS140" s="224"/>
      <c r="AT140" s="224"/>
      <c r="AU140" s="224"/>
      <c r="AV140" s="224"/>
      <c r="AW140" s="224"/>
      <c r="AX140" s="224"/>
      <c r="AY140" s="224"/>
      <c r="AZ140" s="224"/>
      <c r="BA140" s="224"/>
      <c r="BB140" s="226"/>
      <c r="BC140" s="227">
        <f t="shared" si="29"/>
        <v>0</v>
      </c>
      <c r="BD140" s="222">
        <f t="shared" si="30"/>
        <v>0</v>
      </c>
    </row>
    <row r="141" spans="1:56" s="154" customFormat="1" x14ac:dyDescent="0.2">
      <c r="A141" s="240" t="e">
        <f>+S141-#REF!</f>
        <v>#REF!</v>
      </c>
      <c r="B141" s="425"/>
      <c r="C141" s="462">
        <v>5496700</v>
      </c>
      <c r="D141" s="210" t="s">
        <v>83</v>
      </c>
      <c r="E141" s="210" t="s">
        <v>182</v>
      </c>
      <c r="F141" s="210" t="s">
        <v>89</v>
      </c>
      <c r="G141" s="210" t="s">
        <v>87</v>
      </c>
      <c r="H141" s="210" t="s">
        <v>170</v>
      </c>
      <c r="I141" s="210" t="s">
        <v>80</v>
      </c>
      <c r="J141" s="210" t="s">
        <v>77</v>
      </c>
      <c r="K141" s="210" t="s">
        <v>79</v>
      </c>
      <c r="L141" s="233" t="s">
        <v>2001</v>
      </c>
      <c r="M141" s="233" t="s">
        <v>2001</v>
      </c>
      <c r="N141" s="233" t="s">
        <v>2001</v>
      </c>
      <c r="O141" s="234">
        <v>505</v>
      </c>
      <c r="P141" s="232"/>
      <c r="Q141" s="462"/>
      <c r="R141" s="236"/>
      <c r="S141" s="462"/>
      <c r="T141" s="236"/>
      <c r="U141" s="462"/>
      <c r="V141" s="238" t="s">
        <v>1184</v>
      </c>
      <c r="W141" s="238"/>
      <c r="X141" s="239"/>
      <c r="Y141" s="225">
        <v>0</v>
      </c>
      <c r="Z141" s="224">
        <v>0</v>
      </c>
      <c r="AA141" s="224">
        <v>0</v>
      </c>
      <c r="AB141" s="224">
        <v>0</v>
      </c>
      <c r="AC141" s="224">
        <v>0</v>
      </c>
      <c r="AD141" s="224">
        <v>0</v>
      </c>
      <c r="AE141" s="224">
        <v>0</v>
      </c>
      <c r="AF141" s="224">
        <v>0</v>
      </c>
      <c r="AG141" s="224">
        <v>0</v>
      </c>
      <c r="AH141" s="224"/>
      <c r="AI141" s="224"/>
      <c r="AJ141" s="226"/>
      <c r="AK141" s="227">
        <f t="shared" si="35"/>
        <v>0</v>
      </c>
      <c r="AL141" s="222">
        <f t="shared" si="36"/>
        <v>0</v>
      </c>
      <c r="AM141" s="240"/>
      <c r="AN141" s="223">
        <f t="shared" si="27"/>
        <v>0</v>
      </c>
      <c r="AO141" s="224"/>
      <c r="AP141" s="224">
        <f t="shared" si="28"/>
        <v>0</v>
      </c>
      <c r="AQ141" s="225"/>
      <c r="AR141" s="224"/>
      <c r="AS141" s="224"/>
      <c r="AT141" s="224"/>
      <c r="AU141" s="224"/>
      <c r="AV141" s="224"/>
      <c r="AW141" s="224"/>
      <c r="AX141" s="224"/>
      <c r="AY141" s="224"/>
      <c r="AZ141" s="224"/>
      <c r="BA141" s="224"/>
      <c r="BB141" s="226"/>
      <c r="BC141" s="227">
        <f t="shared" si="29"/>
        <v>0</v>
      </c>
      <c r="BD141" s="222">
        <f t="shared" si="30"/>
        <v>0</v>
      </c>
    </row>
    <row r="142" spans="1:56" s="154" customFormat="1" x14ac:dyDescent="0.2">
      <c r="A142" s="240" t="e">
        <f>+S142-#REF!</f>
        <v>#REF!</v>
      </c>
      <c r="B142" s="425"/>
      <c r="C142" s="462">
        <v>5496700</v>
      </c>
      <c r="D142" s="210" t="s">
        <v>83</v>
      </c>
      <c r="E142" s="210" t="s">
        <v>182</v>
      </c>
      <c r="F142" s="210" t="s">
        <v>89</v>
      </c>
      <c r="G142" s="210" t="s">
        <v>87</v>
      </c>
      <c r="H142" s="210" t="s">
        <v>170</v>
      </c>
      <c r="I142" s="210" t="s">
        <v>80</v>
      </c>
      <c r="J142" s="210" t="s">
        <v>77</v>
      </c>
      <c r="K142" s="210" t="s">
        <v>79</v>
      </c>
      <c r="L142" s="233" t="s">
        <v>2001</v>
      </c>
      <c r="M142" s="233" t="s">
        <v>2001</v>
      </c>
      <c r="N142" s="233" t="s">
        <v>2001</v>
      </c>
      <c r="O142" s="234">
        <v>506</v>
      </c>
      <c r="P142" s="232"/>
      <c r="Q142" s="462"/>
      <c r="R142" s="236"/>
      <c r="S142" s="462"/>
      <c r="T142" s="236"/>
      <c r="U142" s="462"/>
      <c r="V142" s="238" t="s">
        <v>1185</v>
      </c>
      <c r="W142" s="238"/>
      <c r="X142" s="239"/>
      <c r="Y142" s="225">
        <v>0</v>
      </c>
      <c r="Z142" s="224">
        <v>0</v>
      </c>
      <c r="AA142" s="224">
        <v>0</v>
      </c>
      <c r="AB142" s="224">
        <v>0</v>
      </c>
      <c r="AC142" s="224">
        <v>0</v>
      </c>
      <c r="AD142" s="224">
        <v>0</v>
      </c>
      <c r="AE142" s="224">
        <v>0</v>
      </c>
      <c r="AF142" s="224">
        <v>0</v>
      </c>
      <c r="AG142" s="224">
        <v>0</v>
      </c>
      <c r="AH142" s="224"/>
      <c r="AI142" s="224"/>
      <c r="AJ142" s="226"/>
      <c r="AK142" s="227">
        <f t="shared" si="35"/>
        <v>0</v>
      </c>
      <c r="AL142" s="222">
        <f t="shared" si="36"/>
        <v>0</v>
      </c>
      <c r="AM142" s="240"/>
      <c r="AN142" s="223">
        <f t="shared" si="27"/>
        <v>0</v>
      </c>
      <c r="AO142" s="224"/>
      <c r="AP142" s="224">
        <f t="shared" si="28"/>
        <v>0</v>
      </c>
      <c r="AQ142" s="225"/>
      <c r="AR142" s="224"/>
      <c r="AS142" s="224"/>
      <c r="AT142" s="224"/>
      <c r="AU142" s="224"/>
      <c r="AV142" s="224"/>
      <c r="AW142" s="224"/>
      <c r="AX142" s="224"/>
      <c r="AY142" s="224"/>
      <c r="AZ142" s="224"/>
      <c r="BA142" s="224"/>
      <c r="BB142" s="226"/>
      <c r="BC142" s="227">
        <f t="shared" si="29"/>
        <v>0</v>
      </c>
      <c r="BD142" s="222">
        <f t="shared" si="30"/>
        <v>0</v>
      </c>
    </row>
    <row r="143" spans="1:56" s="154" customFormat="1" x14ac:dyDescent="0.2">
      <c r="A143" s="240" t="e">
        <f>+S143-#REF!</f>
        <v>#REF!</v>
      </c>
      <c r="B143" s="425"/>
      <c r="C143" s="462">
        <v>5496700</v>
      </c>
      <c r="D143" s="210" t="s">
        <v>83</v>
      </c>
      <c r="E143" s="210" t="s">
        <v>182</v>
      </c>
      <c r="F143" s="210" t="s">
        <v>89</v>
      </c>
      <c r="G143" s="210" t="s">
        <v>87</v>
      </c>
      <c r="H143" s="210" t="s">
        <v>170</v>
      </c>
      <c r="I143" s="210" t="s">
        <v>80</v>
      </c>
      <c r="J143" s="210" t="s">
        <v>77</v>
      </c>
      <c r="K143" s="210" t="s">
        <v>79</v>
      </c>
      <c r="L143" s="233" t="s">
        <v>2001</v>
      </c>
      <c r="M143" s="233" t="s">
        <v>2001</v>
      </c>
      <c r="N143" s="233" t="s">
        <v>2001</v>
      </c>
      <c r="O143" s="234">
        <v>507</v>
      </c>
      <c r="P143" s="232"/>
      <c r="Q143" s="462"/>
      <c r="R143" s="236"/>
      <c r="S143" s="462"/>
      <c r="T143" s="236"/>
      <c r="U143" s="462"/>
      <c r="V143" s="238" t="s">
        <v>1186</v>
      </c>
      <c r="W143" s="238"/>
      <c r="X143" s="239"/>
      <c r="Y143" s="225">
        <v>0</v>
      </c>
      <c r="Z143" s="224">
        <v>0</v>
      </c>
      <c r="AA143" s="224">
        <v>0</v>
      </c>
      <c r="AB143" s="224">
        <v>0</v>
      </c>
      <c r="AC143" s="224">
        <v>0</v>
      </c>
      <c r="AD143" s="224">
        <v>0</v>
      </c>
      <c r="AE143" s="224">
        <v>0</v>
      </c>
      <c r="AF143" s="224">
        <v>0</v>
      </c>
      <c r="AG143" s="224">
        <v>0</v>
      </c>
      <c r="AH143" s="224"/>
      <c r="AI143" s="224"/>
      <c r="AJ143" s="226"/>
      <c r="AK143" s="227">
        <f t="shared" si="35"/>
        <v>0</v>
      </c>
      <c r="AL143" s="222">
        <f t="shared" si="36"/>
        <v>0</v>
      </c>
      <c r="AM143" s="240"/>
      <c r="AN143" s="223">
        <f t="shared" si="27"/>
        <v>0</v>
      </c>
      <c r="AO143" s="224"/>
      <c r="AP143" s="224">
        <f t="shared" si="28"/>
        <v>0</v>
      </c>
      <c r="AQ143" s="225"/>
      <c r="AR143" s="224"/>
      <c r="AS143" s="224"/>
      <c r="AT143" s="224"/>
      <c r="AU143" s="224"/>
      <c r="AV143" s="224"/>
      <c r="AW143" s="224"/>
      <c r="AX143" s="224"/>
      <c r="AY143" s="224"/>
      <c r="AZ143" s="224"/>
      <c r="BA143" s="224"/>
      <c r="BB143" s="226"/>
      <c r="BC143" s="227">
        <f t="shared" si="29"/>
        <v>0</v>
      </c>
      <c r="BD143" s="222">
        <f t="shared" si="30"/>
        <v>0</v>
      </c>
    </row>
    <row r="144" spans="1:56" s="154" customFormat="1" x14ac:dyDescent="0.2">
      <c r="A144" s="240" t="e">
        <f>+S144-#REF!</f>
        <v>#REF!</v>
      </c>
      <c r="B144" s="425"/>
      <c r="C144" s="462">
        <v>4221800</v>
      </c>
      <c r="D144" s="210" t="s">
        <v>83</v>
      </c>
      <c r="E144" s="210" t="s">
        <v>182</v>
      </c>
      <c r="F144" s="210" t="s">
        <v>89</v>
      </c>
      <c r="G144" s="210" t="s">
        <v>87</v>
      </c>
      <c r="H144" s="210" t="s">
        <v>170</v>
      </c>
      <c r="I144" s="210" t="s">
        <v>80</v>
      </c>
      <c r="J144" s="210" t="s">
        <v>77</v>
      </c>
      <c r="K144" s="210" t="s">
        <v>79</v>
      </c>
      <c r="L144" s="233" t="s">
        <v>2001</v>
      </c>
      <c r="M144" s="233" t="s">
        <v>2001</v>
      </c>
      <c r="N144" s="233" t="s">
        <v>2001</v>
      </c>
      <c r="O144" s="234">
        <v>508</v>
      </c>
      <c r="P144" s="232"/>
      <c r="Q144" s="462"/>
      <c r="R144" s="236"/>
      <c r="S144" s="462"/>
      <c r="T144" s="236"/>
      <c r="U144" s="462"/>
      <c r="V144" s="238" t="s">
        <v>1092</v>
      </c>
      <c r="W144" s="238"/>
      <c r="X144" s="239"/>
      <c r="Y144" s="225">
        <v>0</v>
      </c>
      <c r="Z144" s="224">
        <v>0</v>
      </c>
      <c r="AA144" s="224">
        <v>0</v>
      </c>
      <c r="AB144" s="224">
        <v>0</v>
      </c>
      <c r="AC144" s="224">
        <v>0</v>
      </c>
      <c r="AD144" s="224">
        <v>0</v>
      </c>
      <c r="AE144" s="224">
        <v>0</v>
      </c>
      <c r="AF144" s="224">
        <v>0</v>
      </c>
      <c r="AG144" s="224">
        <v>0</v>
      </c>
      <c r="AH144" s="224"/>
      <c r="AI144" s="224"/>
      <c r="AJ144" s="226"/>
      <c r="AK144" s="227">
        <f t="shared" si="35"/>
        <v>0</v>
      </c>
      <c r="AL144" s="222">
        <f t="shared" si="36"/>
        <v>0</v>
      </c>
      <c r="AM144" s="240"/>
      <c r="AN144" s="223">
        <f t="shared" si="27"/>
        <v>0</v>
      </c>
      <c r="AO144" s="224"/>
      <c r="AP144" s="224">
        <f t="shared" si="28"/>
        <v>0</v>
      </c>
      <c r="AQ144" s="225"/>
      <c r="AR144" s="224"/>
      <c r="AS144" s="224"/>
      <c r="AT144" s="224"/>
      <c r="AU144" s="224"/>
      <c r="AV144" s="224"/>
      <c r="AW144" s="224"/>
      <c r="AX144" s="224"/>
      <c r="AY144" s="224"/>
      <c r="AZ144" s="224"/>
      <c r="BA144" s="224"/>
      <c r="BB144" s="226"/>
      <c r="BC144" s="227">
        <f t="shared" si="29"/>
        <v>0</v>
      </c>
      <c r="BD144" s="222">
        <f t="shared" si="30"/>
        <v>0</v>
      </c>
    </row>
    <row r="145" spans="1:57" s="154" customFormat="1" x14ac:dyDescent="0.2">
      <c r="A145" s="240" t="e">
        <f>+S145-#REF!</f>
        <v>#REF!</v>
      </c>
      <c r="B145" s="425"/>
      <c r="C145" s="462">
        <v>5496700</v>
      </c>
      <c r="D145" s="210" t="s">
        <v>83</v>
      </c>
      <c r="E145" s="210" t="s">
        <v>182</v>
      </c>
      <c r="F145" s="210" t="s">
        <v>89</v>
      </c>
      <c r="G145" s="210" t="s">
        <v>87</v>
      </c>
      <c r="H145" s="210" t="s">
        <v>170</v>
      </c>
      <c r="I145" s="210" t="s">
        <v>80</v>
      </c>
      <c r="J145" s="210" t="s">
        <v>77</v>
      </c>
      <c r="K145" s="210" t="s">
        <v>79</v>
      </c>
      <c r="L145" s="233" t="s">
        <v>2001</v>
      </c>
      <c r="M145" s="233" t="s">
        <v>2001</v>
      </c>
      <c r="N145" s="233" t="s">
        <v>2001</v>
      </c>
      <c r="O145" s="234">
        <v>509</v>
      </c>
      <c r="P145" s="232"/>
      <c r="Q145" s="462"/>
      <c r="R145" s="236"/>
      <c r="S145" s="462"/>
      <c r="T145" s="236"/>
      <c r="U145" s="462"/>
      <c r="V145" s="238" t="s">
        <v>1187</v>
      </c>
      <c r="W145" s="238"/>
      <c r="X145" s="239"/>
      <c r="Y145" s="225">
        <v>0</v>
      </c>
      <c r="Z145" s="224">
        <v>0</v>
      </c>
      <c r="AA145" s="224">
        <v>0</v>
      </c>
      <c r="AB145" s="224">
        <v>0</v>
      </c>
      <c r="AC145" s="224">
        <v>0</v>
      </c>
      <c r="AD145" s="224">
        <v>0</v>
      </c>
      <c r="AE145" s="224">
        <v>0</v>
      </c>
      <c r="AF145" s="224">
        <v>0</v>
      </c>
      <c r="AG145" s="224">
        <v>0</v>
      </c>
      <c r="AH145" s="224"/>
      <c r="AI145" s="224"/>
      <c r="AJ145" s="226"/>
      <c r="AK145" s="227">
        <f t="shared" si="35"/>
        <v>0</v>
      </c>
      <c r="AL145" s="222">
        <f t="shared" si="36"/>
        <v>0</v>
      </c>
      <c r="AM145" s="240"/>
      <c r="AN145" s="223">
        <f t="shared" si="27"/>
        <v>0</v>
      </c>
      <c r="AO145" s="224"/>
      <c r="AP145" s="224">
        <f t="shared" si="28"/>
        <v>0</v>
      </c>
      <c r="AQ145" s="225"/>
      <c r="AR145" s="224"/>
      <c r="AS145" s="224"/>
      <c r="AT145" s="224"/>
      <c r="AU145" s="224"/>
      <c r="AV145" s="224"/>
      <c r="AW145" s="224"/>
      <c r="AX145" s="224"/>
      <c r="AY145" s="224"/>
      <c r="AZ145" s="224"/>
      <c r="BA145" s="224"/>
      <c r="BB145" s="226"/>
      <c r="BC145" s="227">
        <f t="shared" si="29"/>
        <v>0</v>
      </c>
      <c r="BD145" s="222">
        <f t="shared" si="30"/>
        <v>0</v>
      </c>
    </row>
    <row r="146" spans="1:57" s="154" customFormat="1" x14ac:dyDescent="0.2">
      <c r="A146" s="240" t="e">
        <f>+S146-#REF!</f>
        <v>#REF!</v>
      </c>
      <c r="B146" s="425"/>
      <c r="C146" s="462">
        <v>47787850</v>
      </c>
      <c r="D146" s="210" t="s">
        <v>83</v>
      </c>
      <c r="E146" s="210" t="s">
        <v>182</v>
      </c>
      <c r="F146" s="210" t="s">
        <v>89</v>
      </c>
      <c r="G146" s="210" t="s">
        <v>87</v>
      </c>
      <c r="H146" s="210" t="s">
        <v>170</v>
      </c>
      <c r="I146" s="210" t="s">
        <v>80</v>
      </c>
      <c r="J146" s="210" t="s">
        <v>77</v>
      </c>
      <c r="K146" s="210" t="s">
        <v>79</v>
      </c>
      <c r="L146" s="233" t="s">
        <v>2001</v>
      </c>
      <c r="M146" s="233" t="s">
        <v>2001</v>
      </c>
      <c r="N146" s="233" t="s">
        <v>2001</v>
      </c>
      <c r="O146" s="234">
        <v>519</v>
      </c>
      <c r="P146" s="232">
        <v>221</v>
      </c>
      <c r="Q146" s="462">
        <v>47787850</v>
      </c>
      <c r="R146" s="236">
        <v>256</v>
      </c>
      <c r="S146" s="462">
        <v>47787850</v>
      </c>
      <c r="T146" s="236" t="s">
        <v>1159</v>
      </c>
      <c r="U146" s="462">
        <v>47787850</v>
      </c>
      <c r="V146" s="238" t="s">
        <v>386</v>
      </c>
      <c r="W146" s="238" t="s">
        <v>1241</v>
      </c>
      <c r="X146" s="239" t="s">
        <v>1242</v>
      </c>
      <c r="Y146" s="225">
        <v>0</v>
      </c>
      <c r="Z146" s="224">
        <v>0</v>
      </c>
      <c r="AA146" s="224">
        <v>0</v>
      </c>
      <c r="AB146" s="224">
        <v>4122873</v>
      </c>
      <c r="AC146" s="224">
        <v>5622100</v>
      </c>
      <c r="AD146" s="224">
        <v>5622100</v>
      </c>
      <c r="AE146" s="224">
        <v>5622100</v>
      </c>
      <c r="AF146" s="224">
        <v>5622100</v>
      </c>
      <c r="AG146" s="224">
        <v>5622100</v>
      </c>
      <c r="AH146" s="224"/>
      <c r="AI146" s="224"/>
      <c r="AJ146" s="226"/>
      <c r="AK146" s="227">
        <f t="shared" si="35"/>
        <v>32233373</v>
      </c>
      <c r="AL146" s="222">
        <f t="shared" si="36"/>
        <v>15554477</v>
      </c>
      <c r="AM146" s="240"/>
      <c r="AN146" s="223">
        <f t="shared" si="27"/>
        <v>15554477</v>
      </c>
      <c r="AO146" s="224"/>
      <c r="AP146" s="224">
        <f t="shared" si="28"/>
        <v>15554477</v>
      </c>
      <c r="AQ146" s="225"/>
      <c r="AR146" s="224"/>
      <c r="AS146" s="224"/>
      <c r="AT146" s="224"/>
      <c r="AU146" s="224"/>
      <c r="AV146" s="224"/>
      <c r="AW146" s="224"/>
      <c r="AX146" s="224"/>
      <c r="AY146" s="224"/>
      <c r="AZ146" s="224"/>
      <c r="BA146" s="224"/>
      <c r="BB146" s="226"/>
      <c r="BC146" s="227">
        <f t="shared" si="29"/>
        <v>0</v>
      </c>
      <c r="BD146" s="222">
        <f t="shared" si="30"/>
        <v>15554477</v>
      </c>
    </row>
    <row r="147" spans="1:57" s="154" customFormat="1" x14ac:dyDescent="0.2">
      <c r="A147" s="240" t="e">
        <f>+S147-#REF!</f>
        <v>#REF!</v>
      </c>
      <c r="B147" s="425"/>
      <c r="C147" s="462">
        <v>40000000</v>
      </c>
      <c r="D147" s="210" t="s">
        <v>83</v>
      </c>
      <c r="E147" s="210" t="s">
        <v>182</v>
      </c>
      <c r="F147" s="210" t="s">
        <v>89</v>
      </c>
      <c r="G147" s="210" t="s">
        <v>87</v>
      </c>
      <c r="H147" s="210" t="s">
        <v>170</v>
      </c>
      <c r="I147" s="210" t="s">
        <v>80</v>
      </c>
      <c r="J147" s="210" t="s">
        <v>77</v>
      </c>
      <c r="K147" s="210" t="s">
        <v>79</v>
      </c>
      <c r="L147" s="233" t="s">
        <v>2001</v>
      </c>
      <c r="M147" s="233" t="s">
        <v>2001</v>
      </c>
      <c r="N147" s="233" t="s">
        <v>2001</v>
      </c>
      <c r="O147" s="234">
        <v>520</v>
      </c>
      <c r="P147" s="232">
        <v>222</v>
      </c>
      <c r="Q147" s="462">
        <v>40000000</v>
      </c>
      <c r="R147" s="236">
        <v>255</v>
      </c>
      <c r="S147" s="462">
        <v>40000000</v>
      </c>
      <c r="T147" s="236" t="s">
        <v>1160</v>
      </c>
      <c r="U147" s="462">
        <v>40000000</v>
      </c>
      <c r="V147" s="238" t="s">
        <v>387</v>
      </c>
      <c r="W147" s="238" t="s">
        <v>1243</v>
      </c>
      <c r="X147" s="239" t="s">
        <v>862</v>
      </c>
      <c r="Y147" s="225">
        <v>0</v>
      </c>
      <c r="Z147" s="224">
        <v>0</v>
      </c>
      <c r="AA147" s="224">
        <v>3166667</v>
      </c>
      <c r="AB147" s="224">
        <v>5000000</v>
      </c>
      <c r="AC147" s="224">
        <v>5000000</v>
      </c>
      <c r="AD147" s="224">
        <v>5000000</v>
      </c>
      <c r="AE147" s="224">
        <v>5000000</v>
      </c>
      <c r="AF147" s="224">
        <v>5000000</v>
      </c>
      <c r="AG147" s="224">
        <v>5000000</v>
      </c>
      <c r="AH147" s="224"/>
      <c r="AI147" s="224"/>
      <c r="AJ147" s="226"/>
      <c r="AK147" s="227">
        <f t="shared" si="35"/>
        <v>33166667</v>
      </c>
      <c r="AL147" s="222">
        <f t="shared" si="36"/>
        <v>6833333</v>
      </c>
      <c r="AM147" s="240"/>
      <c r="AN147" s="223">
        <f t="shared" si="27"/>
        <v>6833333</v>
      </c>
      <c r="AO147" s="224"/>
      <c r="AP147" s="224">
        <f t="shared" si="28"/>
        <v>6833333</v>
      </c>
      <c r="AQ147" s="225"/>
      <c r="AR147" s="224"/>
      <c r="AS147" s="224"/>
      <c r="AT147" s="224"/>
      <c r="AU147" s="224"/>
      <c r="AV147" s="224"/>
      <c r="AW147" s="224"/>
      <c r="AX147" s="224"/>
      <c r="AY147" s="224"/>
      <c r="AZ147" s="224"/>
      <c r="BA147" s="224"/>
      <c r="BB147" s="226"/>
      <c r="BC147" s="227">
        <f t="shared" si="29"/>
        <v>0</v>
      </c>
      <c r="BD147" s="222">
        <f t="shared" si="30"/>
        <v>6833333</v>
      </c>
    </row>
    <row r="148" spans="1:57" s="154" customFormat="1" x14ac:dyDescent="0.2">
      <c r="A148" s="240" t="e">
        <f>+S148-#REF!</f>
        <v>#REF!</v>
      </c>
      <c r="B148" s="425"/>
      <c r="C148" s="462">
        <v>20000000</v>
      </c>
      <c r="D148" s="210" t="s">
        <v>83</v>
      </c>
      <c r="E148" s="210" t="s">
        <v>182</v>
      </c>
      <c r="F148" s="210" t="s">
        <v>89</v>
      </c>
      <c r="G148" s="210" t="s">
        <v>87</v>
      </c>
      <c r="H148" s="210" t="s">
        <v>170</v>
      </c>
      <c r="I148" s="210" t="s">
        <v>80</v>
      </c>
      <c r="J148" s="210" t="s">
        <v>77</v>
      </c>
      <c r="K148" s="210" t="s">
        <v>79</v>
      </c>
      <c r="L148" s="233" t="s">
        <v>2001</v>
      </c>
      <c r="M148" s="233" t="s">
        <v>2001</v>
      </c>
      <c r="N148" s="233" t="s">
        <v>2001</v>
      </c>
      <c r="O148" s="234">
        <v>608</v>
      </c>
      <c r="P148" s="232">
        <v>370</v>
      </c>
      <c r="Q148" s="462">
        <v>19988340</v>
      </c>
      <c r="R148" s="236">
        <v>437</v>
      </c>
      <c r="S148" s="462">
        <v>19988340</v>
      </c>
      <c r="T148" s="236" t="s">
        <v>1161</v>
      </c>
      <c r="U148" s="462">
        <v>19988340</v>
      </c>
      <c r="V148" s="238" t="s">
        <v>682</v>
      </c>
      <c r="W148" s="238" t="s">
        <v>1244</v>
      </c>
      <c r="X148" s="239" t="s">
        <v>1245</v>
      </c>
      <c r="Y148" s="225">
        <v>0</v>
      </c>
      <c r="Z148" s="224">
        <v>0</v>
      </c>
      <c r="AA148" s="224">
        <v>0</v>
      </c>
      <c r="AB148" s="224">
        <v>0</v>
      </c>
      <c r="AC148" s="224">
        <v>0</v>
      </c>
      <c r="AD148" s="224">
        <v>0</v>
      </c>
      <c r="AE148" s="224">
        <v>860000</v>
      </c>
      <c r="AF148" s="224">
        <v>7220000</v>
      </c>
      <c r="AG148" s="224">
        <v>6080000</v>
      </c>
      <c r="AH148" s="224"/>
      <c r="AI148" s="224"/>
      <c r="AJ148" s="226"/>
      <c r="AK148" s="227">
        <f t="shared" si="35"/>
        <v>14160000</v>
      </c>
      <c r="AL148" s="222">
        <f t="shared" si="36"/>
        <v>5828340</v>
      </c>
      <c r="AM148" s="240"/>
      <c r="AN148" s="223">
        <f>+AL148</f>
        <v>5828340</v>
      </c>
      <c r="AO148" s="224"/>
      <c r="AP148" s="224">
        <f>+AN148-AO148</f>
        <v>5828340</v>
      </c>
      <c r="AQ148" s="225"/>
      <c r="AR148" s="224"/>
      <c r="AS148" s="224"/>
      <c r="AT148" s="224"/>
      <c r="AU148" s="224"/>
      <c r="AV148" s="224"/>
      <c r="AW148" s="224"/>
      <c r="AX148" s="224"/>
      <c r="AY148" s="224"/>
      <c r="AZ148" s="224"/>
      <c r="BA148" s="224"/>
      <c r="BB148" s="226"/>
      <c r="BC148" s="227">
        <f>SUM(AQ148:BB148)</f>
        <v>0</v>
      </c>
      <c r="BD148" s="222">
        <f>+AN148-BC148</f>
        <v>5828340</v>
      </c>
    </row>
    <row r="149" spans="1:57" s="154" customFormat="1" x14ac:dyDescent="0.2">
      <c r="B149" s="425"/>
      <c r="C149" s="462"/>
      <c r="D149" s="210"/>
      <c r="E149" s="210"/>
      <c r="F149" s="210"/>
      <c r="G149" s="210"/>
      <c r="H149" s="210"/>
      <c r="I149" s="210"/>
      <c r="J149" s="210"/>
      <c r="K149" s="210"/>
      <c r="L149" s="233"/>
      <c r="M149" s="233"/>
      <c r="N149" s="233"/>
      <c r="O149" s="234"/>
      <c r="P149" s="232"/>
      <c r="Q149" s="462"/>
      <c r="R149" s="236"/>
      <c r="S149" s="462"/>
      <c r="T149" s="236"/>
      <c r="U149" s="462"/>
      <c r="V149" s="238"/>
      <c r="W149" s="237"/>
      <c r="X149" s="239"/>
      <c r="Y149" s="225"/>
      <c r="Z149" s="224"/>
      <c r="AA149" s="224"/>
      <c r="AB149" s="224"/>
      <c r="AC149" s="224"/>
      <c r="AD149" s="224"/>
      <c r="AE149" s="224"/>
      <c r="AF149" s="224"/>
      <c r="AG149" s="224"/>
      <c r="AH149" s="224"/>
      <c r="AI149" s="224"/>
      <c r="AJ149" s="226"/>
      <c r="AK149" s="227">
        <f t="shared" si="35"/>
        <v>0</v>
      </c>
      <c r="AL149" s="222">
        <f t="shared" si="36"/>
        <v>0</v>
      </c>
      <c r="AM149" s="240"/>
      <c r="AN149" s="223">
        <f>+AL149</f>
        <v>0</v>
      </c>
      <c r="AO149" s="224"/>
      <c r="AP149" s="224">
        <f>+AN149-AO149</f>
        <v>0</v>
      </c>
      <c r="AQ149" s="225"/>
      <c r="AR149" s="224"/>
      <c r="AS149" s="224"/>
      <c r="AT149" s="224"/>
      <c r="AU149" s="224"/>
      <c r="AV149" s="224"/>
      <c r="AW149" s="224"/>
      <c r="AX149" s="224"/>
      <c r="AY149" s="224"/>
      <c r="AZ149" s="224"/>
      <c r="BA149" s="224"/>
      <c r="BB149" s="226"/>
      <c r="BC149" s="227">
        <f>SUM(AQ149:BB149)</f>
        <v>0</v>
      </c>
      <c r="BD149" s="222">
        <f>+AN149-BC149</f>
        <v>0</v>
      </c>
    </row>
    <row r="150" spans="1:57" s="154" customFormat="1" x14ac:dyDescent="0.2">
      <c r="B150" s="425"/>
      <c r="C150" s="462"/>
      <c r="D150" s="210"/>
      <c r="E150" s="210"/>
      <c r="F150" s="210"/>
      <c r="G150" s="210"/>
      <c r="H150" s="210"/>
      <c r="I150" s="210"/>
      <c r="J150" s="210"/>
      <c r="K150" s="210"/>
      <c r="L150" s="233"/>
      <c r="M150" s="233"/>
      <c r="N150" s="233"/>
      <c r="O150" s="234"/>
      <c r="P150" s="232"/>
      <c r="Q150" s="232"/>
      <c r="R150" s="236"/>
      <c r="S150" s="224"/>
      <c r="T150" s="236"/>
      <c r="U150" s="224"/>
      <c r="V150" s="238"/>
      <c r="W150" s="237"/>
      <c r="X150" s="239"/>
      <c r="Y150" s="225"/>
      <c r="Z150" s="224"/>
      <c r="AA150" s="224"/>
      <c r="AB150" s="224"/>
      <c r="AC150" s="224"/>
      <c r="AD150" s="224"/>
      <c r="AE150" s="224"/>
      <c r="AF150" s="224"/>
      <c r="AG150" s="224"/>
      <c r="AH150" s="224"/>
      <c r="AI150" s="224"/>
      <c r="AJ150" s="226"/>
      <c r="AK150" s="227">
        <f>SUM(Y150:AJ150)</f>
        <v>0</v>
      </c>
      <c r="AL150" s="222">
        <f>+U150-AK150</f>
        <v>0</v>
      </c>
      <c r="AM150" s="240"/>
      <c r="AN150" s="223">
        <f>+AL150</f>
        <v>0</v>
      </c>
      <c r="AO150" s="224"/>
      <c r="AP150" s="224">
        <f>+AN150-AO150</f>
        <v>0</v>
      </c>
      <c r="AQ150" s="225"/>
      <c r="AR150" s="224"/>
      <c r="AS150" s="224"/>
      <c r="AT150" s="224"/>
      <c r="AU150" s="224"/>
      <c r="AV150" s="224"/>
      <c r="AW150" s="224"/>
      <c r="AX150" s="224"/>
      <c r="AY150" s="224"/>
      <c r="AZ150" s="224"/>
      <c r="BA150" s="224"/>
      <c r="BB150" s="226"/>
      <c r="BC150" s="227">
        <f>SUM(AQ150:BB150)</f>
        <v>0</v>
      </c>
      <c r="BD150" s="222">
        <f>+AN150-BC150</f>
        <v>0</v>
      </c>
    </row>
    <row r="151" spans="1:57" s="154" customFormat="1" x14ac:dyDescent="0.2">
      <c r="B151" s="425"/>
      <c r="C151" s="462"/>
      <c r="D151" s="210"/>
      <c r="E151" s="210"/>
      <c r="F151" s="210"/>
      <c r="G151" s="210"/>
      <c r="H151" s="210"/>
      <c r="I151" s="210"/>
      <c r="J151" s="210"/>
      <c r="K151" s="210"/>
      <c r="L151" s="233"/>
      <c r="M151" s="233"/>
      <c r="N151" s="233"/>
      <c r="O151" s="234"/>
      <c r="P151" s="232"/>
      <c r="Q151" s="235"/>
      <c r="R151" s="236"/>
      <c r="S151" s="224"/>
      <c r="T151" s="236"/>
      <c r="U151" s="224"/>
      <c r="V151" s="237"/>
      <c r="W151" s="237"/>
      <c r="X151" s="239"/>
      <c r="Y151" s="225"/>
      <c r="Z151" s="224"/>
      <c r="AA151" s="224"/>
      <c r="AB151" s="224"/>
      <c r="AC151" s="224"/>
      <c r="AD151" s="224"/>
      <c r="AE151" s="224"/>
      <c r="AF151" s="224"/>
      <c r="AG151" s="224"/>
      <c r="AH151" s="224"/>
      <c r="AI151" s="224"/>
      <c r="AJ151" s="226"/>
      <c r="AK151" s="227"/>
      <c r="AL151" s="222"/>
      <c r="AM151" s="240"/>
      <c r="AN151" s="223">
        <f>+AL151</f>
        <v>0</v>
      </c>
      <c r="AO151" s="224"/>
      <c r="AP151" s="224">
        <f>+AN151-AO151</f>
        <v>0</v>
      </c>
      <c r="AQ151" s="225"/>
      <c r="AR151" s="224"/>
      <c r="AS151" s="224"/>
      <c r="AT151" s="224"/>
      <c r="AU151" s="224"/>
      <c r="AV151" s="224"/>
      <c r="AW151" s="224"/>
      <c r="AX151" s="224"/>
      <c r="AY151" s="224"/>
      <c r="AZ151" s="224"/>
      <c r="BA151" s="224"/>
      <c r="BB151" s="226"/>
      <c r="BC151" s="227">
        <f>SUM(AQ151:BB151)</f>
        <v>0</v>
      </c>
      <c r="BD151" s="222">
        <f>+AN151-BC151</f>
        <v>0</v>
      </c>
    </row>
    <row r="152" spans="1:57" s="252" customFormat="1" ht="79.5" customHeight="1" thickBot="1" x14ac:dyDescent="0.25">
      <c r="B152" s="241" t="s">
        <v>6</v>
      </c>
      <c r="C152" s="463">
        <f>C83-SUM(C84:C151)</f>
        <v>0</v>
      </c>
      <c r="D152" s="243" t="s">
        <v>83</v>
      </c>
      <c r="E152" s="244" t="s">
        <v>182</v>
      </c>
      <c r="F152" s="244" t="s">
        <v>89</v>
      </c>
      <c r="G152" s="244" t="s">
        <v>87</v>
      </c>
      <c r="H152" s="244" t="s">
        <v>170</v>
      </c>
      <c r="I152" s="244" t="s">
        <v>80</v>
      </c>
      <c r="J152" s="244" t="s">
        <v>77</v>
      </c>
      <c r="K152" s="244" t="s">
        <v>79</v>
      </c>
      <c r="L152" s="245"/>
      <c r="M152" s="245"/>
      <c r="N152" s="245"/>
      <c r="O152" s="720"/>
      <c r="P152" s="389"/>
      <c r="Q152" s="389"/>
      <c r="R152" s="248"/>
      <c r="S152" s="389">
        <f>SUM(S84:S151)</f>
        <v>541527053</v>
      </c>
      <c r="T152" s="385"/>
      <c r="U152" s="389">
        <f>SUM(U84:U151)</f>
        <v>541527053</v>
      </c>
      <c r="V152" s="464"/>
      <c r="W152" s="464"/>
      <c r="X152" s="388"/>
      <c r="Y152" s="389">
        <f t="shared" ref="Y152:AL152" si="37">SUM(Y84:Y151)</f>
        <v>0</v>
      </c>
      <c r="Z152" s="389">
        <f t="shared" si="37"/>
        <v>0</v>
      </c>
      <c r="AA152" s="389">
        <f t="shared" si="37"/>
        <v>12990363</v>
      </c>
      <c r="AB152" s="389">
        <f t="shared" si="37"/>
        <v>42031593</v>
      </c>
      <c r="AC152" s="389">
        <f t="shared" si="37"/>
        <v>45217450</v>
      </c>
      <c r="AD152" s="389">
        <f t="shared" si="37"/>
        <v>29421650</v>
      </c>
      <c r="AE152" s="389">
        <f t="shared" si="37"/>
        <v>68027056</v>
      </c>
      <c r="AF152" s="389">
        <f t="shared" si="37"/>
        <v>63602644</v>
      </c>
      <c r="AG152" s="389">
        <f t="shared" si="37"/>
        <v>45834532</v>
      </c>
      <c r="AH152" s="389">
        <f t="shared" si="37"/>
        <v>0</v>
      </c>
      <c r="AI152" s="389">
        <f t="shared" si="37"/>
        <v>0</v>
      </c>
      <c r="AJ152" s="390">
        <f t="shared" si="37"/>
        <v>0</v>
      </c>
      <c r="AK152" s="391">
        <f t="shared" si="37"/>
        <v>307125288</v>
      </c>
      <c r="AL152" s="392">
        <f t="shared" si="37"/>
        <v>234401765</v>
      </c>
      <c r="AN152" s="393">
        <f t="shared" ref="AN152:BD152" si="38">SUM(AN84:AN151)</f>
        <v>234401765</v>
      </c>
      <c r="AO152" s="394">
        <f t="shared" si="38"/>
        <v>0</v>
      </c>
      <c r="AP152" s="394">
        <f t="shared" si="38"/>
        <v>234401765</v>
      </c>
      <c r="AQ152" s="394">
        <f t="shared" si="38"/>
        <v>0</v>
      </c>
      <c r="AR152" s="394">
        <f t="shared" si="38"/>
        <v>0</v>
      </c>
      <c r="AS152" s="394">
        <f t="shared" si="38"/>
        <v>0</v>
      </c>
      <c r="AT152" s="394">
        <f t="shared" si="38"/>
        <v>0</v>
      </c>
      <c r="AU152" s="394">
        <f t="shared" si="38"/>
        <v>0</v>
      </c>
      <c r="AV152" s="394">
        <f t="shared" si="38"/>
        <v>0</v>
      </c>
      <c r="AW152" s="394">
        <f t="shared" si="38"/>
        <v>0</v>
      </c>
      <c r="AX152" s="394">
        <f t="shared" si="38"/>
        <v>0</v>
      </c>
      <c r="AY152" s="394">
        <f t="shared" si="38"/>
        <v>0</v>
      </c>
      <c r="AZ152" s="394">
        <f t="shared" si="38"/>
        <v>0</v>
      </c>
      <c r="BA152" s="394">
        <f t="shared" si="38"/>
        <v>0</v>
      </c>
      <c r="BB152" s="394">
        <f t="shared" si="38"/>
        <v>0</v>
      </c>
      <c r="BC152" s="395">
        <f t="shared" si="38"/>
        <v>0</v>
      </c>
      <c r="BD152" s="396">
        <f t="shared" si="38"/>
        <v>234401765</v>
      </c>
    </row>
    <row r="153" spans="1:57" s="252" customFormat="1" ht="34.5" customHeight="1" x14ac:dyDescent="0.2">
      <c r="B153" s="444" t="s">
        <v>82</v>
      </c>
      <c r="C153" s="443">
        <f>1030048679+3075088+110450753</f>
        <v>1143574520</v>
      </c>
      <c r="D153" s="445"/>
      <c r="E153" s="445"/>
      <c r="F153" s="445"/>
      <c r="G153" s="445"/>
      <c r="H153" s="445"/>
      <c r="I153" s="445"/>
      <c r="J153" s="445"/>
      <c r="K153" s="445"/>
      <c r="L153" s="445"/>
      <c r="M153" s="445"/>
      <c r="N153" s="446"/>
      <c r="O153" s="718"/>
      <c r="P153" s="448"/>
      <c r="Q153" s="449"/>
      <c r="R153" s="450"/>
      <c r="S153" s="449"/>
      <c r="T153" s="450"/>
      <c r="U153" s="449"/>
      <c r="V153" s="451"/>
      <c r="W153" s="451"/>
      <c r="X153" s="452"/>
      <c r="Y153" s="453"/>
      <c r="Z153" s="454"/>
      <c r="AA153" s="454"/>
      <c r="AB153" s="454"/>
      <c r="AC153" s="454"/>
      <c r="AD153" s="454"/>
      <c r="AE153" s="454"/>
      <c r="AF153" s="454"/>
      <c r="AG153" s="454"/>
      <c r="AH153" s="454"/>
      <c r="AI153" s="454"/>
      <c r="AJ153" s="455"/>
      <c r="AK153" s="456"/>
      <c r="AL153" s="457"/>
      <c r="AN153" s="202"/>
      <c r="AO153" s="203"/>
      <c r="AP153" s="203"/>
      <c r="AQ153" s="204"/>
      <c r="AR153" s="203"/>
      <c r="AS153" s="203"/>
      <c r="AT153" s="203"/>
      <c r="AU153" s="203"/>
      <c r="AV153" s="203"/>
      <c r="AW153" s="203"/>
      <c r="AX153" s="203"/>
      <c r="AY153" s="203"/>
      <c r="AZ153" s="203"/>
      <c r="BA153" s="203"/>
      <c r="BB153" s="205"/>
      <c r="BC153" s="206"/>
      <c r="BD153" s="207"/>
      <c r="BE153" s="208"/>
    </row>
    <row r="154" spans="1:57" s="154" customFormat="1" x14ac:dyDescent="0.2">
      <c r="A154" s="240" t="e">
        <f>+S154-#REF!</f>
        <v>#REF!</v>
      </c>
      <c r="B154" s="622"/>
      <c r="C154" s="469">
        <v>63345600</v>
      </c>
      <c r="D154" s="210" t="s">
        <v>50</v>
      </c>
      <c r="E154" s="210" t="s">
        <v>182</v>
      </c>
      <c r="F154" s="210" t="s">
        <v>89</v>
      </c>
      <c r="G154" s="210" t="s">
        <v>87</v>
      </c>
      <c r="H154" s="210" t="s">
        <v>170</v>
      </c>
      <c r="I154" s="210" t="s">
        <v>80</v>
      </c>
      <c r="J154" s="210" t="s">
        <v>77</v>
      </c>
      <c r="K154" s="210" t="s">
        <v>79</v>
      </c>
      <c r="L154" s="211" t="s">
        <v>2001</v>
      </c>
      <c r="M154" s="211" t="s">
        <v>2001</v>
      </c>
      <c r="N154" s="211" t="s">
        <v>2001</v>
      </c>
      <c r="O154" s="476">
        <v>379</v>
      </c>
      <c r="P154" s="213">
        <v>194</v>
      </c>
      <c r="Q154" s="469">
        <v>63345600</v>
      </c>
      <c r="R154" s="215">
        <v>203</v>
      </c>
      <c r="S154" s="469">
        <v>63345600</v>
      </c>
      <c r="T154" s="215" t="s">
        <v>1726</v>
      </c>
      <c r="U154" s="469">
        <v>63345600</v>
      </c>
      <c r="V154" s="216" t="s">
        <v>405</v>
      </c>
      <c r="W154" s="238" t="s">
        <v>1309</v>
      </c>
      <c r="X154" s="239" t="s">
        <v>1310</v>
      </c>
      <c r="Y154" s="223">
        <v>0</v>
      </c>
      <c r="Z154" s="219">
        <v>0</v>
      </c>
      <c r="AA154" s="219">
        <v>0</v>
      </c>
      <c r="AB154" s="219">
        <v>6334560</v>
      </c>
      <c r="AC154" s="219">
        <v>7038400</v>
      </c>
      <c r="AD154" s="219">
        <v>7038400</v>
      </c>
      <c r="AE154" s="219">
        <v>7038400</v>
      </c>
      <c r="AF154" s="219">
        <v>7038400</v>
      </c>
      <c r="AG154" s="219">
        <v>7038400</v>
      </c>
      <c r="AH154" s="219"/>
      <c r="AI154" s="219"/>
      <c r="AJ154" s="220"/>
      <c r="AK154" s="221">
        <f>SUM(Y154:AJ154)</f>
        <v>41526560</v>
      </c>
      <c r="AL154" s="222">
        <f>+U154-AK154</f>
        <v>21819040</v>
      </c>
      <c r="AN154" s="223">
        <f t="shared" ref="AN154:AN178" si="39">+AL154</f>
        <v>21819040</v>
      </c>
      <c r="AO154" s="224"/>
      <c r="AP154" s="224">
        <f t="shared" ref="AP154:AP178" si="40">+AN154-AO154</f>
        <v>21819040</v>
      </c>
      <c r="AQ154" s="225"/>
      <c r="AR154" s="224"/>
      <c r="AS154" s="224"/>
      <c r="AT154" s="224"/>
      <c r="AU154" s="224"/>
      <c r="AV154" s="224"/>
      <c r="AW154" s="224"/>
      <c r="AX154" s="224"/>
      <c r="AY154" s="224"/>
      <c r="AZ154" s="224"/>
      <c r="BA154" s="224"/>
      <c r="BB154" s="226"/>
      <c r="BC154" s="227">
        <f t="shared" ref="BC154:BC178" si="41">SUM(AQ154:BB154)</f>
        <v>0</v>
      </c>
      <c r="BD154" s="222">
        <f t="shared" ref="BD154:BD178" si="42">+AN154-BC154</f>
        <v>21819040</v>
      </c>
    </row>
    <row r="155" spans="1:57" s="154" customFormat="1" x14ac:dyDescent="0.2">
      <c r="A155" s="240" t="e">
        <f>+S155-#REF!</f>
        <v>#REF!</v>
      </c>
      <c r="B155" s="622"/>
      <c r="C155" s="469">
        <v>47787850</v>
      </c>
      <c r="D155" s="210" t="s">
        <v>50</v>
      </c>
      <c r="E155" s="210" t="s">
        <v>182</v>
      </c>
      <c r="F155" s="210" t="s">
        <v>89</v>
      </c>
      <c r="G155" s="210" t="s">
        <v>87</v>
      </c>
      <c r="H155" s="210" t="s">
        <v>170</v>
      </c>
      <c r="I155" s="210" t="s">
        <v>80</v>
      </c>
      <c r="J155" s="210" t="s">
        <v>77</v>
      </c>
      <c r="K155" s="210" t="s">
        <v>79</v>
      </c>
      <c r="L155" s="211" t="s">
        <v>2001</v>
      </c>
      <c r="M155" s="211" t="s">
        <v>2001</v>
      </c>
      <c r="N155" s="211" t="s">
        <v>2001</v>
      </c>
      <c r="O155" s="476">
        <v>380</v>
      </c>
      <c r="P155" s="213">
        <v>195</v>
      </c>
      <c r="Q155" s="469">
        <v>47787850</v>
      </c>
      <c r="R155" s="215">
        <v>226</v>
      </c>
      <c r="S155" s="469">
        <v>47787850</v>
      </c>
      <c r="T155" s="215" t="s">
        <v>1727</v>
      </c>
      <c r="U155" s="469">
        <v>47787850</v>
      </c>
      <c r="V155" s="216" t="s">
        <v>406</v>
      </c>
      <c r="W155" s="238" t="s">
        <v>1311</v>
      </c>
      <c r="X155" s="239" t="s">
        <v>1031</v>
      </c>
      <c r="Y155" s="477">
        <v>0</v>
      </c>
      <c r="Z155" s="219">
        <v>0</v>
      </c>
      <c r="AA155" s="219">
        <v>0</v>
      </c>
      <c r="AB155" s="219">
        <v>3935470</v>
      </c>
      <c r="AC155" s="219">
        <v>5622100</v>
      </c>
      <c r="AD155" s="219">
        <v>5622100</v>
      </c>
      <c r="AE155" s="219">
        <v>5622100</v>
      </c>
      <c r="AF155" s="219">
        <v>5622100</v>
      </c>
      <c r="AG155" s="219">
        <v>5622100</v>
      </c>
      <c r="AH155" s="219"/>
      <c r="AI155" s="219"/>
      <c r="AJ155" s="220"/>
      <c r="AK155" s="221">
        <f>SUM(Y155:AJ155)</f>
        <v>32045970</v>
      </c>
      <c r="AL155" s="222">
        <f>+U155-AK155</f>
        <v>15741880</v>
      </c>
      <c r="AN155" s="223">
        <f t="shared" si="39"/>
        <v>15741880</v>
      </c>
      <c r="AO155" s="224"/>
      <c r="AP155" s="224">
        <f t="shared" si="40"/>
        <v>15741880</v>
      </c>
      <c r="AQ155" s="225"/>
      <c r="AR155" s="224"/>
      <c r="AS155" s="224"/>
      <c r="AT155" s="224"/>
      <c r="AU155" s="224"/>
      <c r="AV155" s="224"/>
      <c r="AW155" s="224"/>
      <c r="AX155" s="224"/>
      <c r="AY155" s="224"/>
      <c r="AZ155" s="224"/>
      <c r="BA155" s="224"/>
      <c r="BB155" s="226"/>
      <c r="BC155" s="227">
        <f t="shared" si="41"/>
        <v>0</v>
      </c>
      <c r="BD155" s="222">
        <f t="shared" si="42"/>
        <v>15741880</v>
      </c>
    </row>
    <row r="156" spans="1:57" s="154" customFormat="1" x14ac:dyDescent="0.2">
      <c r="A156" s="240" t="e">
        <f>+S156-#REF!</f>
        <v>#REF!</v>
      </c>
      <c r="B156" s="622"/>
      <c r="C156" s="469">
        <v>27069000</v>
      </c>
      <c r="D156" s="210" t="s">
        <v>50</v>
      </c>
      <c r="E156" s="210" t="s">
        <v>182</v>
      </c>
      <c r="F156" s="210" t="s">
        <v>89</v>
      </c>
      <c r="G156" s="210" t="s">
        <v>87</v>
      </c>
      <c r="H156" s="210" t="s">
        <v>170</v>
      </c>
      <c r="I156" s="210" t="s">
        <v>80</v>
      </c>
      <c r="J156" s="210" t="s">
        <v>77</v>
      </c>
      <c r="K156" s="210" t="s">
        <v>79</v>
      </c>
      <c r="L156" s="211" t="s">
        <v>2001</v>
      </c>
      <c r="M156" s="211" t="s">
        <v>2001</v>
      </c>
      <c r="N156" s="211" t="s">
        <v>2001</v>
      </c>
      <c r="O156" s="476">
        <v>538</v>
      </c>
      <c r="P156" s="213">
        <v>338</v>
      </c>
      <c r="Q156" s="469">
        <v>27069000</v>
      </c>
      <c r="R156" s="215">
        <v>351</v>
      </c>
      <c r="S156" s="469">
        <v>27069000</v>
      </c>
      <c r="T156" s="215" t="s">
        <v>1728</v>
      </c>
      <c r="U156" s="469">
        <v>27069000</v>
      </c>
      <c r="V156" s="216" t="s">
        <v>407</v>
      </c>
      <c r="W156" s="238" t="s">
        <v>1312</v>
      </c>
      <c r="X156" s="239" t="s">
        <v>1021</v>
      </c>
      <c r="Y156" s="477">
        <v>0</v>
      </c>
      <c r="Z156" s="219">
        <v>0</v>
      </c>
      <c r="AA156" s="219">
        <v>0</v>
      </c>
      <c r="AB156" s="219">
        <v>2835800</v>
      </c>
      <c r="AC156" s="219">
        <v>3867000</v>
      </c>
      <c r="AD156" s="219">
        <v>3867000</v>
      </c>
      <c r="AE156" s="219">
        <v>3867000</v>
      </c>
      <c r="AF156" s="219">
        <v>3867000</v>
      </c>
      <c r="AG156" s="219">
        <v>3867000</v>
      </c>
      <c r="AH156" s="219"/>
      <c r="AI156" s="219"/>
      <c r="AJ156" s="220"/>
      <c r="AK156" s="221">
        <f>SUM(Y156:AJ156)</f>
        <v>22170800</v>
      </c>
      <c r="AL156" s="222">
        <f>+U156-AK156</f>
        <v>4898200</v>
      </c>
      <c r="AN156" s="223">
        <f t="shared" si="39"/>
        <v>4898200</v>
      </c>
      <c r="AO156" s="224"/>
      <c r="AP156" s="224">
        <f t="shared" si="40"/>
        <v>4898200</v>
      </c>
      <c r="AQ156" s="225"/>
      <c r="AR156" s="224"/>
      <c r="AS156" s="224"/>
      <c r="AT156" s="224"/>
      <c r="AU156" s="224"/>
      <c r="AV156" s="224"/>
      <c r="AW156" s="224"/>
      <c r="AX156" s="224"/>
      <c r="AY156" s="224"/>
      <c r="AZ156" s="224"/>
      <c r="BA156" s="224"/>
      <c r="BB156" s="226"/>
      <c r="BC156" s="227">
        <f t="shared" si="41"/>
        <v>0</v>
      </c>
      <c r="BD156" s="222">
        <f t="shared" si="42"/>
        <v>4898200</v>
      </c>
    </row>
    <row r="157" spans="1:57" s="154" customFormat="1" x14ac:dyDescent="0.2">
      <c r="A157" s="240" t="e">
        <f>+S157-#REF!</f>
        <v>#REF!</v>
      </c>
      <c r="B157" s="622"/>
      <c r="C157" s="469">
        <v>31224600</v>
      </c>
      <c r="D157" s="210" t="s">
        <v>50</v>
      </c>
      <c r="E157" s="210" t="s">
        <v>182</v>
      </c>
      <c r="F157" s="210" t="s">
        <v>89</v>
      </c>
      <c r="G157" s="210" t="s">
        <v>87</v>
      </c>
      <c r="H157" s="210" t="s">
        <v>170</v>
      </c>
      <c r="I157" s="210" t="s">
        <v>80</v>
      </c>
      <c r="J157" s="210" t="s">
        <v>77</v>
      </c>
      <c r="K157" s="210" t="s">
        <v>79</v>
      </c>
      <c r="L157" s="211" t="s">
        <v>2001</v>
      </c>
      <c r="M157" s="211" t="s">
        <v>2001</v>
      </c>
      <c r="N157" s="211" t="s">
        <v>2001</v>
      </c>
      <c r="O157" s="476">
        <v>540</v>
      </c>
      <c r="P157" s="213">
        <v>229</v>
      </c>
      <c r="Q157" s="469">
        <v>31224600</v>
      </c>
      <c r="R157" s="215">
        <v>249</v>
      </c>
      <c r="S157" s="469">
        <v>31224600</v>
      </c>
      <c r="T157" s="215" t="s">
        <v>1332</v>
      </c>
      <c r="U157" s="469">
        <v>31224600</v>
      </c>
      <c r="V157" s="216" t="s">
        <v>408</v>
      </c>
      <c r="W157" s="238" t="s">
        <v>1313</v>
      </c>
      <c r="X157" s="239" t="s">
        <v>1314</v>
      </c>
      <c r="Y157" s="477">
        <v>0</v>
      </c>
      <c r="Z157" s="219">
        <v>0</v>
      </c>
      <c r="AA157" s="219">
        <v>0</v>
      </c>
      <c r="AB157" s="219">
        <v>3006813</v>
      </c>
      <c r="AC157" s="219">
        <v>3469400</v>
      </c>
      <c r="AD157" s="219">
        <v>3469400</v>
      </c>
      <c r="AE157" s="219">
        <v>3469400</v>
      </c>
      <c r="AF157" s="219">
        <v>3469400</v>
      </c>
      <c r="AG157" s="219">
        <v>3469400</v>
      </c>
      <c r="AH157" s="219"/>
      <c r="AI157" s="219"/>
      <c r="AJ157" s="220"/>
      <c r="AK157" s="221">
        <f>SUM(Y157:AJ157)</f>
        <v>20353813</v>
      </c>
      <c r="AL157" s="222">
        <f>+U157-AK157</f>
        <v>10870787</v>
      </c>
      <c r="AN157" s="223">
        <f t="shared" si="39"/>
        <v>10870787</v>
      </c>
      <c r="AO157" s="224"/>
      <c r="AP157" s="224">
        <f t="shared" si="40"/>
        <v>10870787</v>
      </c>
      <c r="AQ157" s="225"/>
      <c r="AR157" s="224"/>
      <c r="AS157" s="224"/>
      <c r="AT157" s="224"/>
      <c r="AU157" s="224"/>
      <c r="AV157" s="224"/>
      <c r="AW157" s="224"/>
      <c r="AX157" s="224"/>
      <c r="AY157" s="224"/>
      <c r="AZ157" s="224"/>
      <c r="BA157" s="224"/>
      <c r="BB157" s="226"/>
      <c r="BC157" s="227">
        <f t="shared" si="41"/>
        <v>0</v>
      </c>
      <c r="BD157" s="222">
        <f t="shared" si="42"/>
        <v>10870787</v>
      </c>
    </row>
    <row r="158" spans="1:57" s="154" customFormat="1" x14ac:dyDescent="0.2">
      <c r="A158" s="240" t="e">
        <f>+S158-#REF!</f>
        <v>#REF!</v>
      </c>
      <c r="B158" s="622"/>
      <c r="C158" s="469">
        <v>31224600</v>
      </c>
      <c r="D158" s="210" t="s">
        <v>50</v>
      </c>
      <c r="E158" s="210" t="s">
        <v>182</v>
      </c>
      <c r="F158" s="210" t="s">
        <v>89</v>
      </c>
      <c r="G158" s="210" t="s">
        <v>87</v>
      </c>
      <c r="H158" s="210" t="s">
        <v>170</v>
      </c>
      <c r="I158" s="210" t="s">
        <v>80</v>
      </c>
      <c r="J158" s="210" t="s">
        <v>77</v>
      </c>
      <c r="K158" s="210" t="s">
        <v>79</v>
      </c>
      <c r="L158" s="211" t="s">
        <v>2001</v>
      </c>
      <c r="M158" s="211" t="s">
        <v>2001</v>
      </c>
      <c r="N158" s="211" t="s">
        <v>2001</v>
      </c>
      <c r="O158" s="476">
        <v>541</v>
      </c>
      <c r="P158" s="213">
        <v>230</v>
      </c>
      <c r="Q158" s="469">
        <v>31224600</v>
      </c>
      <c r="R158" s="215">
        <v>248</v>
      </c>
      <c r="S158" s="469">
        <v>31224600</v>
      </c>
      <c r="T158" s="215" t="s">
        <v>1079</v>
      </c>
      <c r="U158" s="469">
        <v>31224600</v>
      </c>
      <c r="V158" s="216" t="s">
        <v>409</v>
      </c>
      <c r="W158" s="238" t="s">
        <v>1315</v>
      </c>
      <c r="X158" s="239" t="s">
        <v>1316</v>
      </c>
      <c r="Y158" s="477">
        <v>0</v>
      </c>
      <c r="Z158" s="219">
        <v>0</v>
      </c>
      <c r="AA158" s="219">
        <v>0</v>
      </c>
      <c r="AB158" s="219">
        <v>3006813</v>
      </c>
      <c r="AC158" s="219">
        <v>3469400</v>
      </c>
      <c r="AD158" s="219">
        <v>3469400</v>
      </c>
      <c r="AE158" s="219">
        <v>3469400</v>
      </c>
      <c r="AF158" s="219">
        <v>3469400</v>
      </c>
      <c r="AG158" s="219">
        <v>3469400</v>
      </c>
      <c r="AH158" s="219"/>
      <c r="AI158" s="219"/>
      <c r="AJ158" s="220"/>
      <c r="AK158" s="221">
        <f t="shared" ref="AK158:AK178" si="43">SUM(Y158:AJ158)</f>
        <v>20353813</v>
      </c>
      <c r="AL158" s="222">
        <f t="shared" ref="AL158:AL178" si="44">+U158-AK158</f>
        <v>10870787</v>
      </c>
      <c r="AN158" s="223">
        <f t="shared" si="39"/>
        <v>10870787</v>
      </c>
      <c r="AO158" s="224"/>
      <c r="AP158" s="224">
        <f t="shared" si="40"/>
        <v>10870787</v>
      </c>
      <c r="AQ158" s="225"/>
      <c r="AR158" s="224"/>
      <c r="AS158" s="224"/>
      <c r="AT158" s="224"/>
      <c r="AU158" s="224"/>
      <c r="AV158" s="224"/>
      <c r="AW158" s="224"/>
      <c r="AX158" s="224"/>
      <c r="AY158" s="224"/>
      <c r="AZ158" s="224"/>
      <c r="BA158" s="224"/>
      <c r="BB158" s="226"/>
      <c r="BC158" s="227">
        <f t="shared" si="41"/>
        <v>0</v>
      </c>
      <c r="BD158" s="222">
        <f t="shared" si="42"/>
        <v>10870787</v>
      </c>
    </row>
    <row r="159" spans="1:57" s="154" customFormat="1" x14ac:dyDescent="0.2">
      <c r="A159" s="240" t="e">
        <f>+S159-#REF!</f>
        <v>#REF!</v>
      </c>
      <c r="B159" s="622"/>
      <c r="C159" s="469">
        <v>72000000</v>
      </c>
      <c r="D159" s="210" t="s">
        <v>50</v>
      </c>
      <c r="E159" s="210" t="s">
        <v>182</v>
      </c>
      <c r="F159" s="210" t="s">
        <v>89</v>
      </c>
      <c r="G159" s="210" t="s">
        <v>87</v>
      </c>
      <c r="H159" s="210" t="s">
        <v>170</v>
      </c>
      <c r="I159" s="210" t="s">
        <v>80</v>
      </c>
      <c r="J159" s="210" t="s">
        <v>77</v>
      </c>
      <c r="K159" s="210" t="s">
        <v>79</v>
      </c>
      <c r="L159" s="211" t="s">
        <v>2001</v>
      </c>
      <c r="M159" s="211" t="s">
        <v>2001</v>
      </c>
      <c r="N159" s="211" t="s">
        <v>2001</v>
      </c>
      <c r="O159" s="476">
        <v>542</v>
      </c>
      <c r="P159" s="213">
        <v>339</v>
      </c>
      <c r="Q159" s="469">
        <v>72000000</v>
      </c>
      <c r="R159" s="215">
        <v>350</v>
      </c>
      <c r="S159" s="469">
        <v>72000000</v>
      </c>
      <c r="T159" s="215" t="s">
        <v>1729</v>
      </c>
      <c r="U159" s="469">
        <v>72000000</v>
      </c>
      <c r="V159" s="216" t="s">
        <v>410</v>
      </c>
      <c r="W159" s="238" t="s">
        <v>1317</v>
      </c>
      <c r="X159" s="239" t="s">
        <v>1318</v>
      </c>
      <c r="Y159" s="477">
        <v>0</v>
      </c>
      <c r="Z159" s="219">
        <v>0</v>
      </c>
      <c r="AA159" s="219">
        <v>0</v>
      </c>
      <c r="AB159" s="219">
        <v>7200000</v>
      </c>
      <c r="AC159" s="219">
        <v>8000000</v>
      </c>
      <c r="AD159" s="219">
        <v>8000000</v>
      </c>
      <c r="AE159" s="219">
        <v>8000000</v>
      </c>
      <c r="AF159" s="219">
        <v>8000000</v>
      </c>
      <c r="AG159" s="219">
        <v>8000000</v>
      </c>
      <c r="AH159" s="219"/>
      <c r="AI159" s="219"/>
      <c r="AJ159" s="220"/>
      <c r="AK159" s="221">
        <f t="shared" si="43"/>
        <v>47200000</v>
      </c>
      <c r="AL159" s="222">
        <f t="shared" si="44"/>
        <v>24800000</v>
      </c>
      <c r="AN159" s="223">
        <f t="shared" si="39"/>
        <v>24800000</v>
      </c>
      <c r="AO159" s="224"/>
      <c r="AP159" s="224">
        <f t="shared" si="40"/>
        <v>24800000</v>
      </c>
      <c r="AQ159" s="225"/>
      <c r="AR159" s="224"/>
      <c r="AS159" s="224"/>
      <c r="AT159" s="224"/>
      <c r="AU159" s="224"/>
      <c r="AV159" s="224"/>
      <c r="AW159" s="224"/>
      <c r="AX159" s="224"/>
      <c r="AY159" s="224"/>
      <c r="AZ159" s="224"/>
      <c r="BA159" s="224"/>
      <c r="BB159" s="226"/>
      <c r="BC159" s="227">
        <f t="shared" si="41"/>
        <v>0</v>
      </c>
      <c r="BD159" s="222">
        <f t="shared" si="42"/>
        <v>24800000</v>
      </c>
    </row>
    <row r="160" spans="1:57" s="154" customFormat="1" x14ac:dyDescent="0.2">
      <c r="A160" s="240" t="e">
        <f>+S160-#REF!</f>
        <v>#REF!</v>
      </c>
      <c r="B160" s="622"/>
      <c r="C160" s="469">
        <v>44976800</v>
      </c>
      <c r="D160" s="210" t="s">
        <v>50</v>
      </c>
      <c r="E160" s="210" t="s">
        <v>182</v>
      </c>
      <c r="F160" s="210" t="s">
        <v>89</v>
      </c>
      <c r="G160" s="210" t="s">
        <v>87</v>
      </c>
      <c r="H160" s="210" t="s">
        <v>170</v>
      </c>
      <c r="I160" s="210" t="s">
        <v>80</v>
      </c>
      <c r="J160" s="210" t="s">
        <v>77</v>
      </c>
      <c r="K160" s="210" t="s">
        <v>79</v>
      </c>
      <c r="L160" s="211" t="s">
        <v>2001</v>
      </c>
      <c r="M160" s="211" t="s">
        <v>2001</v>
      </c>
      <c r="N160" s="211" t="s">
        <v>2001</v>
      </c>
      <c r="O160" s="476">
        <v>543</v>
      </c>
      <c r="P160" s="213">
        <v>231</v>
      </c>
      <c r="Q160" s="469">
        <v>44976800</v>
      </c>
      <c r="R160" s="215">
        <v>247</v>
      </c>
      <c r="S160" s="469">
        <v>44976800</v>
      </c>
      <c r="T160" s="215" t="s">
        <v>997</v>
      </c>
      <c r="U160" s="469">
        <v>44976800</v>
      </c>
      <c r="V160" s="216" t="s">
        <v>411</v>
      </c>
      <c r="W160" s="238" t="s">
        <v>1319</v>
      </c>
      <c r="X160" s="239" t="s">
        <v>1320</v>
      </c>
      <c r="Y160" s="477">
        <v>0</v>
      </c>
      <c r="Z160" s="219">
        <v>0</v>
      </c>
      <c r="AA160" s="219">
        <v>0</v>
      </c>
      <c r="AB160" s="219">
        <v>4310277</v>
      </c>
      <c r="AC160" s="219">
        <v>5622100</v>
      </c>
      <c r="AD160" s="219">
        <v>5622100</v>
      </c>
      <c r="AE160" s="219">
        <v>5622100</v>
      </c>
      <c r="AF160" s="219">
        <v>5622100</v>
      </c>
      <c r="AG160" s="219">
        <v>5622100</v>
      </c>
      <c r="AH160" s="219"/>
      <c r="AI160" s="219"/>
      <c r="AJ160" s="220"/>
      <c r="AK160" s="221">
        <f t="shared" si="43"/>
        <v>32420777</v>
      </c>
      <c r="AL160" s="222">
        <f t="shared" si="44"/>
        <v>12556023</v>
      </c>
      <c r="AN160" s="223">
        <f t="shared" si="39"/>
        <v>12556023</v>
      </c>
      <c r="AO160" s="224"/>
      <c r="AP160" s="224">
        <f t="shared" si="40"/>
        <v>12556023</v>
      </c>
      <c r="AQ160" s="225"/>
      <c r="AR160" s="224"/>
      <c r="AS160" s="224"/>
      <c r="AT160" s="224"/>
      <c r="AU160" s="224"/>
      <c r="AV160" s="224"/>
      <c r="AW160" s="224"/>
      <c r="AX160" s="224"/>
      <c r="AY160" s="224"/>
      <c r="AZ160" s="224"/>
      <c r="BA160" s="224"/>
      <c r="BB160" s="226"/>
      <c r="BC160" s="227">
        <f t="shared" si="41"/>
        <v>0</v>
      </c>
      <c r="BD160" s="222">
        <f t="shared" si="42"/>
        <v>12556023</v>
      </c>
    </row>
    <row r="161" spans="1:56" s="154" customFormat="1" x14ac:dyDescent="0.2">
      <c r="A161" s="240" t="e">
        <f>+S161-#REF!</f>
        <v>#REF!</v>
      </c>
      <c r="B161" s="622"/>
      <c r="C161" s="469">
        <v>44976800</v>
      </c>
      <c r="D161" s="210" t="s">
        <v>50</v>
      </c>
      <c r="E161" s="210" t="s">
        <v>182</v>
      </c>
      <c r="F161" s="210" t="s">
        <v>89</v>
      </c>
      <c r="G161" s="210" t="s">
        <v>87</v>
      </c>
      <c r="H161" s="210" t="s">
        <v>170</v>
      </c>
      <c r="I161" s="210" t="s">
        <v>80</v>
      </c>
      <c r="J161" s="210" t="s">
        <v>77</v>
      </c>
      <c r="K161" s="210" t="s">
        <v>79</v>
      </c>
      <c r="L161" s="211" t="s">
        <v>2001</v>
      </c>
      <c r="M161" s="211" t="s">
        <v>2001</v>
      </c>
      <c r="N161" s="211" t="s">
        <v>2001</v>
      </c>
      <c r="O161" s="476">
        <v>544</v>
      </c>
      <c r="P161" s="213">
        <v>232</v>
      </c>
      <c r="Q161" s="469">
        <v>44976800</v>
      </c>
      <c r="R161" s="215">
        <v>246</v>
      </c>
      <c r="S161" s="469">
        <v>44976800</v>
      </c>
      <c r="T161" s="215" t="s">
        <v>896</v>
      </c>
      <c r="U161" s="469">
        <v>44976800</v>
      </c>
      <c r="V161" s="216" t="s">
        <v>412</v>
      </c>
      <c r="W161" s="238" t="s">
        <v>1321</v>
      </c>
      <c r="X161" s="239" t="s">
        <v>1322</v>
      </c>
      <c r="Y161" s="477">
        <v>0</v>
      </c>
      <c r="Z161" s="219">
        <v>0</v>
      </c>
      <c r="AA161" s="219">
        <v>0</v>
      </c>
      <c r="AB161" s="219">
        <v>4872487</v>
      </c>
      <c r="AC161" s="219">
        <v>5622100</v>
      </c>
      <c r="AD161" s="219">
        <v>5622100</v>
      </c>
      <c r="AE161" s="219">
        <v>5622100</v>
      </c>
      <c r="AF161" s="219">
        <v>5622100</v>
      </c>
      <c r="AG161" s="219">
        <v>5622100</v>
      </c>
      <c r="AH161" s="219"/>
      <c r="AI161" s="219"/>
      <c r="AJ161" s="220"/>
      <c r="AK161" s="221">
        <f t="shared" si="43"/>
        <v>32982987</v>
      </c>
      <c r="AL161" s="222">
        <f t="shared" si="44"/>
        <v>11993813</v>
      </c>
      <c r="AN161" s="223">
        <f t="shared" si="39"/>
        <v>11993813</v>
      </c>
      <c r="AO161" s="224"/>
      <c r="AP161" s="224">
        <f t="shared" si="40"/>
        <v>11993813</v>
      </c>
      <c r="AQ161" s="225"/>
      <c r="AR161" s="224"/>
      <c r="AS161" s="224"/>
      <c r="AT161" s="224"/>
      <c r="AU161" s="224"/>
      <c r="AV161" s="224"/>
      <c r="AW161" s="224"/>
      <c r="AX161" s="224"/>
      <c r="AY161" s="224"/>
      <c r="AZ161" s="224"/>
      <c r="BA161" s="224"/>
      <c r="BB161" s="226"/>
      <c r="BC161" s="227">
        <f t="shared" si="41"/>
        <v>0</v>
      </c>
      <c r="BD161" s="222">
        <f t="shared" si="42"/>
        <v>11993813</v>
      </c>
    </row>
    <row r="162" spans="1:56" s="154" customFormat="1" x14ac:dyDescent="0.2">
      <c r="A162" s="240" t="e">
        <f>+S162-#REF!</f>
        <v>#REF!</v>
      </c>
      <c r="B162" s="622"/>
      <c r="C162" s="469">
        <v>93391650</v>
      </c>
      <c r="D162" s="210" t="s">
        <v>50</v>
      </c>
      <c r="E162" s="210" t="s">
        <v>182</v>
      </c>
      <c r="F162" s="210" t="s">
        <v>89</v>
      </c>
      <c r="G162" s="210" t="s">
        <v>87</v>
      </c>
      <c r="H162" s="210" t="s">
        <v>170</v>
      </c>
      <c r="I162" s="210" t="s">
        <v>80</v>
      </c>
      <c r="J162" s="210" t="s">
        <v>77</v>
      </c>
      <c r="K162" s="210" t="s">
        <v>79</v>
      </c>
      <c r="L162" s="211" t="s">
        <v>2001</v>
      </c>
      <c r="M162" s="211" t="s">
        <v>2001</v>
      </c>
      <c r="N162" s="211" t="s">
        <v>2001</v>
      </c>
      <c r="O162" s="476">
        <v>545</v>
      </c>
      <c r="P162" s="213">
        <v>233</v>
      </c>
      <c r="Q162" s="469">
        <v>93391650</v>
      </c>
      <c r="R162" s="215">
        <v>245</v>
      </c>
      <c r="S162" s="469">
        <v>93391650</v>
      </c>
      <c r="T162" s="215" t="s">
        <v>1730</v>
      </c>
      <c r="U162" s="469">
        <v>93391650</v>
      </c>
      <c r="V162" s="216" t="s">
        <v>413</v>
      </c>
      <c r="W162" s="238" t="s">
        <v>1323</v>
      </c>
      <c r="X162" s="239" t="s">
        <v>1324</v>
      </c>
      <c r="Y162" s="477">
        <v>0</v>
      </c>
      <c r="Z162" s="219">
        <v>0</v>
      </c>
      <c r="AA162" s="219">
        <v>0</v>
      </c>
      <c r="AB162" s="219">
        <v>7955585</v>
      </c>
      <c r="AC162" s="219">
        <v>10376850</v>
      </c>
      <c r="AD162" s="219">
        <v>10376850</v>
      </c>
      <c r="AE162" s="219">
        <v>10376850</v>
      </c>
      <c r="AF162" s="219">
        <v>10376850</v>
      </c>
      <c r="AG162" s="219">
        <v>10376850</v>
      </c>
      <c r="AH162" s="219"/>
      <c r="AI162" s="219"/>
      <c r="AJ162" s="220"/>
      <c r="AK162" s="221">
        <f t="shared" si="43"/>
        <v>59839835</v>
      </c>
      <c r="AL162" s="222">
        <f t="shared" si="44"/>
        <v>33551815</v>
      </c>
      <c r="AN162" s="223">
        <f t="shared" si="39"/>
        <v>33551815</v>
      </c>
      <c r="AO162" s="224"/>
      <c r="AP162" s="224">
        <f t="shared" si="40"/>
        <v>33551815</v>
      </c>
      <c r="AQ162" s="225"/>
      <c r="AR162" s="224"/>
      <c r="AS162" s="224"/>
      <c r="AT162" s="224"/>
      <c r="AU162" s="224"/>
      <c r="AV162" s="224"/>
      <c r="AW162" s="224"/>
      <c r="AX162" s="224"/>
      <c r="AY162" s="224"/>
      <c r="AZ162" s="224"/>
      <c r="BA162" s="224"/>
      <c r="BB162" s="226"/>
      <c r="BC162" s="227">
        <f t="shared" si="41"/>
        <v>0</v>
      </c>
      <c r="BD162" s="222">
        <f t="shared" si="42"/>
        <v>33551815</v>
      </c>
    </row>
    <row r="163" spans="1:56" s="154" customFormat="1" x14ac:dyDescent="0.2">
      <c r="A163" s="240" t="e">
        <f>+S163-#REF!</f>
        <v>#REF!</v>
      </c>
      <c r="B163" s="622"/>
      <c r="C163" s="469">
        <v>82293750</v>
      </c>
      <c r="D163" s="210" t="s">
        <v>50</v>
      </c>
      <c r="E163" s="210" t="s">
        <v>182</v>
      </c>
      <c r="F163" s="210" t="s">
        <v>89</v>
      </c>
      <c r="G163" s="210" t="s">
        <v>87</v>
      </c>
      <c r="H163" s="210" t="s">
        <v>170</v>
      </c>
      <c r="I163" s="210" t="s">
        <v>80</v>
      </c>
      <c r="J163" s="210" t="s">
        <v>77</v>
      </c>
      <c r="K163" s="210" t="s">
        <v>79</v>
      </c>
      <c r="L163" s="211" t="s">
        <v>2001</v>
      </c>
      <c r="M163" s="211" t="s">
        <v>2001</v>
      </c>
      <c r="N163" s="211" t="s">
        <v>2001</v>
      </c>
      <c r="O163" s="476">
        <v>546</v>
      </c>
      <c r="P163" s="213">
        <v>234</v>
      </c>
      <c r="Q163" s="469">
        <v>82293750</v>
      </c>
      <c r="R163" s="215">
        <v>244</v>
      </c>
      <c r="S163" s="469">
        <v>82293750</v>
      </c>
      <c r="T163" s="215" t="s">
        <v>955</v>
      </c>
      <c r="U163" s="469">
        <v>82293750</v>
      </c>
      <c r="V163" s="216" t="s">
        <v>414</v>
      </c>
      <c r="W163" s="238" t="s">
        <v>1325</v>
      </c>
      <c r="X163" s="239" t="s">
        <v>1326</v>
      </c>
      <c r="Y163" s="477">
        <v>0</v>
      </c>
      <c r="Z163" s="219">
        <v>0</v>
      </c>
      <c r="AA163" s="219">
        <v>0</v>
      </c>
      <c r="AB163" s="219">
        <v>5791042</v>
      </c>
      <c r="AC163" s="219">
        <v>9143750</v>
      </c>
      <c r="AD163" s="219">
        <v>9143750</v>
      </c>
      <c r="AE163" s="219">
        <v>9143750</v>
      </c>
      <c r="AF163" s="219">
        <v>9143750</v>
      </c>
      <c r="AG163" s="219">
        <v>9143750</v>
      </c>
      <c r="AH163" s="219"/>
      <c r="AI163" s="219"/>
      <c r="AJ163" s="220"/>
      <c r="AK163" s="221">
        <f t="shared" si="43"/>
        <v>51509792</v>
      </c>
      <c r="AL163" s="222">
        <f t="shared" si="44"/>
        <v>30783958</v>
      </c>
      <c r="AN163" s="223">
        <f t="shared" si="39"/>
        <v>30783958</v>
      </c>
      <c r="AO163" s="224"/>
      <c r="AP163" s="224">
        <f t="shared" si="40"/>
        <v>30783958</v>
      </c>
      <c r="AQ163" s="225"/>
      <c r="AR163" s="224"/>
      <c r="AS163" s="224"/>
      <c r="AT163" s="224"/>
      <c r="AU163" s="224"/>
      <c r="AV163" s="224"/>
      <c r="AW163" s="224"/>
      <c r="AX163" s="224"/>
      <c r="AY163" s="224"/>
      <c r="AZ163" s="224"/>
      <c r="BA163" s="224"/>
      <c r="BB163" s="226"/>
      <c r="BC163" s="227">
        <f t="shared" si="41"/>
        <v>0</v>
      </c>
      <c r="BD163" s="222">
        <f t="shared" si="42"/>
        <v>30783958</v>
      </c>
    </row>
    <row r="164" spans="1:56" s="154" customFormat="1" x14ac:dyDescent="0.2">
      <c r="A164" s="240" t="e">
        <f>+S164-#REF!</f>
        <v>#REF!</v>
      </c>
      <c r="B164" s="622"/>
      <c r="C164" s="469">
        <v>50598900</v>
      </c>
      <c r="D164" s="210" t="s">
        <v>50</v>
      </c>
      <c r="E164" s="210" t="s">
        <v>182</v>
      </c>
      <c r="F164" s="210" t="s">
        <v>89</v>
      </c>
      <c r="G164" s="210" t="s">
        <v>87</v>
      </c>
      <c r="H164" s="210" t="s">
        <v>170</v>
      </c>
      <c r="I164" s="210" t="s">
        <v>80</v>
      </c>
      <c r="J164" s="210" t="s">
        <v>77</v>
      </c>
      <c r="K164" s="210" t="s">
        <v>79</v>
      </c>
      <c r="L164" s="211" t="s">
        <v>2001</v>
      </c>
      <c r="M164" s="211" t="s">
        <v>2001</v>
      </c>
      <c r="N164" s="211" t="s">
        <v>2001</v>
      </c>
      <c r="O164" s="476">
        <v>547</v>
      </c>
      <c r="P164" s="213">
        <v>235</v>
      </c>
      <c r="Q164" s="469">
        <v>50598900</v>
      </c>
      <c r="R164" s="215">
        <v>243</v>
      </c>
      <c r="S164" s="469">
        <v>50598900</v>
      </c>
      <c r="T164" s="215" t="s">
        <v>1731</v>
      </c>
      <c r="U164" s="469">
        <v>50598900</v>
      </c>
      <c r="V164" s="216" t="s">
        <v>415</v>
      </c>
      <c r="W164" s="238" t="s">
        <v>1327</v>
      </c>
      <c r="X164" s="239" t="s">
        <v>1328</v>
      </c>
      <c r="Y164" s="477">
        <v>0</v>
      </c>
      <c r="Z164" s="219">
        <v>0</v>
      </c>
      <c r="AA164" s="219">
        <v>0</v>
      </c>
      <c r="AB164" s="219">
        <v>4872487</v>
      </c>
      <c r="AC164" s="219">
        <v>5622100</v>
      </c>
      <c r="AD164" s="219">
        <v>5622100</v>
      </c>
      <c r="AE164" s="219">
        <v>5622100</v>
      </c>
      <c r="AF164" s="219">
        <v>5622100</v>
      </c>
      <c r="AG164" s="219">
        <v>5622100</v>
      </c>
      <c r="AH164" s="219"/>
      <c r="AI164" s="219"/>
      <c r="AJ164" s="220"/>
      <c r="AK164" s="221">
        <f t="shared" si="43"/>
        <v>32982987</v>
      </c>
      <c r="AL164" s="222">
        <f t="shared" si="44"/>
        <v>17615913</v>
      </c>
      <c r="AN164" s="223">
        <f t="shared" si="39"/>
        <v>17615913</v>
      </c>
      <c r="AO164" s="224"/>
      <c r="AP164" s="224">
        <f t="shared" si="40"/>
        <v>17615913</v>
      </c>
      <c r="AQ164" s="225"/>
      <c r="AR164" s="224"/>
      <c r="AS164" s="224"/>
      <c r="AT164" s="224"/>
      <c r="AU164" s="224"/>
      <c r="AV164" s="224"/>
      <c r="AW164" s="224"/>
      <c r="AX164" s="224"/>
      <c r="AY164" s="224"/>
      <c r="AZ164" s="224"/>
      <c r="BA164" s="224"/>
      <c r="BB164" s="226"/>
      <c r="BC164" s="227">
        <f t="shared" si="41"/>
        <v>0</v>
      </c>
      <c r="BD164" s="222">
        <f t="shared" si="42"/>
        <v>17615913</v>
      </c>
    </row>
    <row r="165" spans="1:56" s="154" customFormat="1" x14ac:dyDescent="0.2">
      <c r="A165" s="240" t="e">
        <f>+S165-#REF!</f>
        <v>#REF!</v>
      </c>
      <c r="B165" s="622"/>
      <c r="C165" s="469">
        <v>50598900</v>
      </c>
      <c r="D165" s="210" t="s">
        <v>50</v>
      </c>
      <c r="E165" s="210" t="s">
        <v>182</v>
      </c>
      <c r="F165" s="210" t="s">
        <v>89</v>
      </c>
      <c r="G165" s="210" t="s">
        <v>87</v>
      </c>
      <c r="H165" s="210" t="s">
        <v>170</v>
      </c>
      <c r="I165" s="210" t="s">
        <v>80</v>
      </c>
      <c r="J165" s="210" t="s">
        <v>77</v>
      </c>
      <c r="K165" s="210" t="s">
        <v>79</v>
      </c>
      <c r="L165" s="211" t="s">
        <v>2001</v>
      </c>
      <c r="M165" s="211" t="s">
        <v>2001</v>
      </c>
      <c r="N165" s="211" t="s">
        <v>2001</v>
      </c>
      <c r="O165" s="476">
        <v>548</v>
      </c>
      <c r="P165" s="213">
        <v>352</v>
      </c>
      <c r="Q165" s="469">
        <v>50598900</v>
      </c>
      <c r="R165" s="215">
        <v>380</v>
      </c>
      <c r="S165" s="469">
        <v>50598900</v>
      </c>
      <c r="T165" s="215" t="s">
        <v>1732</v>
      </c>
      <c r="U165" s="469">
        <v>50598900</v>
      </c>
      <c r="V165" s="216" t="s">
        <v>416</v>
      </c>
      <c r="W165" s="238" t="s">
        <v>1329</v>
      </c>
      <c r="X165" s="239" t="s">
        <v>1330</v>
      </c>
      <c r="Y165" s="477">
        <v>0</v>
      </c>
      <c r="Z165" s="219">
        <v>0</v>
      </c>
      <c r="AA165" s="219">
        <v>0</v>
      </c>
      <c r="AB165" s="219">
        <v>4872487</v>
      </c>
      <c r="AC165" s="219">
        <v>5622100</v>
      </c>
      <c r="AD165" s="219">
        <v>5622100</v>
      </c>
      <c r="AE165" s="219">
        <v>5622100</v>
      </c>
      <c r="AF165" s="219">
        <v>5622100</v>
      </c>
      <c r="AG165" s="219">
        <v>5622100</v>
      </c>
      <c r="AH165" s="219"/>
      <c r="AI165" s="219"/>
      <c r="AJ165" s="220"/>
      <c r="AK165" s="221">
        <f t="shared" si="43"/>
        <v>32982987</v>
      </c>
      <c r="AL165" s="222">
        <f t="shared" si="44"/>
        <v>17615913</v>
      </c>
      <c r="AN165" s="223">
        <f t="shared" si="39"/>
        <v>17615913</v>
      </c>
      <c r="AO165" s="224"/>
      <c r="AP165" s="224">
        <f t="shared" si="40"/>
        <v>17615913</v>
      </c>
      <c r="AQ165" s="225"/>
      <c r="AR165" s="224"/>
      <c r="AS165" s="224"/>
      <c r="AT165" s="224"/>
      <c r="AU165" s="224"/>
      <c r="AV165" s="224"/>
      <c r="AW165" s="224"/>
      <c r="AX165" s="224"/>
      <c r="AY165" s="224"/>
      <c r="AZ165" s="224"/>
      <c r="BA165" s="224"/>
      <c r="BB165" s="226"/>
      <c r="BC165" s="227">
        <f t="shared" si="41"/>
        <v>0</v>
      </c>
      <c r="BD165" s="222">
        <f t="shared" si="42"/>
        <v>17615913</v>
      </c>
    </row>
    <row r="166" spans="1:56" s="154" customFormat="1" x14ac:dyDescent="0.2">
      <c r="A166" s="240" t="e">
        <f>+S166-#REF!</f>
        <v>#REF!</v>
      </c>
      <c r="B166" s="622"/>
      <c r="C166" s="469">
        <v>56307200</v>
      </c>
      <c r="D166" s="210" t="s">
        <v>50</v>
      </c>
      <c r="E166" s="210" t="s">
        <v>182</v>
      </c>
      <c r="F166" s="210" t="s">
        <v>89</v>
      </c>
      <c r="G166" s="210" t="s">
        <v>87</v>
      </c>
      <c r="H166" s="210" t="s">
        <v>170</v>
      </c>
      <c r="I166" s="210" t="s">
        <v>80</v>
      </c>
      <c r="J166" s="210" t="s">
        <v>77</v>
      </c>
      <c r="K166" s="210" t="s">
        <v>79</v>
      </c>
      <c r="L166" s="211" t="s">
        <v>2001</v>
      </c>
      <c r="M166" s="211" t="s">
        <v>2001</v>
      </c>
      <c r="N166" s="211" t="s">
        <v>2001</v>
      </c>
      <c r="O166" s="476">
        <v>549</v>
      </c>
      <c r="P166" s="213">
        <v>341</v>
      </c>
      <c r="Q166" s="469">
        <v>56307200</v>
      </c>
      <c r="R166" s="215">
        <v>349</v>
      </c>
      <c r="S166" s="469">
        <v>56307200</v>
      </c>
      <c r="T166" s="215" t="s">
        <v>1189</v>
      </c>
      <c r="U166" s="469">
        <v>56307200</v>
      </c>
      <c r="V166" s="216" t="s">
        <v>417</v>
      </c>
      <c r="W166" s="238" t="s">
        <v>1331</v>
      </c>
      <c r="X166" s="239" t="s">
        <v>1332</v>
      </c>
      <c r="Y166" s="477">
        <v>0</v>
      </c>
      <c r="Z166" s="219">
        <v>0</v>
      </c>
      <c r="AA166" s="219">
        <v>0</v>
      </c>
      <c r="AB166" s="219">
        <v>1876907</v>
      </c>
      <c r="AC166" s="219">
        <v>7038400</v>
      </c>
      <c r="AD166" s="219">
        <v>7038400</v>
      </c>
      <c r="AE166" s="219">
        <v>7038400</v>
      </c>
      <c r="AF166" s="219">
        <v>7038400</v>
      </c>
      <c r="AG166" s="219">
        <v>7038400</v>
      </c>
      <c r="AH166" s="219"/>
      <c r="AI166" s="219"/>
      <c r="AJ166" s="220"/>
      <c r="AK166" s="221">
        <f t="shared" si="43"/>
        <v>37068907</v>
      </c>
      <c r="AL166" s="222">
        <f t="shared" si="44"/>
        <v>19238293</v>
      </c>
      <c r="AN166" s="223">
        <f t="shared" si="39"/>
        <v>19238293</v>
      </c>
      <c r="AO166" s="224"/>
      <c r="AP166" s="224">
        <f t="shared" si="40"/>
        <v>19238293</v>
      </c>
      <c r="AQ166" s="225"/>
      <c r="AR166" s="224"/>
      <c r="AS166" s="224"/>
      <c r="AT166" s="224"/>
      <c r="AU166" s="224"/>
      <c r="AV166" s="224"/>
      <c r="AW166" s="224"/>
      <c r="AX166" s="224"/>
      <c r="AY166" s="224"/>
      <c r="AZ166" s="224"/>
      <c r="BA166" s="224"/>
      <c r="BB166" s="226"/>
      <c r="BC166" s="227">
        <f t="shared" si="41"/>
        <v>0</v>
      </c>
      <c r="BD166" s="222">
        <f t="shared" si="42"/>
        <v>19238293</v>
      </c>
    </row>
    <row r="167" spans="1:56" s="154" customFormat="1" x14ac:dyDescent="0.2">
      <c r="A167" s="240" t="e">
        <f>+S167-#REF!</f>
        <v>#REF!</v>
      </c>
      <c r="B167" s="622"/>
      <c r="C167" s="469">
        <v>47787850</v>
      </c>
      <c r="D167" s="210" t="s">
        <v>50</v>
      </c>
      <c r="E167" s="210" t="s">
        <v>182</v>
      </c>
      <c r="F167" s="210" t="s">
        <v>89</v>
      </c>
      <c r="G167" s="210" t="s">
        <v>87</v>
      </c>
      <c r="H167" s="210" t="s">
        <v>170</v>
      </c>
      <c r="I167" s="210" t="s">
        <v>80</v>
      </c>
      <c r="J167" s="210" t="s">
        <v>77</v>
      </c>
      <c r="K167" s="210" t="s">
        <v>79</v>
      </c>
      <c r="L167" s="211" t="s">
        <v>2001</v>
      </c>
      <c r="M167" s="211" t="s">
        <v>2001</v>
      </c>
      <c r="N167" s="211" t="s">
        <v>2001</v>
      </c>
      <c r="O167" s="476">
        <v>550</v>
      </c>
      <c r="P167" s="213">
        <v>157</v>
      </c>
      <c r="Q167" s="469">
        <v>47787850</v>
      </c>
      <c r="R167" s="215">
        <v>103</v>
      </c>
      <c r="S167" s="469">
        <v>47787850</v>
      </c>
      <c r="T167" s="215" t="s">
        <v>963</v>
      </c>
      <c r="U167" s="469">
        <v>47787850</v>
      </c>
      <c r="V167" s="216" t="s">
        <v>217</v>
      </c>
      <c r="W167" s="238" t="s">
        <v>1333</v>
      </c>
      <c r="X167" s="239" t="s">
        <v>1334</v>
      </c>
      <c r="Y167" s="477">
        <v>0</v>
      </c>
      <c r="Z167" s="219">
        <v>0</v>
      </c>
      <c r="AA167" s="219">
        <v>5434696</v>
      </c>
      <c r="AB167" s="219">
        <v>5622100</v>
      </c>
      <c r="AC167" s="219">
        <v>5622100</v>
      </c>
      <c r="AD167" s="219">
        <v>5622100</v>
      </c>
      <c r="AE167" s="219">
        <v>5622100</v>
      </c>
      <c r="AF167" s="219">
        <v>5622100</v>
      </c>
      <c r="AG167" s="219">
        <v>5622100</v>
      </c>
      <c r="AH167" s="219"/>
      <c r="AI167" s="219"/>
      <c r="AJ167" s="220"/>
      <c r="AK167" s="221">
        <f t="shared" si="43"/>
        <v>39167296</v>
      </c>
      <c r="AL167" s="222">
        <f t="shared" si="44"/>
        <v>8620554</v>
      </c>
      <c r="AN167" s="223">
        <f t="shared" si="39"/>
        <v>8620554</v>
      </c>
      <c r="AO167" s="224"/>
      <c r="AP167" s="224">
        <f t="shared" si="40"/>
        <v>8620554</v>
      </c>
      <c r="AQ167" s="225"/>
      <c r="AR167" s="224"/>
      <c r="AS167" s="224"/>
      <c r="AT167" s="224"/>
      <c r="AU167" s="224"/>
      <c r="AV167" s="224"/>
      <c r="AW167" s="224"/>
      <c r="AX167" s="224"/>
      <c r="AY167" s="224"/>
      <c r="AZ167" s="224"/>
      <c r="BA167" s="224"/>
      <c r="BB167" s="226"/>
      <c r="BC167" s="227">
        <f t="shared" si="41"/>
        <v>0</v>
      </c>
      <c r="BD167" s="222">
        <f t="shared" si="42"/>
        <v>8620554</v>
      </c>
    </row>
    <row r="168" spans="1:56" s="154" customFormat="1" x14ac:dyDescent="0.2">
      <c r="A168" s="240" t="e">
        <f>+S168-#REF!</f>
        <v>#REF!</v>
      </c>
      <c r="B168" s="622"/>
      <c r="C168" s="469">
        <v>42500000</v>
      </c>
      <c r="D168" s="210" t="s">
        <v>50</v>
      </c>
      <c r="E168" s="210" t="s">
        <v>182</v>
      </c>
      <c r="F168" s="210" t="s">
        <v>89</v>
      </c>
      <c r="G168" s="210" t="s">
        <v>87</v>
      </c>
      <c r="H168" s="210" t="s">
        <v>170</v>
      </c>
      <c r="I168" s="210" t="s">
        <v>80</v>
      </c>
      <c r="J168" s="210" t="s">
        <v>77</v>
      </c>
      <c r="K168" s="210" t="s">
        <v>79</v>
      </c>
      <c r="L168" s="211" t="s">
        <v>2001</v>
      </c>
      <c r="M168" s="211" t="s">
        <v>2001</v>
      </c>
      <c r="N168" s="211" t="s">
        <v>2001</v>
      </c>
      <c r="O168" s="476">
        <v>551</v>
      </c>
      <c r="P168" s="213">
        <v>342</v>
      </c>
      <c r="Q168" s="469">
        <v>42500000</v>
      </c>
      <c r="R168" s="215">
        <v>348</v>
      </c>
      <c r="S168" s="469">
        <v>42500000</v>
      </c>
      <c r="T168" s="215" t="s">
        <v>1733</v>
      </c>
      <c r="U168" s="469">
        <v>42500000</v>
      </c>
      <c r="V168" s="216" t="s">
        <v>418</v>
      </c>
      <c r="W168" s="238" t="s">
        <v>1335</v>
      </c>
      <c r="X168" s="239" t="s">
        <v>1336</v>
      </c>
      <c r="Y168" s="477">
        <v>0</v>
      </c>
      <c r="Z168" s="219">
        <v>0</v>
      </c>
      <c r="AA168" s="219">
        <v>0</v>
      </c>
      <c r="AB168" s="219">
        <v>4500000</v>
      </c>
      <c r="AC168" s="219">
        <v>5000000</v>
      </c>
      <c r="AD168" s="219">
        <v>5000000</v>
      </c>
      <c r="AE168" s="219">
        <v>5000000</v>
      </c>
      <c r="AF168" s="219">
        <v>5000000</v>
      </c>
      <c r="AG168" s="219">
        <v>5000000</v>
      </c>
      <c r="AH168" s="219"/>
      <c r="AI168" s="219"/>
      <c r="AJ168" s="220"/>
      <c r="AK168" s="221">
        <f t="shared" si="43"/>
        <v>29500000</v>
      </c>
      <c r="AL168" s="222">
        <f t="shared" si="44"/>
        <v>13000000</v>
      </c>
      <c r="AN168" s="223">
        <f t="shared" si="39"/>
        <v>13000000</v>
      </c>
      <c r="AO168" s="224"/>
      <c r="AP168" s="224">
        <f t="shared" si="40"/>
        <v>13000000</v>
      </c>
      <c r="AQ168" s="225"/>
      <c r="AR168" s="224"/>
      <c r="AS168" s="224"/>
      <c r="AT168" s="224"/>
      <c r="AU168" s="224"/>
      <c r="AV168" s="224"/>
      <c r="AW168" s="224"/>
      <c r="AX168" s="224"/>
      <c r="AY168" s="224"/>
      <c r="AZ168" s="224"/>
      <c r="BA168" s="224"/>
      <c r="BB168" s="226"/>
      <c r="BC168" s="227">
        <f t="shared" si="41"/>
        <v>0</v>
      </c>
      <c r="BD168" s="222">
        <f t="shared" si="42"/>
        <v>13000000</v>
      </c>
    </row>
    <row r="169" spans="1:56" s="154" customFormat="1" x14ac:dyDescent="0.2">
      <c r="A169" s="240" t="e">
        <f>+S169-#REF!</f>
        <v>#REF!</v>
      </c>
      <c r="B169" s="622"/>
      <c r="C169" s="469">
        <v>38670000</v>
      </c>
      <c r="D169" s="210" t="s">
        <v>50</v>
      </c>
      <c r="E169" s="210" t="s">
        <v>182</v>
      </c>
      <c r="F169" s="210" t="s">
        <v>89</v>
      </c>
      <c r="G169" s="210" t="s">
        <v>87</v>
      </c>
      <c r="H169" s="210" t="s">
        <v>170</v>
      </c>
      <c r="I169" s="210" t="s">
        <v>80</v>
      </c>
      <c r="J169" s="210" t="s">
        <v>77</v>
      </c>
      <c r="K169" s="210" t="s">
        <v>79</v>
      </c>
      <c r="L169" s="211" t="s">
        <v>2001</v>
      </c>
      <c r="M169" s="211" t="s">
        <v>2001</v>
      </c>
      <c r="N169" s="211" t="s">
        <v>2001</v>
      </c>
      <c r="O169" s="476">
        <v>552</v>
      </c>
      <c r="P169" s="213">
        <v>236</v>
      </c>
      <c r="Q169" s="469">
        <v>38670000</v>
      </c>
      <c r="R169" s="215">
        <v>242</v>
      </c>
      <c r="S169" s="469">
        <v>38670000</v>
      </c>
      <c r="T169" s="215" t="s">
        <v>1734</v>
      </c>
      <c r="U169" s="469">
        <v>38670000</v>
      </c>
      <c r="V169" s="216" t="s">
        <v>419</v>
      </c>
      <c r="W169" s="238" t="s">
        <v>1337</v>
      </c>
      <c r="X169" s="239" t="s">
        <v>848</v>
      </c>
      <c r="Y169" s="477">
        <v>0</v>
      </c>
      <c r="Z169" s="219">
        <v>0</v>
      </c>
      <c r="AA169" s="219">
        <v>1546800</v>
      </c>
      <c r="AB169" s="219">
        <v>3867000</v>
      </c>
      <c r="AC169" s="219">
        <v>3867000</v>
      </c>
      <c r="AD169" s="219">
        <v>3867000</v>
      </c>
      <c r="AE169" s="219">
        <v>3867000</v>
      </c>
      <c r="AF169" s="219">
        <v>3867000</v>
      </c>
      <c r="AG169" s="219">
        <v>3867000</v>
      </c>
      <c r="AH169" s="219"/>
      <c r="AI169" s="219"/>
      <c r="AJ169" s="220"/>
      <c r="AK169" s="221">
        <f t="shared" si="43"/>
        <v>24748800</v>
      </c>
      <c r="AL169" s="222">
        <f t="shared" si="44"/>
        <v>13921200</v>
      </c>
      <c r="AN169" s="223">
        <f t="shared" si="39"/>
        <v>13921200</v>
      </c>
      <c r="AO169" s="224"/>
      <c r="AP169" s="224">
        <f t="shared" si="40"/>
        <v>13921200</v>
      </c>
      <c r="AQ169" s="225"/>
      <c r="AR169" s="224"/>
      <c r="AS169" s="224"/>
      <c r="AT169" s="224"/>
      <c r="AU169" s="224"/>
      <c r="AV169" s="224"/>
      <c r="AW169" s="224"/>
      <c r="AX169" s="224"/>
      <c r="AY169" s="224"/>
      <c r="AZ169" s="224"/>
      <c r="BA169" s="224"/>
      <c r="BB169" s="226"/>
      <c r="BC169" s="227">
        <f t="shared" si="41"/>
        <v>0</v>
      </c>
      <c r="BD169" s="222">
        <f t="shared" si="42"/>
        <v>13921200</v>
      </c>
    </row>
    <row r="170" spans="1:56" s="154" customFormat="1" x14ac:dyDescent="0.2">
      <c r="A170" s="240" t="e">
        <f>+S170-#REF!</f>
        <v>#REF!</v>
      </c>
      <c r="B170" s="622"/>
      <c r="C170" s="469">
        <v>762032</v>
      </c>
      <c r="D170" s="210" t="s">
        <v>50</v>
      </c>
      <c r="E170" s="210" t="s">
        <v>182</v>
      </c>
      <c r="F170" s="210" t="s">
        <v>89</v>
      </c>
      <c r="G170" s="210" t="s">
        <v>87</v>
      </c>
      <c r="H170" s="210" t="s">
        <v>170</v>
      </c>
      <c r="I170" s="210" t="s">
        <v>80</v>
      </c>
      <c r="J170" s="210" t="s">
        <v>77</v>
      </c>
      <c r="K170" s="210" t="s">
        <v>79</v>
      </c>
      <c r="L170" s="211" t="s">
        <v>2001</v>
      </c>
      <c r="M170" s="211" t="s">
        <v>2001</v>
      </c>
      <c r="N170" s="211" t="s">
        <v>2001</v>
      </c>
      <c r="O170" s="476">
        <v>553</v>
      </c>
      <c r="P170" s="213">
        <v>253</v>
      </c>
      <c r="Q170" s="469">
        <v>762032</v>
      </c>
      <c r="R170" s="215">
        <v>277</v>
      </c>
      <c r="S170" s="469">
        <v>762032</v>
      </c>
      <c r="T170" s="215" t="s">
        <v>685</v>
      </c>
      <c r="U170" s="469">
        <v>705200</v>
      </c>
      <c r="V170" s="216" t="s">
        <v>218</v>
      </c>
      <c r="W170" s="238" t="s">
        <v>1299</v>
      </c>
      <c r="X170" s="239" t="s">
        <v>1338</v>
      </c>
      <c r="Y170" s="477">
        <v>0</v>
      </c>
      <c r="Z170" s="219">
        <v>352600</v>
      </c>
      <c r="AA170" s="219">
        <v>352600</v>
      </c>
      <c r="AB170" s="219">
        <v>0</v>
      </c>
      <c r="AC170" s="219">
        <v>0</v>
      </c>
      <c r="AD170" s="219">
        <v>0</v>
      </c>
      <c r="AE170" s="219">
        <v>0</v>
      </c>
      <c r="AF170" s="219">
        <v>0</v>
      </c>
      <c r="AG170" s="219">
        <v>0</v>
      </c>
      <c r="AH170" s="219"/>
      <c r="AI170" s="219"/>
      <c r="AJ170" s="220"/>
      <c r="AK170" s="221">
        <f t="shared" si="43"/>
        <v>705200</v>
      </c>
      <c r="AL170" s="222">
        <f t="shared" si="44"/>
        <v>0</v>
      </c>
      <c r="AN170" s="223">
        <f t="shared" si="39"/>
        <v>0</v>
      </c>
      <c r="AO170" s="224"/>
      <c r="AP170" s="224">
        <f t="shared" si="40"/>
        <v>0</v>
      </c>
      <c r="AQ170" s="225"/>
      <c r="AR170" s="224"/>
      <c r="AS170" s="224"/>
      <c r="AT170" s="224"/>
      <c r="AU170" s="224"/>
      <c r="AV170" s="224"/>
      <c r="AW170" s="224"/>
      <c r="AX170" s="224"/>
      <c r="AY170" s="224"/>
      <c r="AZ170" s="224"/>
      <c r="BA170" s="224"/>
      <c r="BB170" s="226"/>
      <c r="BC170" s="227">
        <f t="shared" si="41"/>
        <v>0</v>
      </c>
      <c r="BD170" s="222">
        <f t="shared" si="42"/>
        <v>0</v>
      </c>
    </row>
    <row r="171" spans="1:56" s="154" customFormat="1" x14ac:dyDescent="0.2">
      <c r="A171" s="240" t="e">
        <f>+S171-#REF!</f>
        <v>#REF!</v>
      </c>
      <c r="B171" s="622"/>
      <c r="C171" s="469">
        <v>70537500</v>
      </c>
      <c r="D171" s="210" t="s">
        <v>50</v>
      </c>
      <c r="E171" s="210" t="s">
        <v>182</v>
      </c>
      <c r="F171" s="210" t="s">
        <v>89</v>
      </c>
      <c r="G171" s="210" t="s">
        <v>87</v>
      </c>
      <c r="H171" s="210" t="s">
        <v>170</v>
      </c>
      <c r="I171" s="210" t="s">
        <v>80</v>
      </c>
      <c r="J171" s="210" t="s">
        <v>77</v>
      </c>
      <c r="K171" s="210" t="s">
        <v>79</v>
      </c>
      <c r="L171" s="211" t="s">
        <v>2001</v>
      </c>
      <c r="M171" s="211" t="s">
        <v>2001</v>
      </c>
      <c r="N171" s="211" t="s">
        <v>2001</v>
      </c>
      <c r="O171" s="476">
        <v>555</v>
      </c>
      <c r="P171" s="213">
        <v>237</v>
      </c>
      <c r="Q171" s="469">
        <v>70537500</v>
      </c>
      <c r="R171" s="215">
        <v>241</v>
      </c>
      <c r="S171" s="469">
        <v>70537500</v>
      </c>
      <c r="T171" s="215" t="s">
        <v>991</v>
      </c>
      <c r="U171" s="469">
        <v>70537500</v>
      </c>
      <c r="V171" s="216" t="s">
        <v>420</v>
      </c>
      <c r="W171" s="238" t="s">
        <v>1339</v>
      </c>
      <c r="X171" s="239" t="s">
        <v>1340</v>
      </c>
      <c r="Y171" s="477">
        <v>0</v>
      </c>
      <c r="Z171" s="219">
        <v>0</v>
      </c>
      <c r="AA171" s="219">
        <v>0</v>
      </c>
      <c r="AB171" s="219">
        <v>4180000</v>
      </c>
      <c r="AC171" s="219">
        <v>7837500</v>
      </c>
      <c r="AD171" s="219">
        <v>7837500</v>
      </c>
      <c r="AE171" s="219">
        <v>7837500</v>
      </c>
      <c r="AF171" s="219">
        <v>7837500</v>
      </c>
      <c r="AG171" s="219">
        <v>7837500</v>
      </c>
      <c r="AH171" s="219"/>
      <c r="AI171" s="219"/>
      <c r="AJ171" s="220"/>
      <c r="AK171" s="221">
        <f t="shared" si="43"/>
        <v>43367500</v>
      </c>
      <c r="AL171" s="222">
        <f t="shared" si="44"/>
        <v>27170000</v>
      </c>
      <c r="AN171" s="223">
        <f t="shared" si="39"/>
        <v>27170000</v>
      </c>
      <c r="AO171" s="224"/>
      <c r="AP171" s="224">
        <f t="shared" si="40"/>
        <v>27170000</v>
      </c>
      <c r="AQ171" s="225"/>
      <c r="AR171" s="224"/>
      <c r="AS171" s="224"/>
      <c r="AT171" s="224"/>
      <c r="AU171" s="224"/>
      <c r="AV171" s="224"/>
      <c r="AW171" s="224"/>
      <c r="AX171" s="224"/>
      <c r="AY171" s="224"/>
      <c r="AZ171" s="224"/>
      <c r="BA171" s="224"/>
      <c r="BB171" s="226"/>
      <c r="BC171" s="227">
        <f t="shared" si="41"/>
        <v>0</v>
      </c>
      <c r="BD171" s="222">
        <f t="shared" si="42"/>
        <v>27170000</v>
      </c>
    </row>
    <row r="172" spans="1:56" s="154" customFormat="1" x14ac:dyDescent="0.2">
      <c r="A172" s="240" t="e">
        <f>+S172-#REF!</f>
        <v>#REF!</v>
      </c>
      <c r="B172" s="622"/>
      <c r="C172" s="469">
        <v>47787850</v>
      </c>
      <c r="D172" s="210" t="s">
        <v>50</v>
      </c>
      <c r="E172" s="210" t="s">
        <v>182</v>
      </c>
      <c r="F172" s="210" t="s">
        <v>89</v>
      </c>
      <c r="G172" s="210" t="s">
        <v>87</v>
      </c>
      <c r="H172" s="210" t="s">
        <v>170</v>
      </c>
      <c r="I172" s="210" t="s">
        <v>80</v>
      </c>
      <c r="J172" s="210" t="s">
        <v>77</v>
      </c>
      <c r="K172" s="210" t="s">
        <v>79</v>
      </c>
      <c r="L172" s="211" t="s">
        <v>2001</v>
      </c>
      <c r="M172" s="211" t="s">
        <v>2001</v>
      </c>
      <c r="N172" s="211" t="s">
        <v>2001</v>
      </c>
      <c r="O172" s="476">
        <v>556</v>
      </c>
      <c r="P172" s="213">
        <v>238</v>
      </c>
      <c r="Q172" s="469">
        <v>47787850</v>
      </c>
      <c r="R172" s="215">
        <v>240</v>
      </c>
      <c r="S172" s="469">
        <v>47787850</v>
      </c>
      <c r="T172" s="215" t="s">
        <v>1735</v>
      </c>
      <c r="U172" s="469">
        <v>47787850</v>
      </c>
      <c r="V172" s="216" t="s">
        <v>421</v>
      </c>
      <c r="W172" s="238" t="s">
        <v>1341</v>
      </c>
      <c r="X172" s="239" t="s">
        <v>1342</v>
      </c>
      <c r="Y172" s="477">
        <v>0</v>
      </c>
      <c r="Z172" s="219">
        <v>0</v>
      </c>
      <c r="AA172" s="219">
        <v>0</v>
      </c>
      <c r="AB172" s="219">
        <v>5059890</v>
      </c>
      <c r="AC172" s="219">
        <v>5622100</v>
      </c>
      <c r="AD172" s="219">
        <v>5622100</v>
      </c>
      <c r="AE172" s="219">
        <v>5622100</v>
      </c>
      <c r="AF172" s="219">
        <v>5622100</v>
      </c>
      <c r="AG172" s="219">
        <v>5622100</v>
      </c>
      <c r="AH172" s="219"/>
      <c r="AI172" s="219"/>
      <c r="AJ172" s="220"/>
      <c r="AK172" s="221">
        <f t="shared" si="43"/>
        <v>33170390</v>
      </c>
      <c r="AL172" s="222">
        <f t="shared" si="44"/>
        <v>14617460</v>
      </c>
      <c r="AN172" s="223">
        <f t="shared" si="39"/>
        <v>14617460</v>
      </c>
      <c r="AO172" s="224"/>
      <c r="AP172" s="224">
        <f t="shared" si="40"/>
        <v>14617460</v>
      </c>
      <c r="AQ172" s="225"/>
      <c r="AR172" s="224"/>
      <c r="AS172" s="224"/>
      <c r="AT172" s="224"/>
      <c r="AU172" s="224"/>
      <c r="AV172" s="224"/>
      <c r="AW172" s="224"/>
      <c r="AX172" s="224"/>
      <c r="AY172" s="224"/>
      <c r="AZ172" s="224"/>
      <c r="BA172" s="224"/>
      <c r="BB172" s="226"/>
      <c r="BC172" s="227">
        <f t="shared" si="41"/>
        <v>0</v>
      </c>
      <c r="BD172" s="222">
        <f t="shared" si="42"/>
        <v>14617460</v>
      </c>
    </row>
    <row r="173" spans="1:56" s="154" customFormat="1" x14ac:dyDescent="0.2">
      <c r="A173" s="240" t="e">
        <f>+S173-#REF!</f>
        <v>#REF!</v>
      </c>
      <c r="B173" s="622"/>
      <c r="C173" s="469">
        <v>47787850</v>
      </c>
      <c r="D173" s="210" t="s">
        <v>50</v>
      </c>
      <c r="E173" s="210" t="s">
        <v>182</v>
      </c>
      <c r="F173" s="210" t="s">
        <v>89</v>
      </c>
      <c r="G173" s="210" t="s">
        <v>87</v>
      </c>
      <c r="H173" s="210" t="s">
        <v>170</v>
      </c>
      <c r="I173" s="210" t="s">
        <v>80</v>
      </c>
      <c r="J173" s="210" t="s">
        <v>77</v>
      </c>
      <c r="K173" s="210" t="s">
        <v>79</v>
      </c>
      <c r="L173" s="211" t="s">
        <v>2001</v>
      </c>
      <c r="M173" s="211" t="s">
        <v>2001</v>
      </c>
      <c r="N173" s="211" t="s">
        <v>2001</v>
      </c>
      <c r="O173" s="476">
        <v>557</v>
      </c>
      <c r="P173" s="213">
        <v>239</v>
      </c>
      <c r="Q173" s="469">
        <v>47787850</v>
      </c>
      <c r="R173" s="215">
        <v>239</v>
      </c>
      <c r="S173" s="469">
        <v>47787850</v>
      </c>
      <c r="T173" s="215" t="s">
        <v>843</v>
      </c>
      <c r="U173" s="469">
        <v>47787850</v>
      </c>
      <c r="V173" s="216" t="s">
        <v>422</v>
      </c>
      <c r="W173" s="238" t="s">
        <v>1343</v>
      </c>
      <c r="X173" s="239" t="s">
        <v>1019</v>
      </c>
      <c r="Y173" s="477">
        <v>0</v>
      </c>
      <c r="Z173" s="219">
        <v>0</v>
      </c>
      <c r="AA173" s="219">
        <v>0</v>
      </c>
      <c r="AB173" s="219">
        <v>3560663</v>
      </c>
      <c r="AC173" s="219">
        <v>5622100</v>
      </c>
      <c r="AD173" s="219">
        <v>5622100</v>
      </c>
      <c r="AE173" s="219">
        <v>5622100</v>
      </c>
      <c r="AF173" s="219">
        <v>5622100</v>
      </c>
      <c r="AG173" s="219">
        <v>5622100</v>
      </c>
      <c r="AH173" s="219"/>
      <c r="AI173" s="219"/>
      <c r="AJ173" s="220"/>
      <c r="AK173" s="221">
        <f t="shared" si="43"/>
        <v>31671163</v>
      </c>
      <c r="AL173" s="222">
        <f t="shared" si="44"/>
        <v>16116687</v>
      </c>
      <c r="AN173" s="223">
        <f t="shared" si="39"/>
        <v>16116687</v>
      </c>
      <c r="AO173" s="224"/>
      <c r="AP173" s="224">
        <f t="shared" si="40"/>
        <v>16116687</v>
      </c>
      <c r="AQ173" s="225"/>
      <c r="AR173" s="224"/>
      <c r="AS173" s="224"/>
      <c r="AT173" s="224"/>
      <c r="AU173" s="224"/>
      <c r="AV173" s="224"/>
      <c r="AW173" s="224"/>
      <c r="AX173" s="224"/>
      <c r="AY173" s="224"/>
      <c r="AZ173" s="224"/>
      <c r="BA173" s="224"/>
      <c r="BB173" s="226"/>
      <c r="BC173" s="227">
        <f t="shared" si="41"/>
        <v>0</v>
      </c>
      <c r="BD173" s="222">
        <f t="shared" si="42"/>
        <v>16116687</v>
      </c>
    </row>
    <row r="174" spans="1:56" s="154" customFormat="1" x14ac:dyDescent="0.2">
      <c r="A174" s="240" t="e">
        <f>+S174-#REF!</f>
        <v>#REF!</v>
      </c>
      <c r="B174" s="622"/>
      <c r="C174" s="469">
        <v>47787850</v>
      </c>
      <c r="D174" s="210" t="s">
        <v>50</v>
      </c>
      <c r="E174" s="210" t="s">
        <v>182</v>
      </c>
      <c r="F174" s="210" t="s">
        <v>89</v>
      </c>
      <c r="G174" s="210" t="s">
        <v>87</v>
      </c>
      <c r="H174" s="210" t="s">
        <v>170</v>
      </c>
      <c r="I174" s="210" t="s">
        <v>80</v>
      </c>
      <c r="J174" s="210" t="s">
        <v>77</v>
      </c>
      <c r="K174" s="210" t="s">
        <v>79</v>
      </c>
      <c r="L174" s="211" t="s">
        <v>2001</v>
      </c>
      <c r="M174" s="211" t="s">
        <v>2001</v>
      </c>
      <c r="N174" s="211" t="s">
        <v>2001</v>
      </c>
      <c r="O174" s="476">
        <v>558</v>
      </c>
      <c r="P174" s="213">
        <v>343</v>
      </c>
      <c r="Q174" s="469">
        <v>47787850</v>
      </c>
      <c r="R174" s="215">
        <v>347</v>
      </c>
      <c r="S174" s="469">
        <v>47787850</v>
      </c>
      <c r="T174" s="215" t="s">
        <v>1236</v>
      </c>
      <c r="U174" s="469">
        <v>47787850</v>
      </c>
      <c r="V174" s="216" t="s">
        <v>423</v>
      </c>
      <c r="W174" s="238" t="s">
        <v>1344</v>
      </c>
      <c r="X174" s="239" t="s">
        <v>1345</v>
      </c>
      <c r="Y174" s="477">
        <v>0</v>
      </c>
      <c r="Z174" s="219">
        <v>0</v>
      </c>
      <c r="AA174" s="219">
        <v>0</v>
      </c>
      <c r="AB174" s="219">
        <v>3560663</v>
      </c>
      <c r="AC174" s="219">
        <v>5622100</v>
      </c>
      <c r="AD174" s="219">
        <v>5622100</v>
      </c>
      <c r="AE174" s="219">
        <v>5622100</v>
      </c>
      <c r="AF174" s="219">
        <v>5622100</v>
      </c>
      <c r="AG174" s="219">
        <v>5622100</v>
      </c>
      <c r="AH174" s="219"/>
      <c r="AI174" s="219"/>
      <c r="AJ174" s="220"/>
      <c r="AK174" s="221">
        <f t="shared" si="43"/>
        <v>31671163</v>
      </c>
      <c r="AL174" s="222">
        <f t="shared" si="44"/>
        <v>16116687</v>
      </c>
      <c r="AN174" s="223">
        <f t="shared" si="39"/>
        <v>16116687</v>
      </c>
      <c r="AO174" s="224"/>
      <c r="AP174" s="224">
        <f t="shared" si="40"/>
        <v>16116687</v>
      </c>
      <c r="AQ174" s="225"/>
      <c r="AR174" s="224"/>
      <c r="AS174" s="224"/>
      <c r="AT174" s="224"/>
      <c r="AU174" s="224"/>
      <c r="AV174" s="224"/>
      <c r="AW174" s="224"/>
      <c r="AX174" s="224"/>
      <c r="AY174" s="224"/>
      <c r="AZ174" s="224"/>
      <c r="BA174" s="224"/>
      <c r="BB174" s="226"/>
      <c r="BC174" s="227">
        <f t="shared" si="41"/>
        <v>0</v>
      </c>
      <c r="BD174" s="222">
        <f t="shared" si="42"/>
        <v>16116687</v>
      </c>
    </row>
    <row r="175" spans="1:56" s="154" customFormat="1" x14ac:dyDescent="0.2">
      <c r="A175" s="240" t="e">
        <f>+S175-#REF!</f>
        <v>#REF!</v>
      </c>
      <c r="B175" s="622"/>
      <c r="C175" s="469">
        <v>47787850</v>
      </c>
      <c r="D175" s="210" t="s">
        <v>50</v>
      </c>
      <c r="E175" s="210" t="s">
        <v>182</v>
      </c>
      <c r="F175" s="210" t="s">
        <v>89</v>
      </c>
      <c r="G175" s="210" t="s">
        <v>87</v>
      </c>
      <c r="H175" s="210" t="s">
        <v>170</v>
      </c>
      <c r="I175" s="210" t="s">
        <v>80</v>
      </c>
      <c r="J175" s="210" t="s">
        <v>77</v>
      </c>
      <c r="K175" s="210" t="s">
        <v>79</v>
      </c>
      <c r="L175" s="211" t="s">
        <v>2001</v>
      </c>
      <c r="M175" s="211" t="s">
        <v>2001</v>
      </c>
      <c r="N175" s="211" t="s">
        <v>2001</v>
      </c>
      <c r="O175" s="476">
        <v>559</v>
      </c>
      <c r="P175" s="213">
        <v>240</v>
      </c>
      <c r="Q175" s="469">
        <v>47787850</v>
      </c>
      <c r="R175" s="215">
        <v>238</v>
      </c>
      <c r="S175" s="469">
        <v>47787850</v>
      </c>
      <c r="T175" s="215" t="s">
        <v>1736</v>
      </c>
      <c r="U175" s="469">
        <v>47787850</v>
      </c>
      <c r="V175" s="216" t="s">
        <v>424</v>
      </c>
      <c r="W175" s="238" t="s">
        <v>1346</v>
      </c>
      <c r="X175" s="239" t="s">
        <v>1347</v>
      </c>
      <c r="Y175" s="477">
        <v>0</v>
      </c>
      <c r="Z175" s="219">
        <v>0</v>
      </c>
      <c r="AA175" s="219">
        <v>0</v>
      </c>
      <c r="AB175" s="219">
        <v>5059890</v>
      </c>
      <c r="AC175" s="219">
        <v>5622100</v>
      </c>
      <c r="AD175" s="219">
        <v>5622100</v>
      </c>
      <c r="AE175" s="219">
        <v>5622100</v>
      </c>
      <c r="AF175" s="219">
        <v>5622100</v>
      </c>
      <c r="AG175" s="219">
        <v>5622100</v>
      </c>
      <c r="AH175" s="219"/>
      <c r="AI175" s="219"/>
      <c r="AJ175" s="220"/>
      <c r="AK175" s="221">
        <f t="shared" si="43"/>
        <v>33170390</v>
      </c>
      <c r="AL175" s="222">
        <f t="shared" si="44"/>
        <v>14617460</v>
      </c>
      <c r="AN175" s="223">
        <f t="shared" si="39"/>
        <v>14617460</v>
      </c>
      <c r="AO175" s="224"/>
      <c r="AP175" s="224">
        <f t="shared" si="40"/>
        <v>14617460</v>
      </c>
      <c r="AQ175" s="225"/>
      <c r="AR175" s="224"/>
      <c r="AS175" s="224"/>
      <c r="AT175" s="224"/>
      <c r="AU175" s="224"/>
      <c r="AV175" s="224"/>
      <c r="AW175" s="224"/>
      <c r="AX175" s="224"/>
      <c r="AY175" s="224"/>
      <c r="AZ175" s="224"/>
      <c r="BA175" s="224"/>
      <c r="BB175" s="226"/>
      <c r="BC175" s="227">
        <f t="shared" si="41"/>
        <v>0</v>
      </c>
      <c r="BD175" s="222">
        <f t="shared" si="42"/>
        <v>14617460</v>
      </c>
    </row>
    <row r="176" spans="1:56" s="154" customFormat="1" x14ac:dyDescent="0.2">
      <c r="A176" s="240" t="e">
        <f>+S176-#REF!</f>
        <v>#REF!</v>
      </c>
      <c r="B176" s="622"/>
      <c r="C176" s="469">
        <v>53295000</v>
      </c>
      <c r="D176" s="210" t="s">
        <v>50</v>
      </c>
      <c r="E176" s="210" t="s">
        <v>182</v>
      </c>
      <c r="F176" s="210" t="s">
        <v>89</v>
      </c>
      <c r="G176" s="210" t="s">
        <v>87</v>
      </c>
      <c r="H176" s="210" t="s">
        <v>170</v>
      </c>
      <c r="I176" s="210" t="s">
        <v>80</v>
      </c>
      <c r="J176" s="210" t="s">
        <v>77</v>
      </c>
      <c r="K176" s="210" t="s">
        <v>79</v>
      </c>
      <c r="L176" s="211" t="s">
        <v>2001</v>
      </c>
      <c r="M176" s="211" t="s">
        <v>2001</v>
      </c>
      <c r="N176" s="211" t="s">
        <v>2001</v>
      </c>
      <c r="O176" s="476">
        <v>560</v>
      </c>
      <c r="P176" s="213">
        <v>241</v>
      </c>
      <c r="Q176" s="469">
        <v>53295000</v>
      </c>
      <c r="R176" s="215">
        <v>237</v>
      </c>
      <c r="S176" s="469">
        <v>53295000</v>
      </c>
      <c r="T176" s="215" t="s">
        <v>1606</v>
      </c>
      <c r="U176" s="469">
        <v>53295000</v>
      </c>
      <c r="V176" s="216" t="s">
        <v>425</v>
      </c>
      <c r="W176" s="238" t="s">
        <v>1348</v>
      </c>
      <c r="X176" s="239" t="s">
        <v>1349</v>
      </c>
      <c r="Y176" s="477">
        <v>0</v>
      </c>
      <c r="Z176" s="219">
        <v>0</v>
      </c>
      <c r="AA176" s="219">
        <v>0</v>
      </c>
      <c r="AB176" s="219">
        <v>3971000</v>
      </c>
      <c r="AC176" s="219">
        <v>6270000</v>
      </c>
      <c r="AD176" s="219">
        <v>6270000</v>
      </c>
      <c r="AE176" s="219">
        <v>6270000</v>
      </c>
      <c r="AF176" s="219">
        <v>6270000</v>
      </c>
      <c r="AG176" s="219">
        <v>6270000</v>
      </c>
      <c r="AH176" s="219"/>
      <c r="AI176" s="219"/>
      <c r="AJ176" s="220"/>
      <c r="AK176" s="221">
        <f t="shared" si="43"/>
        <v>35321000</v>
      </c>
      <c r="AL176" s="222">
        <f t="shared" si="44"/>
        <v>17974000</v>
      </c>
      <c r="AN176" s="223">
        <f t="shared" si="39"/>
        <v>17974000</v>
      </c>
      <c r="AO176" s="224"/>
      <c r="AP176" s="224">
        <f t="shared" si="40"/>
        <v>17974000</v>
      </c>
      <c r="AQ176" s="225"/>
      <c r="AR176" s="224"/>
      <c r="AS176" s="224"/>
      <c r="AT176" s="224"/>
      <c r="AU176" s="224"/>
      <c r="AV176" s="224"/>
      <c r="AW176" s="224"/>
      <c r="AX176" s="224"/>
      <c r="AY176" s="224"/>
      <c r="AZ176" s="224"/>
      <c r="BA176" s="224"/>
      <c r="BB176" s="226"/>
      <c r="BC176" s="227">
        <f t="shared" si="41"/>
        <v>0</v>
      </c>
      <c r="BD176" s="222">
        <f t="shared" si="42"/>
        <v>17974000</v>
      </c>
    </row>
    <row r="177" spans="1:57" s="154" customFormat="1" ht="25.5" x14ac:dyDescent="0.2">
      <c r="A177" s="240" t="e">
        <f>+S177-#REF!</f>
        <v>#REF!</v>
      </c>
      <c r="B177" s="622"/>
      <c r="C177" s="469">
        <v>3075088</v>
      </c>
      <c r="D177" s="210" t="s">
        <v>50</v>
      </c>
      <c r="E177" s="210" t="s">
        <v>182</v>
      </c>
      <c r="F177" s="210" t="s">
        <v>89</v>
      </c>
      <c r="G177" s="210" t="s">
        <v>87</v>
      </c>
      <c r="H177" s="210" t="s">
        <v>170</v>
      </c>
      <c r="I177" s="210" t="s">
        <v>80</v>
      </c>
      <c r="J177" s="210" t="s">
        <v>77</v>
      </c>
      <c r="K177" s="210" t="s">
        <v>79</v>
      </c>
      <c r="L177" s="211" t="s">
        <v>2001</v>
      </c>
      <c r="M177" s="211" t="s">
        <v>2001</v>
      </c>
      <c r="N177" s="211" t="s">
        <v>2001</v>
      </c>
      <c r="O177" s="467">
        <v>635</v>
      </c>
      <c r="P177" s="213">
        <v>414</v>
      </c>
      <c r="Q177" s="469">
        <v>3075088</v>
      </c>
      <c r="R177" s="215">
        <v>471</v>
      </c>
      <c r="S177" s="469">
        <v>3075088</v>
      </c>
      <c r="T177" s="215" t="s">
        <v>2058</v>
      </c>
      <c r="U177" s="469">
        <v>2666500</v>
      </c>
      <c r="V177" s="216" t="s">
        <v>684</v>
      </c>
      <c r="W177" s="238" t="s">
        <v>1267</v>
      </c>
      <c r="X177" s="239" t="s">
        <v>2059</v>
      </c>
      <c r="Y177" s="477">
        <v>0</v>
      </c>
      <c r="Z177" s="219">
        <v>0</v>
      </c>
      <c r="AA177" s="219">
        <v>0</v>
      </c>
      <c r="AB177" s="219">
        <v>365000</v>
      </c>
      <c r="AC177" s="219">
        <v>460300</v>
      </c>
      <c r="AD177" s="219">
        <v>460300</v>
      </c>
      <c r="AE177" s="219">
        <v>460300</v>
      </c>
      <c r="AF177" s="219">
        <v>460300</v>
      </c>
      <c r="AG177" s="219">
        <v>460300</v>
      </c>
      <c r="AH177" s="219"/>
      <c r="AI177" s="219"/>
      <c r="AJ177" s="220"/>
      <c r="AK177" s="221">
        <f t="shared" si="43"/>
        <v>2666500</v>
      </c>
      <c r="AL177" s="222">
        <f t="shared" si="44"/>
        <v>0</v>
      </c>
      <c r="AN177" s="223">
        <f t="shared" si="39"/>
        <v>0</v>
      </c>
      <c r="AO177" s="224"/>
      <c r="AP177" s="224">
        <f t="shared" si="40"/>
        <v>0</v>
      </c>
      <c r="AQ177" s="225"/>
      <c r="AR177" s="224"/>
      <c r="AS177" s="224"/>
      <c r="AT177" s="224"/>
      <c r="AU177" s="224"/>
      <c r="AV177" s="224"/>
      <c r="AW177" s="224"/>
      <c r="AX177" s="224"/>
      <c r="AY177" s="224"/>
      <c r="AZ177" s="224"/>
      <c r="BA177" s="224"/>
      <c r="BB177" s="226"/>
      <c r="BC177" s="227">
        <f t="shared" si="41"/>
        <v>0</v>
      </c>
      <c r="BD177" s="222">
        <f t="shared" si="42"/>
        <v>0</v>
      </c>
    </row>
    <row r="178" spans="1:57" s="154" customFormat="1" x14ac:dyDescent="0.2">
      <c r="B178" s="622"/>
      <c r="C178" s="469"/>
      <c r="D178" s="210"/>
      <c r="E178" s="210"/>
      <c r="F178" s="210"/>
      <c r="G178" s="210"/>
      <c r="H178" s="210"/>
      <c r="I178" s="210"/>
      <c r="J178" s="210"/>
      <c r="K178" s="210"/>
      <c r="L178" s="211"/>
      <c r="M178" s="211"/>
      <c r="N178" s="211"/>
      <c r="O178" s="467"/>
      <c r="P178" s="213"/>
      <c r="Q178" s="469"/>
      <c r="R178" s="215"/>
      <c r="S178" s="469"/>
      <c r="T178" s="215"/>
      <c r="U178" s="469"/>
      <c r="V178" s="216"/>
      <c r="W178" s="216"/>
      <c r="X178" s="478"/>
      <c r="Y178" s="477"/>
      <c r="Z178" s="219"/>
      <c r="AA178" s="219"/>
      <c r="AB178" s="219"/>
      <c r="AC178" s="219"/>
      <c r="AD178" s="219"/>
      <c r="AE178" s="219"/>
      <c r="AF178" s="219"/>
      <c r="AG178" s="219"/>
      <c r="AH178" s="219"/>
      <c r="AI178" s="219"/>
      <c r="AJ178" s="220"/>
      <c r="AK178" s="221">
        <f t="shared" si="43"/>
        <v>0</v>
      </c>
      <c r="AL178" s="222">
        <f t="shared" si="44"/>
        <v>0</v>
      </c>
      <c r="AN178" s="223">
        <f t="shared" si="39"/>
        <v>0</v>
      </c>
      <c r="AO178" s="224"/>
      <c r="AP178" s="224">
        <f t="shared" si="40"/>
        <v>0</v>
      </c>
      <c r="AQ178" s="225"/>
      <c r="AR178" s="224"/>
      <c r="AS178" s="224"/>
      <c r="AT178" s="224"/>
      <c r="AU178" s="224"/>
      <c r="AV178" s="224"/>
      <c r="AW178" s="224"/>
      <c r="AX178" s="224"/>
      <c r="AY178" s="224"/>
      <c r="AZ178" s="224"/>
      <c r="BA178" s="224"/>
      <c r="BB178" s="226"/>
      <c r="BC178" s="227">
        <f t="shared" si="41"/>
        <v>0</v>
      </c>
      <c r="BD178" s="222">
        <f t="shared" si="42"/>
        <v>0</v>
      </c>
    </row>
    <row r="179" spans="1:57" s="154" customFormat="1" x14ac:dyDescent="0.2">
      <c r="B179" s="622"/>
      <c r="C179" s="469"/>
      <c r="D179" s="210"/>
      <c r="E179" s="210"/>
      <c r="F179" s="210"/>
      <c r="G179" s="210"/>
      <c r="H179" s="210"/>
      <c r="I179" s="210"/>
      <c r="J179" s="210"/>
      <c r="K179" s="210"/>
      <c r="L179" s="211"/>
      <c r="M179" s="211"/>
      <c r="N179" s="211"/>
      <c r="O179" s="467"/>
      <c r="P179" s="213"/>
      <c r="Q179" s="469"/>
      <c r="R179" s="215"/>
      <c r="S179" s="469"/>
      <c r="T179" s="215"/>
      <c r="U179" s="469"/>
      <c r="V179" s="216"/>
      <c r="W179" s="216"/>
      <c r="X179" s="478"/>
      <c r="Y179" s="477"/>
      <c r="Z179" s="219"/>
      <c r="AA179" s="219"/>
      <c r="AB179" s="219"/>
      <c r="AC179" s="219"/>
      <c r="AD179" s="219"/>
      <c r="AE179" s="219"/>
      <c r="AF179" s="219"/>
      <c r="AG179" s="219"/>
      <c r="AH179" s="219"/>
      <c r="AI179" s="219"/>
      <c r="AJ179" s="220"/>
      <c r="AK179" s="221">
        <f>SUM(Y179:AJ179)</f>
        <v>0</v>
      </c>
      <c r="AL179" s="222">
        <f>+U179-AK179</f>
        <v>0</v>
      </c>
      <c r="AN179" s="223">
        <f>+AL179</f>
        <v>0</v>
      </c>
      <c r="AO179" s="224"/>
      <c r="AP179" s="224">
        <f>+AN179-AO179</f>
        <v>0</v>
      </c>
      <c r="AQ179" s="225"/>
      <c r="AR179" s="224"/>
      <c r="AS179" s="224"/>
      <c r="AT179" s="224"/>
      <c r="AU179" s="224"/>
      <c r="AV179" s="224"/>
      <c r="AW179" s="224"/>
      <c r="AX179" s="224"/>
      <c r="AY179" s="224"/>
      <c r="AZ179" s="224"/>
      <c r="BA179" s="224"/>
      <c r="BB179" s="226"/>
      <c r="BC179" s="227">
        <f>SUM(AQ179:BB179)</f>
        <v>0</v>
      </c>
      <c r="BD179" s="222">
        <f>+AN179-BC179</f>
        <v>0</v>
      </c>
    </row>
    <row r="180" spans="1:57" s="154" customFormat="1" x14ac:dyDescent="0.2">
      <c r="B180" s="425"/>
      <c r="C180" s="462"/>
      <c r="D180" s="210"/>
      <c r="E180" s="210"/>
      <c r="F180" s="210"/>
      <c r="G180" s="210"/>
      <c r="H180" s="210"/>
      <c r="I180" s="210"/>
      <c r="J180" s="210"/>
      <c r="K180" s="210"/>
      <c r="L180" s="233"/>
      <c r="M180" s="233"/>
      <c r="N180" s="233"/>
      <c r="O180" s="234"/>
      <c r="P180" s="235"/>
      <c r="Q180" s="235"/>
      <c r="R180" s="236"/>
      <c r="S180" s="224"/>
      <c r="T180" s="236"/>
      <c r="U180" s="224"/>
      <c r="V180" s="237"/>
      <c r="W180" s="237"/>
      <c r="X180" s="478"/>
      <c r="Y180" s="223"/>
      <c r="Z180" s="224"/>
      <c r="AA180" s="224"/>
      <c r="AB180" s="224"/>
      <c r="AC180" s="224"/>
      <c r="AD180" s="224"/>
      <c r="AE180" s="224"/>
      <c r="AF180" s="224"/>
      <c r="AG180" s="224"/>
      <c r="AH180" s="224"/>
      <c r="AI180" s="224"/>
      <c r="AJ180" s="226"/>
      <c r="AK180" s="221"/>
      <c r="AL180" s="222"/>
      <c r="AM180" s="240"/>
      <c r="AN180" s="223">
        <f>+AL180</f>
        <v>0</v>
      </c>
      <c r="AO180" s="224"/>
      <c r="AP180" s="224">
        <f>+AN180-AO180</f>
        <v>0</v>
      </c>
      <c r="AQ180" s="225"/>
      <c r="AR180" s="224"/>
      <c r="AS180" s="224"/>
      <c r="AT180" s="224"/>
      <c r="AU180" s="224"/>
      <c r="AV180" s="224"/>
      <c r="AW180" s="224"/>
      <c r="AX180" s="224"/>
      <c r="AY180" s="224"/>
      <c r="AZ180" s="224"/>
      <c r="BA180" s="224"/>
      <c r="BB180" s="226"/>
      <c r="BC180" s="227">
        <f>SUM(AQ180:BB180)</f>
        <v>0</v>
      </c>
      <c r="BD180" s="222">
        <f>+AN180-BC180</f>
        <v>0</v>
      </c>
    </row>
    <row r="181" spans="1:57" s="252" customFormat="1" ht="66" customHeight="1" thickBot="1" x14ac:dyDescent="0.25">
      <c r="B181" s="241" t="s">
        <v>6</v>
      </c>
      <c r="C181" s="463">
        <f>C153-SUM(C154:C180)</f>
        <v>0</v>
      </c>
      <c r="D181" s="243" t="s">
        <v>50</v>
      </c>
      <c r="E181" s="244" t="s">
        <v>182</v>
      </c>
      <c r="F181" s="244" t="s">
        <v>89</v>
      </c>
      <c r="G181" s="244" t="s">
        <v>87</v>
      </c>
      <c r="H181" s="244" t="s">
        <v>170</v>
      </c>
      <c r="I181" s="244" t="s">
        <v>80</v>
      </c>
      <c r="J181" s="244" t="s">
        <v>77</v>
      </c>
      <c r="K181" s="244" t="s">
        <v>79</v>
      </c>
      <c r="L181" s="245"/>
      <c r="M181" s="245"/>
      <c r="N181" s="245"/>
      <c r="O181" s="720"/>
      <c r="P181" s="247"/>
      <c r="Q181" s="479"/>
      <c r="R181" s="248"/>
      <c r="S181" s="479">
        <f>SUM(S154:S180)</f>
        <v>1143574520</v>
      </c>
      <c r="T181" s="385"/>
      <c r="U181" s="479">
        <f>SUM(U154:U180)</f>
        <v>1143109100</v>
      </c>
      <c r="V181" s="464"/>
      <c r="W181" s="464"/>
      <c r="X181" s="388"/>
      <c r="Y181" s="389">
        <f t="shared" ref="Y181:BD181" si="45">SUM(Y154:Y180)</f>
        <v>0</v>
      </c>
      <c r="Z181" s="389">
        <f t="shared" si="45"/>
        <v>352600</v>
      </c>
      <c r="AA181" s="389">
        <f t="shared" si="45"/>
        <v>7334096</v>
      </c>
      <c r="AB181" s="389">
        <f t="shared" si="45"/>
        <v>100616934</v>
      </c>
      <c r="AC181" s="389">
        <f t="shared" si="45"/>
        <v>132059000</v>
      </c>
      <c r="AD181" s="389">
        <f t="shared" si="45"/>
        <v>132059000</v>
      </c>
      <c r="AE181" s="389">
        <f t="shared" si="45"/>
        <v>132059000</v>
      </c>
      <c r="AF181" s="389">
        <f t="shared" si="45"/>
        <v>132059000</v>
      </c>
      <c r="AG181" s="389">
        <f t="shared" si="45"/>
        <v>132059000</v>
      </c>
      <c r="AH181" s="389">
        <f t="shared" si="45"/>
        <v>0</v>
      </c>
      <c r="AI181" s="389">
        <f t="shared" si="45"/>
        <v>0</v>
      </c>
      <c r="AJ181" s="390">
        <f t="shared" si="45"/>
        <v>0</v>
      </c>
      <c r="AK181" s="391">
        <f t="shared" si="45"/>
        <v>768598630</v>
      </c>
      <c r="AL181" s="392">
        <f t="shared" si="45"/>
        <v>374510470</v>
      </c>
      <c r="AN181" s="393">
        <f t="shared" si="45"/>
        <v>374510470</v>
      </c>
      <c r="AO181" s="394">
        <f t="shared" si="45"/>
        <v>0</v>
      </c>
      <c r="AP181" s="394">
        <f t="shared" si="45"/>
        <v>374510470</v>
      </c>
      <c r="AQ181" s="394">
        <f t="shared" si="45"/>
        <v>0</v>
      </c>
      <c r="AR181" s="394">
        <f t="shared" si="45"/>
        <v>0</v>
      </c>
      <c r="AS181" s="394">
        <f t="shared" si="45"/>
        <v>0</v>
      </c>
      <c r="AT181" s="394">
        <f t="shared" si="45"/>
        <v>0</v>
      </c>
      <c r="AU181" s="394">
        <f t="shared" si="45"/>
        <v>0</v>
      </c>
      <c r="AV181" s="394">
        <f t="shared" si="45"/>
        <v>0</v>
      </c>
      <c r="AW181" s="394">
        <f t="shared" si="45"/>
        <v>0</v>
      </c>
      <c r="AX181" s="394">
        <f t="shared" si="45"/>
        <v>0</v>
      </c>
      <c r="AY181" s="394">
        <f t="shared" si="45"/>
        <v>0</v>
      </c>
      <c r="AZ181" s="394">
        <f t="shared" si="45"/>
        <v>0</v>
      </c>
      <c r="BA181" s="394">
        <f t="shared" si="45"/>
        <v>0</v>
      </c>
      <c r="BB181" s="394">
        <f t="shared" si="45"/>
        <v>0</v>
      </c>
      <c r="BC181" s="395">
        <f t="shared" si="45"/>
        <v>0</v>
      </c>
      <c r="BD181" s="396">
        <f t="shared" si="45"/>
        <v>374510470</v>
      </c>
    </row>
    <row r="182" spans="1:57" s="252" customFormat="1" ht="34.5" customHeight="1" x14ac:dyDescent="0.2">
      <c r="B182" s="444" t="s">
        <v>84</v>
      </c>
      <c r="C182" s="443">
        <f>351284868-1674000</f>
        <v>349610868</v>
      </c>
      <c r="D182" s="445"/>
      <c r="E182" s="445"/>
      <c r="F182" s="445"/>
      <c r="G182" s="445"/>
      <c r="H182" s="445"/>
      <c r="I182" s="445"/>
      <c r="J182" s="445"/>
      <c r="K182" s="445"/>
      <c r="L182" s="445"/>
      <c r="M182" s="445"/>
      <c r="N182" s="446"/>
      <c r="O182" s="718"/>
      <c r="P182" s="448"/>
      <c r="Q182" s="449"/>
      <c r="R182" s="450"/>
      <c r="S182" s="449"/>
      <c r="T182" s="450"/>
      <c r="U182" s="449"/>
      <c r="V182" s="451"/>
      <c r="W182" s="451"/>
      <c r="X182" s="452"/>
      <c r="Y182" s="453"/>
      <c r="Z182" s="454"/>
      <c r="AA182" s="454"/>
      <c r="AB182" s="454"/>
      <c r="AC182" s="454"/>
      <c r="AD182" s="454"/>
      <c r="AE182" s="454"/>
      <c r="AF182" s="454"/>
      <c r="AG182" s="454"/>
      <c r="AH182" s="454"/>
      <c r="AI182" s="454"/>
      <c r="AJ182" s="455"/>
      <c r="AK182" s="456"/>
      <c r="AL182" s="457"/>
      <c r="AN182" s="202">
        <f t="shared" ref="AN182:AN191" si="46">+AL182</f>
        <v>0</v>
      </c>
      <c r="AO182" s="203"/>
      <c r="AP182" s="203">
        <f t="shared" ref="AP182:AP191" si="47">+AN182-AO182</f>
        <v>0</v>
      </c>
      <c r="AQ182" s="204"/>
      <c r="AR182" s="203"/>
      <c r="AS182" s="203"/>
      <c r="AT182" s="203"/>
      <c r="AU182" s="203"/>
      <c r="AV182" s="203"/>
      <c r="AW182" s="203"/>
      <c r="AX182" s="203"/>
      <c r="AY182" s="203"/>
      <c r="AZ182" s="203"/>
      <c r="BA182" s="203"/>
      <c r="BB182" s="205"/>
      <c r="BC182" s="206">
        <f t="shared" ref="BC182:BC191" si="48">SUM(AQ182:BB182)</f>
        <v>0</v>
      </c>
      <c r="BD182" s="207">
        <f t="shared" ref="BD182:BD191" si="49">+AN182-BC182</f>
        <v>0</v>
      </c>
      <c r="BE182" s="208"/>
    </row>
    <row r="183" spans="1:57" s="472" customFormat="1" x14ac:dyDescent="0.2">
      <c r="A183" s="240" t="e">
        <f>+S183-#REF!</f>
        <v>#REF!</v>
      </c>
      <c r="B183" s="623"/>
      <c r="C183" s="480">
        <v>12284868</v>
      </c>
      <c r="D183" s="210" t="s">
        <v>50</v>
      </c>
      <c r="E183" s="210" t="s">
        <v>182</v>
      </c>
      <c r="F183" s="210" t="s">
        <v>90</v>
      </c>
      <c r="G183" s="210" t="s">
        <v>88</v>
      </c>
      <c r="H183" s="210" t="s">
        <v>171</v>
      </c>
      <c r="I183" s="210" t="s">
        <v>86</v>
      </c>
      <c r="J183" s="210" t="s">
        <v>77</v>
      </c>
      <c r="K183" s="210" t="s">
        <v>79</v>
      </c>
      <c r="L183" s="211" t="s">
        <v>2001</v>
      </c>
      <c r="M183" s="211" t="s">
        <v>2001</v>
      </c>
      <c r="N183" s="211" t="s">
        <v>2001</v>
      </c>
      <c r="O183" s="467">
        <v>406</v>
      </c>
      <c r="P183" s="213">
        <v>597</v>
      </c>
      <c r="Q183" s="480">
        <v>12284868</v>
      </c>
      <c r="R183" s="215">
        <v>726</v>
      </c>
      <c r="S183" s="480">
        <v>12284868</v>
      </c>
      <c r="T183" s="215"/>
      <c r="U183" s="480"/>
      <c r="V183" s="216" t="s">
        <v>1369</v>
      </c>
      <c r="W183" s="216"/>
      <c r="X183" s="217"/>
      <c r="Y183" s="470">
        <v>0</v>
      </c>
      <c r="Z183" s="466">
        <v>0</v>
      </c>
      <c r="AA183" s="466">
        <v>0</v>
      </c>
      <c r="AB183" s="466">
        <v>0</v>
      </c>
      <c r="AC183" s="466">
        <v>0</v>
      </c>
      <c r="AD183" s="466">
        <v>0</v>
      </c>
      <c r="AE183" s="466">
        <v>0</v>
      </c>
      <c r="AF183" s="466">
        <v>0</v>
      </c>
      <c r="AG183" s="466">
        <v>0</v>
      </c>
      <c r="AH183" s="466"/>
      <c r="AI183" s="466"/>
      <c r="AJ183" s="471"/>
      <c r="AK183" s="221">
        <f t="shared" ref="AK183:AK192" si="50">SUM(Y183:AJ183)</f>
        <v>0</v>
      </c>
      <c r="AL183" s="222">
        <f t="shared" ref="AL183:AL192" si="51">+U183-AK183</f>
        <v>0</v>
      </c>
      <c r="AM183" s="481"/>
      <c r="AN183" s="223">
        <f t="shared" si="46"/>
        <v>0</v>
      </c>
      <c r="AO183" s="224"/>
      <c r="AP183" s="224">
        <f t="shared" si="47"/>
        <v>0</v>
      </c>
      <c r="AQ183" s="225"/>
      <c r="AR183" s="224"/>
      <c r="AS183" s="224"/>
      <c r="AT183" s="224"/>
      <c r="AU183" s="224"/>
      <c r="AV183" s="224"/>
      <c r="AW183" s="224"/>
      <c r="AX183" s="224"/>
      <c r="AY183" s="224"/>
      <c r="AZ183" s="224"/>
      <c r="BA183" s="224"/>
      <c r="BB183" s="226"/>
      <c r="BC183" s="227">
        <f t="shared" si="48"/>
        <v>0</v>
      </c>
      <c r="BD183" s="222">
        <f t="shared" si="49"/>
        <v>0</v>
      </c>
    </row>
    <row r="184" spans="1:57" s="472" customFormat="1" x14ac:dyDescent="0.2">
      <c r="A184" s="240" t="e">
        <f>+S184-#REF!</f>
        <v>#REF!</v>
      </c>
      <c r="B184" s="623"/>
      <c r="C184" s="480">
        <v>33732600</v>
      </c>
      <c r="D184" s="210" t="s">
        <v>50</v>
      </c>
      <c r="E184" s="210" t="s">
        <v>182</v>
      </c>
      <c r="F184" s="210" t="s">
        <v>90</v>
      </c>
      <c r="G184" s="210" t="s">
        <v>88</v>
      </c>
      <c r="H184" s="210" t="s">
        <v>171</v>
      </c>
      <c r="I184" s="210" t="s">
        <v>86</v>
      </c>
      <c r="J184" s="210" t="s">
        <v>77</v>
      </c>
      <c r="K184" s="210" t="s">
        <v>79</v>
      </c>
      <c r="L184" s="211" t="s">
        <v>2001</v>
      </c>
      <c r="M184" s="211" t="s">
        <v>2001</v>
      </c>
      <c r="N184" s="211" t="s">
        <v>2001</v>
      </c>
      <c r="O184" s="467">
        <v>511</v>
      </c>
      <c r="P184" s="213">
        <v>149</v>
      </c>
      <c r="Q184" s="480">
        <v>33732600</v>
      </c>
      <c r="R184" s="215">
        <v>111</v>
      </c>
      <c r="S184" s="480">
        <v>33732600</v>
      </c>
      <c r="T184" s="215" t="s">
        <v>977</v>
      </c>
      <c r="U184" s="480">
        <v>33732600</v>
      </c>
      <c r="V184" s="216" t="s">
        <v>432</v>
      </c>
      <c r="W184" s="216" t="s">
        <v>1354</v>
      </c>
      <c r="X184" s="217" t="s">
        <v>1355</v>
      </c>
      <c r="Y184" s="470">
        <v>0</v>
      </c>
      <c r="Z184" s="466">
        <v>0</v>
      </c>
      <c r="AA184" s="466">
        <v>5622100</v>
      </c>
      <c r="AB184" s="466">
        <v>5622100</v>
      </c>
      <c r="AC184" s="466">
        <v>5622100</v>
      </c>
      <c r="AD184" s="466">
        <v>5622100</v>
      </c>
      <c r="AE184" s="466">
        <v>5622100</v>
      </c>
      <c r="AF184" s="466">
        <v>5622100</v>
      </c>
      <c r="AG184" s="466">
        <v>0</v>
      </c>
      <c r="AH184" s="466"/>
      <c r="AI184" s="466"/>
      <c r="AJ184" s="471"/>
      <c r="AK184" s="221">
        <f t="shared" si="50"/>
        <v>33732600</v>
      </c>
      <c r="AL184" s="222">
        <f t="shared" si="51"/>
        <v>0</v>
      </c>
      <c r="AM184" s="481"/>
      <c r="AN184" s="223">
        <f t="shared" si="46"/>
        <v>0</v>
      </c>
      <c r="AO184" s="224"/>
      <c r="AP184" s="224">
        <f t="shared" si="47"/>
        <v>0</v>
      </c>
      <c r="AQ184" s="225"/>
      <c r="AR184" s="224"/>
      <c r="AS184" s="224"/>
      <c r="AT184" s="224"/>
      <c r="AU184" s="224"/>
      <c r="AV184" s="224"/>
      <c r="AW184" s="224"/>
      <c r="AX184" s="224"/>
      <c r="AY184" s="224"/>
      <c r="AZ184" s="224"/>
      <c r="BA184" s="224"/>
      <c r="BB184" s="226"/>
      <c r="BC184" s="227">
        <f t="shared" si="48"/>
        <v>0</v>
      </c>
      <c r="BD184" s="222">
        <f t="shared" si="49"/>
        <v>0</v>
      </c>
    </row>
    <row r="185" spans="1:57" s="472" customFormat="1" x14ac:dyDescent="0.2">
      <c r="A185" s="240" t="e">
        <f>+S185-#REF!</f>
        <v>#REF!</v>
      </c>
      <c r="B185" s="623"/>
      <c r="C185" s="480">
        <v>33732600</v>
      </c>
      <c r="D185" s="210" t="s">
        <v>50</v>
      </c>
      <c r="E185" s="210" t="s">
        <v>182</v>
      </c>
      <c r="F185" s="210" t="s">
        <v>90</v>
      </c>
      <c r="G185" s="210" t="s">
        <v>88</v>
      </c>
      <c r="H185" s="210" t="s">
        <v>171</v>
      </c>
      <c r="I185" s="210" t="s">
        <v>86</v>
      </c>
      <c r="J185" s="210" t="s">
        <v>77</v>
      </c>
      <c r="K185" s="210" t="s">
        <v>79</v>
      </c>
      <c r="L185" s="211" t="s">
        <v>2001</v>
      </c>
      <c r="M185" s="211" t="s">
        <v>2001</v>
      </c>
      <c r="N185" s="211" t="s">
        <v>2001</v>
      </c>
      <c r="O185" s="467">
        <v>512</v>
      </c>
      <c r="P185" s="213">
        <v>150</v>
      </c>
      <c r="Q185" s="480">
        <v>33732600</v>
      </c>
      <c r="R185" s="215">
        <v>110</v>
      </c>
      <c r="S185" s="480">
        <v>33732600</v>
      </c>
      <c r="T185" s="215" t="s">
        <v>1350</v>
      </c>
      <c r="U185" s="480">
        <v>33732600</v>
      </c>
      <c r="V185" s="216" t="s">
        <v>433</v>
      </c>
      <c r="W185" s="216" t="s">
        <v>1356</v>
      </c>
      <c r="X185" s="217" t="s">
        <v>1357</v>
      </c>
      <c r="Y185" s="470">
        <v>0</v>
      </c>
      <c r="Z185" s="466">
        <v>0</v>
      </c>
      <c r="AA185" s="466">
        <v>5996907</v>
      </c>
      <c r="AB185" s="466">
        <v>5622100</v>
      </c>
      <c r="AC185" s="466">
        <v>5622100</v>
      </c>
      <c r="AD185" s="466">
        <v>5622100</v>
      </c>
      <c r="AE185" s="466">
        <v>5622100</v>
      </c>
      <c r="AF185" s="466">
        <v>5247293</v>
      </c>
      <c r="AG185" s="466">
        <v>0</v>
      </c>
      <c r="AH185" s="466"/>
      <c r="AI185" s="466"/>
      <c r="AJ185" s="471"/>
      <c r="AK185" s="221">
        <f t="shared" si="50"/>
        <v>33732600</v>
      </c>
      <c r="AL185" s="222">
        <f t="shared" si="51"/>
        <v>0</v>
      </c>
      <c r="AM185" s="481"/>
      <c r="AN185" s="223">
        <f t="shared" si="46"/>
        <v>0</v>
      </c>
      <c r="AO185" s="224"/>
      <c r="AP185" s="224">
        <f t="shared" si="47"/>
        <v>0</v>
      </c>
      <c r="AQ185" s="225"/>
      <c r="AR185" s="224"/>
      <c r="AS185" s="224"/>
      <c r="AT185" s="224"/>
      <c r="AU185" s="224"/>
      <c r="AV185" s="224"/>
      <c r="AW185" s="224"/>
      <c r="AX185" s="224"/>
      <c r="AY185" s="224"/>
      <c r="AZ185" s="224"/>
      <c r="BA185" s="224"/>
      <c r="BB185" s="226"/>
      <c r="BC185" s="227">
        <f t="shared" si="48"/>
        <v>0</v>
      </c>
      <c r="BD185" s="222">
        <f t="shared" si="49"/>
        <v>0</v>
      </c>
    </row>
    <row r="186" spans="1:57" s="472" customFormat="1" x14ac:dyDescent="0.2">
      <c r="A186" s="240" t="e">
        <f>+S186-#REF!</f>
        <v>#REF!</v>
      </c>
      <c r="B186" s="623"/>
      <c r="C186" s="480">
        <v>33732600</v>
      </c>
      <c r="D186" s="210" t="s">
        <v>50</v>
      </c>
      <c r="E186" s="210" t="s">
        <v>182</v>
      </c>
      <c r="F186" s="210" t="s">
        <v>90</v>
      </c>
      <c r="G186" s="210" t="s">
        <v>88</v>
      </c>
      <c r="H186" s="210" t="s">
        <v>171</v>
      </c>
      <c r="I186" s="210" t="s">
        <v>86</v>
      </c>
      <c r="J186" s="210" t="s">
        <v>77</v>
      </c>
      <c r="K186" s="210" t="s">
        <v>79</v>
      </c>
      <c r="L186" s="211" t="s">
        <v>2001</v>
      </c>
      <c r="M186" s="211" t="s">
        <v>2001</v>
      </c>
      <c r="N186" s="211" t="s">
        <v>2001</v>
      </c>
      <c r="O186" s="467">
        <v>527</v>
      </c>
      <c r="P186" s="213">
        <v>152</v>
      </c>
      <c r="Q186" s="480">
        <v>33732600</v>
      </c>
      <c r="R186" s="215">
        <v>108</v>
      </c>
      <c r="S186" s="480">
        <v>33732600</v>
      </c>
      <c r="T186" s="215" t="s">
        <v>1351</v>
      </c>
      <c r="U186" s="480">
        <v>33732600</v>
      </c>
      <c r="V186" s="216" t="s">
        <v>434</v>
      </c>
      <c r="W186" s="216" t="s">
        <v>1358</v>
      </c>
      <c r="X186" s="217" t="s">
        <v>1017</v>
      </c>
      <c r="Y186" s="470">
        <v>0</v>
      </c>
      <c r="Z186" s="466">
        <v>0</v>
      </c>
      <c r="AA186" s="466">
        <v>5434697</v>
      </c>
      <c r="AB186" s="466">
        <v>5622100</v>
      </c>
      <c r="AC186" s="466">
        <v>5622100</v>
      </c>
      <c r="AD186" s="466">
        <v>5622100</v>
      </c>
      <c r="AE186" s="466">
        <v>5622100</v>
      </c>
      <c r="AF186" s="466">
        <v>5809503</v>
      </c>
      <c r="AG186" s="466">
        <v>0</v>
      </c>
      <c r="AH186" s="466"/>
      <c r="AI186" s="466"/>
      <c r="AJ186" s="471"/>
      <c r="AK186" s="221">
        <f t="shared" si="50"/>
        <v>33732600</v>
      </c>
      <c r="AL186" s="222">
        <f t="shared" si="51"/>
        <v>0</v>
      </c>
      <c r="AM186" s="481"/>
      <c r="AN186" s="223">
        <f t="shared" si="46"/>
        <v>0</v>
      </c>
      <c r="AO186" s="224"/>
      <c r="AP186" s="224">
        <f t="shared" si="47"/>
        <v>0</v>
      </c>
      <c r="AQ186" s="225"/>
      <c r="AR186" s="224"/>
      <c r="AS186" s="224"/>
      <c r="AT186" s="224"/>
      <c r="AU186" s="224"/>
      <c r="AV186" s="224"/>
      <c r="AW186" s="224"/>
      <c r="AX186" s="224"/>
      <c r="AY186" s="224"/>
      <c r="AZ186" s="224"/>
      <c r="BA186" s="224"/>
      <c r="BB186" s="226"/>
      <c r="BC186" s="227">
        <f t="shared" si="48"/>
        <v>0</v>
      </c>
      <c r="BD186" s="222">
        <f t="shared" si="49"/>
        <v>0</v>
      </c>
    </row>
    <row r="187" spans="1:57" s="472" customFormat="1" x14ac:dyDescent="0.2">
      <c r="A187" s="240" t="e">
        <f>+S187-#REF!</f>
        <v>#REF!</v>
      </c>
      <c r="B187" s="623"/>
      <c r="C187" s="480">
        <v>39354700</v>
      </c>
      <c r="D187" s="210" t="s">
        <v>50</v>
      </c>
      <c r="E187" s="210" t="s">
        <v>182</v>
      </c>
      <c r="F187" s="210" t="s">
        <v>90</v>
      </c>
      <c r="G187" s="210" t="s">
        <v>88</v>
      </c>
      <c r="H187" s="210" t="s">
        <v>171</v>
      </c>
      <c r="I187" s="210" t="s">
        <v>86</v>
      </c>
      <c r="J187" s="210" t="s">
        <v>77</v>
      </c>
      <c r="K187" s="210" t="s">
        <v>79</v>
      </c>
      <c r="L187" s="211" t="s">
        <v>2001</v>
      </c>
      <c r="M187" s="211" t="s">
        <v>2001</v>
      </c>
      <c r="N187" s="211" t="s">
        <v>2001</v>
      </c>
      <c r="O187" s="467">
        <v>528</v>
      </c>
      <c r="P187" s="213">
        <v>153</v>
      </c>
      <c r="Q187" s="480">
        <v>39354700</v>
      </c>
      <c r="R187" s="215">
        <v>107</v>
      </c>
      <c r="S187" s="480">
        <v>39354700</v>
      </c>
      <c r="T187" s="215" t="s">
        <v>1352</v>
      </c>
      <c r="U187" s="480">
        <v>39354700</v>
      </c>
      <c r="V187" s="216" t="s">
        <v>435</v>
      </c>
      <c r="W187" s="216" t="s">
        <v>1359</v>
      </c>
      <c r="X187" s="217" t="s">
        <v>1360</v>
      </c>
      <c r="Y187" s="470">
        <v>0</v>
      </c>
      <c r="Z187" s="466">
        <v>0</v>
      </c>
      <c r="AA187" s="466">
        <v>5996907</v>
      </c>
      <c r="AB187" s="466">
        <v>5622100</v>
      </c>
      <c r="AC187" s="466">
        <v>5622100</v>
      </c>
      <c r="AD187" s="466">
        <v>5622100</v>
      </c>
      <c r="AE187" s="466">
        <v>5622100</v>
      </c>
      <c r="AF187" s="466">
        <v>5622100</v>
      </c>
      <c r="AG187" s="466">
        <v>5247293</v>
      </c>
      <c r="AH187" s="466"/>
      <c r="AI187" s="466"/>
      <c r="AJ187" s="471"/>
      <c r="AK187" s="221">
        <f t="shared" si="50"/>
        <v>39354700</v>
      </c>
      <c r="AL187" s="222">
        <f t="shared" si="51"/>
        <v>0</v>
      </c>
      <c r="AM187" s="481"/>
      <c r="AN187" s="223">
        <f t="shared" si="46"/>
        <v>0</v>
      </c>
      <c r="AO187" s="224"/>
      <c r="AP187" s="224">
        <f t="shared" si="47"/>
        <v>0</v>
      </c>
      <c r="AQ187" s="225"/>
      <c r="AR187" s="224"/>
      <c r="AS187" s="224"/>
      <c r="AT187" s="224"/>
      <c r="AU187" s="224"/>
      <c r="AV187" s="224"/>
      <c r="AW187" s="224"/>
      <c r="AX187" s="224"/>
      <c r="AY187" s="224"/>
      <c r="AZ187" s="224"/>
      <c r="BA187" s="224"/>
      <c r="BB187" s="226"/>
      <c r="BC187" s="227">
        <f t="shared" si="48"/>
        <v>0</v>
      </c>
      <c r="BD187" s="222">
        <f t="shared" si="49"/>
        <v>0</v>
      </c>
    </row>
    <row r="188" spans="1:57" s="472" customFormat="1" x14ac:dyDescent="0.2">
      <c r="A188" s="240" t="e">
        <f>+S188-#REF!</f>
        <v>#REF!</v>
      </c>
      <c r="B188" s="623"/>
      <c r="C188" s="480">
        <v>39354700</v>
      </c>
      <c r="D188" s="210" t="s">
        <v>50</v>
      </c>
      <c r="E188" s="210" t="s">
        <v>182</v>
      </c>
      <c r="F188" s="210" t="s">
        <v>90</v>
      </c>
      <c r="G188" s="210" t="s">
        <v>88</v>
      </c>
      <c r="H188" s="210" t="s">
        <v>171</v>
      </c>
      <c r="I188" s="210" t="s">
        <v>86</v>
      </c>
      <c r="J188" s="210" t="s">
        <v>77</v>
      </c>
      <c r="K188" s="210" t="s">
        <v>79</v>
      </c>
      <c r="L188" s="211" t="s">
        <v>2001</v>
      </c>
      <c r="M188" s="211" t="s">
        <v>2001</v>
      </c>
      <c r="N188" s="211" t="s">
        <v>2001</v>
      </c>
      <c r="O188" s="467">
        <v>529</v>
      </c>
      <c r="P188" s="213">
        <v>154</v>
      </c>
      <c r="Q188" s="480">
        <v>39354700</v>
      </c>
      <c r="R188" s="215">
        <v>106</v>
      </c>
      <c r="S188" s="480">
        <v>39354700</v>
      </c>
      <c r="T188" s="215" t="s">
        <v>1353</v>
      </c>
      <c r="U188" s="480">
        <v>39354700</v>
      </c>
      <c r="V188" s="216" t="s">
        <v>436</v>
      </c>
      <c r="W188" s="216" t="s">
        <v>1361</v>
      </c>
      <c r="X188" s="217" t="s">
        <v>1362</v>
      </c>
      <c r="Y188" s="470">
        <v>0</v>
      </c>
      <c r="Z188" s="466">
        <v>0</v>
      </c>
      <c r="AA188" s="466">
        <v>5622100</v>
      </c>
      <c r="AB188" s="466">
        <v>5622100</v>
      </c>
      <c r="AC188" s="466">
        <v>5622100</v>
      </c>
      <c r="AD188" s="466">
        <v>5622100</v>
      </c>
      <c r="AE188" s="466">
        <v>5622100</v>
      </c>
      <c r="AF188" s="466">
        <v>5622100</v>
      </c>
      <c r="AG188" s="466">
        <v>5622100</v>
      </c>
      <c r="AH188" s="466"/>
      <c r="AI188" s="466"/>
      <c r="AJ188" s="471"/>
      <c r="AK188" s="221">
        <f t="shared" si="50"/>
        <v>39354700</v>
      </c>
      <c r="AL188" s="222">
        <f t="shared" si="51"/>
        <v>0</v>
      </c>
      <c r="AM188" s="481"/>
      <c r="AN188" s="223">
        <f t="shared" si="46"/>
        <v>0</v>
      </c>
      <c r="AO188" s="224"/>
      <c r="AP188" s="224">
        <f t="shared" si="47"/>
        <v>0</v>
      </c>
      <c r="AQ188" s="225"/>
      <c r="AR188" s="224"/>
      <c r="AS188" s="224"/>
      <c r="AT188" s="224"/>
      <c r="AU188" s="224"/>
      <c r="AV188" s="224"/>
      <c r="AW188" s="224"/>
      <c r="AX188" s="224"/>
      <c r="AY188" s="224"/>
      <c r="AZ188" s="224"/>
      <c r="BA188" s="224"/>
      <c r="BB188" s="226"/>
      <c r="BC188" s="227">
        <f t="shared" si="48"/>
        <v>0</v>
      </c>
      <c r="BD188" s="222">
        <f t="shared" si="49"/>
        <v>0</v>
      </c>
    </row>
    <row r="189" spans="1:57" s="472" customFormat="1" x14ac:dyDescent="0.2">
      <c r="A189" s="240" t="e">
        <f>+S189-#REF!</f>
        <v>#REF!</v>
      </c>
      <c r="B189" s="623"/>
      <c r="C189" s="480">
        <v>39354700</v>
      </c>
      <c r="D189" s="210" t="s">
        <v>50</v>
      </c>
      <c r="E189" s="210" t="s">
        <v>182</v>
      </c>
      <c r="F189" s="210" t="s">
        <v>90</v>
      </c>
      <c r="G189" s="210" t="s">
        <v>88</v>
      </c>
      <c r="H189" s="210" t="s">
        <v>171</v>
      </c>
      <c r="I189" s="210" t="s">
        <v>86</v>
      </c>
      <c r="J189" s="210" t="s">
        <v>77</v>
      </c>
      <c r="K189" s="210" t="s">
        <v>79</v>
      </c>
      <c r="L189" s="211" t="s">
        <v>2001</v>
      </c>
      <c r="M189" s="211" t="s">
        <v>2001</v>
      </c>
      <c r="N189" s="211" t="s">
        <v>2001</v>
      </c>
      <c r="O189" s="467">
        <v>530</v>
      </c>
      <c r="P189" s="213">
        <v>155</v>
      </c>
      <c r="Q189" s="469">
        <v>39354700</v>
      </c>
      <c r="R189" s="215">
        <v>105</v>
      </c>
      <c r="S189" s="469">
        <v>39354700</v>
      </c>
      <c r="T189" s="215" t="s">
        <v>1043</v>
      </c>
      <c r="U189" s="469">
        <v>39354700</v>
      </c>
      <c r="V189" s="216" t="s">
        <v>437</v>
      </c>
      <c r="W189" s="216" t="s">
        <v>1363</v>
      </c>
      <c r="X189" s="217" t="s">
        <v>1364</v>
      </c>
      <c r="Y189" s="470">
        <v>0</v>
      </c>
      <c r="Z189" s="466">
        <v>0</v>
      </c>
      <c r="AA189" s="466">
        <v>5622100</v>
      </c>
      <c r="AB189" s="466">
        <v>5622100</v>
      </c>
      <c r="AC189" s="466">
        <v>5622100</v>
      </c>
      <c r="AD189" s="466">
        <v>5622100</v>
      </c>
      <c r="AE189" s="466">
        <v>5622100</v>
      </c>
      <c r="AF189" s="466">
        <v>5622100</v>
      </c>
      <c r="AG189" s="466">
        <v>5622100</v>
      </c>
      <c r="AH189" s="466"/>
      <c r="AI189" s="466"/>
      <c r="AJ189" s="471"/>
      <c r="AK189" s="221">
        <f t="shared" si="50"/>
        <v>39354700</v>
      </c>
      <c r="AL189" s="222">
        <f t="shared" si="51"/>
        <v>0</v>
      </c>
      <c r="AM189" s="481"/>
      <c r="AN189" s="223">
        <f t="shared" si="46"/>
        <v>0</v>
      </c>
      <c r="AO189" s="224"/>
      <c r="AP189" s="224">
        <f t="shared" si="47"/>
        <v>0</v>
      </c>
      <c r="AQ189" s="225"/>
      <c r="AR189" s="224"/>
      <c r="AS189" s="224"/>
      <c r="AT189" s="224"/>
      <c r="AU189" s="224"/>
      <c r="AV189" s="224"/>
      <c r="AW189" s="224"/>
      <c r="AX189" s="224"/>
      <c r="AY189" s="224"/>
      <c r="AZ189" s="224"/>
      <c r="BA189" s="224"/>
      <c r="BB189" s="226"/>
      <c r="BC189" s="227">
        <f t="shared" si="48"/>
        <v>0</v>
      </c>
      <c r="BD189" s="222">
        <f t="shared" si="49"/>
        <v>0</v>
      </c>
    </row>
    <row r="190" spans="1:57" s="472" customFormat="1" x14ac:dyDescent="0.2">
      <c r="A190" s="240" t="e">
        <f>+S190-#REF!</f>
        <v>#REF!</v>
      </c>
      <c r="B190" s="623"/>
      <c r="C190" s="480">
        <v>39354700</v>
      </c>
      <c r="D190" s="210" t="s">
        <v>50</v>
      </c>
      <c r="E190" s="210" t="s">
        <v>182</v>
      </c>
      <c r="F190" s="210" t="s">
        <v>90</v>
      </c>
      <c r="G190" s="210" t="s">
        <v>88</v>
      </c>
      <c r="H190" s="210" t="s">
        <v>171</v>
      </c>
      <c r="I190" s="210" t="s">
        <v>86</v>
      </c>
      <c r="J190" s="210" t="s">
        <v>77</v>
      </c>
      <c r="K190" s="210" t="s">
        <v>79</v>
      </c>
      <c r="L190" s="211" t="s">
        <v>2001</v>
      </c>
      <c r="M190" s="211" t="s">
        <v>2001</v>
      </c>
      <c r="N190" s="211" t="s">
        <v>2001</v>
      </c>
      <c r="O190" s="467">
        <v>531</v>
      </c>
      <c r="P190" s="213">
        <v>337</v>
      </c>
      <c r="Q190" s="469">
        <v>39354700</v>
      </c>
      <c r="R190" s="215">
        <v>352</v>
      </c>
      <c r="S190" s="469">
        <v>39354700</v>
      </c>
      <c r="T190" s="215" t="s">
        <v>812</v>
      </c>
      <c r="U190" s="469">
        <v>39354700</v>
      </c>
      <c r="V190" s="216" t="s">
        <v>438</v>
      </c>
      <c r="W190" s="216" t="s">
        <v>1365</v>
      </c>
      <c r="X190" s="217" t="s">
        <v>926</v>
      </c>
      <c r="Y190" s="470">
        <v>0</v>
      </c>
      <c r="Z190" s="466">
        <v>0</v>
      </c>
      <c r="AA190" s="466">
        <v>0</v>
      </c>
      <c r="AB190" s="466">
        <v>0</v>
      </c>
      <c r="AC190" s="466">
        <v>8245747</v>
      </c>
      <c r="AD190" s="466">
        <v>5622100</v>
      </c>
      <c r="AE190" s="466">
        <v>5622100</v>
      </c>
      <c r="AF190" s="466">
        <v>5622100</v>
      </c>
      <c r="AG190" s="466">
        <v>5622100</v>
      </c>
      <c r="AH190" s="466"/>
      <c r="AI190" s="466"/>
      <c r="AJ190" s="471"/>
      <c r="AK190" s="221">
        <f t="shared" si="50"/>
        <v>30734147</v>
      </c>
      <c r="AL190" s="222">
        <f t="shared" si="51"/>
        <v>8620553</v>
      </c>
      <c r="AM190" s="481"/>
      <c r="AN190" s="223">
        <f t="shared" si="46"/>
        <v>8620553</v>
      </c>
      <c r="AO190" s="224"/>
      <c r="AP190" s="224">
        <f t="shared" si="47"/>
        <v>8620553</v>
      </c>
      <c r="AQ190" s="225"/>
      <c r="AR190" s="224"/>
      <c r="AS190" s="224"/>
      <c r="AT190" s="224"/>
      <c r="AU190" s="224"/>
      <c r="AV190" s="224"/>
      <c r="AW190" s="224"/>
      <c r="AX190" s="224"/>
      <c r="AY190" s="224"/>
      <c r="AZ190" s="224"/>
      <c r="BA190" s="224"/>
      <c r="BB190" s="226"/>
      <c r="BC190" s="227">
        <f t="shared" si="48"/>
        <v>0</v>
      </c>
      <c r="BD190" s="222">
        <f t="shared" si="49"/>
        <v>8620553</v>
      </c>
    </row>
    <row r="191" spans="1:57" s="472" customFormat="1" x14ac:dyDescent="0.2">
      <c r="A191" s="240" t="e">
        <f>+S191-#REF!</f>
        <v>#REF!</v>
      </c>
      <c r="B191" s="623"/>
      <c r="C191" s="480">
        <v>39354700</v>
      </c>
      <c r="D191" s="210" t="s">
        <v>50</v>
      </c>
      <c r="E191" s="210" t="s">
        <v>182</v>
      </c>
      <c r="F191" s="210" t="s">
        <v>90</v>
      </c>
      <c r="G191" s="210" t="s">
        <v>88</v>
      </c>
      <c r="H191" s="210" t="s">
        <v>171</v>
      </c>
      <c r="I191" s="210" t="s">
        <v>86</v>
      </c>
      <c r="J191" s="210" t="s">
        <v>77</v>
      </c>
      <c r="K191" s="210" t="s">
        <v>79</v>
      </c>
      <c r="L191" s="211" t="s">
        <v>2001</v>
      </c>
      <c r="M191" s="211" t="s">
        <v>2001</v>
      </c>
      <c r="N191" s="211" t="s">
        <v>2001</v>
      </c>
      <c r="O191" s="467">
        <v>532</v>
      </c>
      <c r="P191" s="213">
        <v>156</v>
      </c>
      <c r="Q191" s="469">
        <v>39354700</v>
      </c>
      <c r="R191" s="215">
        <v>104</v>
      </c>
      <c r="S191" s="469">
        <v>39354700</v>
      </c>
      <c r="T191" s="215" t="s">
        <v>1287</v>
      </c>
      <c r="U191" s="469">
        <v>39354700</v>
      </c>
      <c r="V191" s="216" t="s">
        <v>439</v>
      </c>
      <c r="W191" s="216" t="s">
        <v>1366</v>
      </c>
      <c r="X191" s="217" t="s">
        <v>1367</v>
      </c>
      <c r="Y191" s="470">
        <v>0</v>
      </c>
      <c r="Z191" s="466">
        <v>0</v>
      </c>
      <c r="AA191" s="466">
        <v>5434697</v>
      </c>
      <c r="AB191" s="466">
        <v>5622100</v>
      </c>
      <c r="AC191" s="466">
        <v>5622100</v>
      </c>
      <c r="AD191" s="466">
        <v>5622100</v>
      </c>
      <c r="AE191" s="466">
        <v>5622100</v>
      </c>
      <c r="AF191" s="466">
        <v>5622100</v>
      </c>
      <c r="AG191" s="466">
        <v>0</v>
      </c>
      <c r="AH191" s="466"/>
      <c r="AI191" s="466"/>
      <c r="AJ191" s="471"/>
      <c r="AK191" s="221">
        <f t="shared" si="50"/>
        <v>33545197</v>
      </c>
      <c r="AL191" s="222">
        <f t="shared" si="51"/>
        <v>5809503</v>
      </c>
      <c r="AM191" s="481"/>
      <c r="AN191" s="223">
        <f t="shared" si="46"/>
        <v>5809503</v>
      </c>
      <c r="AO191" s="224"/>
      <c r="AP191" s="224">
        <f t="shared" si="47"/>
        <v>5809503</v>
      </c>
      <c r="AQ191" s="225"/>
      <c r="AR191" s="224"/>
      <c r="AS191" s="224"/>
      <c r="AT191" s="224"/>
      <c r="AU191" s="224"/>
      <c r="AV191" s="224"/>
      <c r="AW191" s="224"/>
      <c r="AX191" s="224"/>
      <c r="AY191" s="224"/>
      <c r="AZ191" s="224"/>
      <c r="BA191" s="224"/>
      <c r="BB191" s="226"/>
      <c r="BC191" s="227">
        <f t="shared" si="48"/>
        <v>0</v>
      </c>
      <c r="BD191" s="222">
        <f t="shared" si="49"/>
        <v>5809503</v>
      </c>
    </row>
    <row r="192" spans="1:57" s="472" customFormat="1" x14ac:dyDescent="0.2">
      <c r="A192" s="240" t="e">
        <f>+S192-#REF!</f>
        <v>#REF!</v>
      </c>
      <c r="B192" s="623"/>
      <c r="C192" s="480">
        <v>39354700</v>
      </c>
      <c r="D192" s="210" t="s">
        <v>50</v>
      </c>
      <c r="E192" s="210" t="s">
        <v>182</v>
      </c>
      <c r="F192" s="210" t="s">
        <v>90</v>
      </c>
      <c r="G192" s="210" t="s">
        <v>88</v>
      </c>
      <c r="H192" s="210" t="s">
        <v>171</v>
      </c>
      <c r="I192" s="210" t="s">
        <v>86</v>
      </c>
      <c r="J192" s="210" t="s">
        <v>77</v>
      </c>
      <c r="K192" s="210" t="s">
        <v>79</v>
      </c>
      <c r="L192" s="211" t="s">
        <v>2001</v>
      </c>
      <c r="M192" s="211" t="s">
        <v>2001</v>
      </c>
      <c r="N192" s="211" t="s">
        <v>2001</v>
      </c>
      <c r="O192" s="467">
        <v>533</v>
      </c>
      <c r="P192" s="213">
        <v>227</v>
      </c>
      <c r="Q192" s="469">
        <v>39354700</v>
      </c>
      <c r="R192" s="215">
        <v>250</v>
      </c>
      <c r="S192" s="469">
        <v>39354700</v>
      </c>
      <c r="T192" s="215" t="s">
        <v>1297</v>
      </c>
      <c r="U192" s="469">
        <v>39354700</v>
      </c>
      <c r="V192" s="216" t="s">
        <v>205</v>
      </c>
      <c r="W192" s="216" t="s">
        <v>1368</v>
      </c>
      <c r="X192" s="217" t="s">
        <v>924</v>
      </c>
      <c r="Y192" s="470">
        <v>0</v>
      </c>
      <c r="Z192" s="466">
        <v>0</v>
      </c>
      <c r="AA192" s="466">
        <v>3748067</v>
      </c>
      <c r="AB192" s="466">
        <v>5622100</v>
      </c>
      <c r="AC192" s="466">
        <v>5622100</v>
      </c>
      <c r="AD192" s="466">
        <v>5622100</v>
      </c>
      <c r="AE192" s="466">
        <v>5622100</v>
      </c>
      <c r="AF192" s="466">
        <v>5622100</v>
      </c>
      <c r="AG192" s="466">
        <v>5622100</v>
      </c>
      <c r="AH192" s="466"/>
      <c r="AI192" s="466"/>
      <c r="AJ192" s="471"/>
      <c r="AK192" s="221">
        <f t="shared" si="50"/>
        <v>37480667</v>
      </c>
      <c r="AL192" s="222">
        <f t="shared" si="51"/>
        <v>1874033</v>
      </c>
      <c r="AM192" s="481"/>
      <c r="AN192" s="223">
        <f>+AL192</f>
        <v>1874033</v>
      </c>
      <c r="AO192" s="224"/>
      <c r="AP192" s="224">
        <f>+AN192-AO192</f>
        <v>1874033</v>
      </c>
      <c r="AQ192" s="225"/>
      <c r="AR192" s="224"/>
      <c r="AS192" s="224"/>
      <c r="AT192" s="224"/>
      <c r="AU192" s="224"/>
      <c r="AV192" s="224"/>
      <c r="AW192" s="224"/>
      <c r="AX192" s="224"/>
      <c r="AY192" s="224"/>
      <c r="AZ192" s="224"/>
      <c r="BA192" s="224"/>
      <c r="BB192" s="226"/>
      <c r="BC192" s="227">
        <f>SUM(AQ192:BB192)</f>
        <v>0</v>
      </c>
      <c r="BD192" s="222">
        <f>+AN192-BC192</f>
        <v>1874033</v>
      </c>
    </row>
    <row r="193" spans="1:57" s="472" customFormat="1" x14ac:dyDescent="0.2">
      <c r="B193" s="623"/>
      <c r="C193" s="480"/>
      <c r="D193" s="210"/>
      <c r="E193" s="210"/>
      <c r="F193" s="210"/>
      <c r="G193" s="210"/>
      <c r="H193" s="210"/>
      <c r="I193" s="210"/>
      <c r="J193" s="210"/>
      <c r="K193" s="210"/>
      <c r="L193" s="211"/>
      <c r="M193" s="211"/>
      <c r="N193" s="211"/>
      <c r="O193" s="467"/>
      <c r="P193" s="213"/>
      <c r="Q193" s="209"/>
      <c r="R193" s="215"/>
      <c r="S193" s="466"/>
      <c r="T193" s="215"/>
      <c r="U193" s="466"/>
      <c r="V193" s="216"/>
      <c r="W193" s="214"/>
      <c r="X193" s="217"/>
      <c r="Y193" s="470"/>
      <c r="Z193" s="466"/>
      <c r="AA193" s="466"/>
      <c r="AB193" s="466"/>
      <c r="AC193" s="466"/>
      <c r="AD193" s="466"/>
      <c r="AE193" s="466"/>
      <c r="AF193" s="466"/>
      <c r="AG193" s="466"/>
      <c r="AH193" s="466"/>
      <c r="AI193" s="466"/>
      <c r="AJ193" s="471"/>
      <c r="AK193" s="221"/>
      <c r="AL193" s="222"/>
      <c r="AM193" s="481"/>
      <c r="AN193" s="223"/>
      <c r="AO193" s="224"/>
      <c r="AP193" s="224"/>
      <c r="AQ193" s="225"/>
      <c r="AR193" s="224"/>
      <c r="AS193" s="224"/>
      <c r="AT193" s="224"/>
      <c r="AU193" s="224"/>
      <c r="AV193" s="224"/>
      <c r="AW193" s="224"/>
      <c r="AX193" s="224"/>
      <c r="AY193" s="224"/>
      <c r="AZ193" s="224"/>
      <c r="BA193" s="224"/>
      <c r="BB193" s="226"/>
      <c r="BC193" s="227"/>
      <c r="BD193" s="222"/>
    </row>
    <row r="194" spans="1:57" s="154" customFormat="1" x14ac:dyDescent="0.2">
      <c r="B194" s="425"/>
      <c r="C194" s="462"/>
      <c r="D194" s="210"/>
      <c r="E194" s="210"/>
      <c r="F194" s="210"/>
      <c r="G194" s="210"/>
      <c r="H194" s="210"/>
      <c r="I194" s="210"/>
      <c r="J194" s="210"/>
      <c r="K194" s="210"/>
      <c r="L194" s="233"/>
      <c r="M194" s="233"/>
      <c r="N194" s="233"/>
      <c r="O194" s="234"/>
      <c r="P194" s="232"/>
      <c r="Q194" s="232"/>
      <c r="R194" s="236"/>
      <c r="S194" s="482"/>
      <c r="T194" s="236"/>
      <c r="U194" s="224"/>
      <c r="V194" s="238"/>
      <c r="W194" s="237"/>
      <c r="X194" s="239"/>
      <c r="Y194" s="225"/>
      <c r="Z194" s="224"/>
      <c r="AA194" s="224"/>
      <c r="AB194" s="224"/>
      <c r="AC194" s="224"/>
      <c r="AD194" s="224"/>
      <c r="AE194" s="224"/>
      <c r="AF194" s="224"/>
      <c r="AG194" s="224"/>
      <c r="AH194" s="224"/>
      <c r="AI194" s="224"/>
      <c r="AJ194" s="226"/>
      <c r="AK194" s="221"/>
      <c r="AL194" s="222"/>
      <c r="AM194" s="240"/>
      <c r="AN194" s="223">
        <f>+AL194</f>
        <v>0</v>
      </c>
      <c r="AO194" s="224"/>
      <c r="AP194" s="224">
        <f>+AN194-AO194</f>
        <v>0</v>
      </c>
      <c r="AQ194" s="225"/>
      <c r="AR194" s="224"/>
      <c r="AS194" s="224"/>
      <c r="AT194" s="224"/>
      <c r="AU194" s="224"/>
      <c r="AV194" s="224"/>
      <c r="AW194" s="224"/>
      <c r="AX194" s="224"/>
      <c r="AY194" s="224"/>
      <c r="AZ194" s="224"/>
      <c r="BA194" s="224"/>
      <c r="BB194" s="226"/>
      <c r="BC194" s="227">
        <f>SUM(AQ194:BB194)</f>
        <v>0</v>
      </c>
      <c r="BD194" s="222">
        <f>+AN194-BC194</f>
        <v>0</v>
      </c>
    </row>
    <row r="195" spans="1:57" s="252" customFormat="1" ht="66" customHeight="1" thickBot="1" x14ac:dyDescent="0.25">
      <c r="B195" s="241" t="s">
        <v>6</v>
      </c>
      <c r="C195" s="463">
        <f>C182-SUM(C183:C194)</f>
        <v>0</v>
      </c>
      <c r="D195" s="243" t="s">
        <v>50</v>
      </c>
      <c r="E195" s="244" t="s">
        <v>182</v>
      </c>
      <c r="F195" s="244" t="s">
        <v>90</v>
      </c>
      <c r="G195" s="244" t="s">
        <v>88</v>
      </c>
      <c r="H195" s="244" t="s">
        <v>171</v>
      </c>
      <c r="I195" s="244" t="s">
        <v>86</v>
      </c>
      <c r="J195" s="244" t="s">
        <v>77</v>
      </c>
      <c r="K195" s="244" t="s">
        <v>79</v>
      </c>
      <c r="L195" s="245"/>
      <c r="M195" s="245"/>
      <c r="N195" s="245"/>
      <c r="O195" s="720"/>
      <c r="P195" s="247"/>
      <c r="Q195" s="479"/>
      <c r="R195" s="248"/>
      <c r="S195" s="479">
        <f>SUM(S183:S194)</f>
        <v>349610868</v>
      </c>
      <c r="T195" s="385"/>
      <c r="U195" s="479">
        <f>SUM(U183:U194)</f>
        <v>337326000</v>
      </c>
      <c r="V195" s="464"/>
      <c r="W195" s="464"/>
      <c r="X195" s="388"/>
      <c r="Y195" s="390">
        <f t="shared" ref="Y195:AL195" si="52">SUM(Y183:Y194)</f>
        <v>0</v>
      </c>
      <c r="Z195" s="390">
        <f t="shared" si="52"/>
        <v>0</v>
      </c>
      <c r="AA195" s="390">
        <f t="shared" si="52"/>
        <v>43477575</v>
      </c>
      <c r="AB195" s="390">
        <f t="shared" si="52"/>
        <v>44976800</v>
      </c>
      <c r="AC195" s="390">
        <f t="shared" si="52"/>
        <v>53222547</v>
      </c>
      <c r="AD195" s="390">
        <f t="shared" si="52"/>
        <v>50598900</v>
      </c>
      <c r="AE195" s="390">
        <f t="shared" si="52"/>
        <v>50598900</v>
      </c>
      <c r="AF195" s="390">
        <f t="shared" si="52"/>
        <v>50411496</v>
      </c>
      <c r="AG195" s="390">
        <f t="shared" si="52"/>
        <v>27735693</v>
      </c>
      <c r="AH195" s="390">
        <f t="shared" si="52"/>
        <v>0</v>
      </c>
      <c r="AI195" s="390">
        <f t="shared" si="52"/>
        <v>0</v>
      </c>
      <c r="AJ195" s="390">
        <f t="shared" si="52"/>
        <v>0</v>
      </c>
      <c r="AK195" s="391">
        <f t="shared" si="52"/>
        <v>321021911</v>
      </c>
      <c r="AL195" s="392">
        <f t="shared" si="52"/>
        <v>16304089</v>
      </c>
      <c r="AN195" s="393">
        <f t="shared" ref="AN195:BD195" si="53">SUM(AN183:AN194)</f>
        <v>16304089</v>
      </c>
      <c r="AO195" s="394">
        <f t="shared" si="53"/>
        <v>0</v>
      </c>
      <c r="AP195" s="394">
        <f t="shared" si="53"/>
        <v>16304089</v>
      </c>
      <c r="AQ195" s="394">
        <f t="shared" si="53"/>
        <v>0</v>
      </c>
      <c r="AR195" s="394">
        <f t="shared" si="53"/>
        <v>0</v>
      </c>
      <c r="AS195" s="394">
        <f t="shared" si="53"/>
        <v>0</v>
      </c>
      <c r="AT195" s="394">
        <f t="shared" si="53"/>
        <v>0</v>
      </c>
      <c r="AU195" s="394">
        <f t="shared" si="53"/>
        <v>0</v>
      </c>
      <c r="AV195" s="394">
        <f t="shared" si="53"/>
        <v>0</v>
      </c>
      <c r="AW195" s="394">
        <f t="shared" si="53"/>
        <v>0</v>
      </c>
      <c r="AX195" s="394">
        <f t="shared" si="53"/>
        <v>0</v>
      </c>
      <c r="AY195" s="394">
        <f t="shared" si="53"/>
        <v>0</v>
      </c>
      <c r="AZ195" s="394">
        <f t="shared" si="53"/>
        <v>0</v>
      </c>
      <c r="BA195" s="394">
        <f t="shared" si="53"/>
        <v>0</v>
      </c>
      <c r="BB195" s="394">
        <f t="shared" si="53"/>
        <v>0</v>
      </c>
      <c r="BC195" s="395">
        <f t="shared" si="53"/>
        <v>0</v>
      </c>
      <c r="BD195" s="396">
        <f t="shared" si="53"/>
        <v>16304089</v>
      </c>
    </row>
    <row r="196" spans="1:57" s="252" customFormat="1" ht="34.5" customHeight="1" x14ac:dyDescent="0.2">
      <c r="B196" s="444" t="s">
        <v>84</v>
      </c>
      <c r="C196" s="443">
        <v>250000000</v>
      </c>
      <c r="D196" s="445"/>
      <c r="E196" s="445"/>
      <c r="F196" s="445"/>
      <c r="G196" s="445"/>
      <c r="H196" s="445"/>
      <c r="I196" s="445"/>
      <c r="J196" s="445"/>
      <c r="K196" s="445"/>
      <c r="L196" s="445"/>
      <c r="M196" s="445"/>
      <c r="N196" s="446"/>
      <c r="O196" s="718"/>
      <c r="P196" s="448"/>
      <c r="Q196" s="449"/>
      <c r="R196" s="450"/>
      <c r="S196" s="449"/>
      <c r="T196" s="450"/>
      <c r="U196" s="449"/>
      <c r="V196" s="451"/>
      <c r="W196" s="451"/>
      <c r="X196" s="452"/>
      <c r="Y196" s="453"/>
      <c r="Z196" s="454"/>
      <c r="AA196" s="454"/>
      <c r="AB196" s="454"/>
      <c r="AC196" s="454"/>
      <c r="AD196" s="454"/>
      <c r="AE196" s="454"/>
      <c r="AF196" s="454"/>
      <c r="AG196" s="454"/>
      <c r="AH196" s="454"/>
      <c r="AI196" s="454"/>
      <c r="AJ196" s="455"/>
      <c r="AK196" s="456"/>
      <c r="AL196" s="457"/>
      <c r="AN196" s="202"/>
      <c r="AO196" s="203"/>
      <c r="AP196" s="203"/>
      <c r="AQ196" s="204"/>
      <c r="AR196" s="203"/>
      <c r="AS196" s="203"/>
      <c r="AT196" s="203"/>
      <c r="AU196" s="203"/>
      <c r="AV196" s="203"/>
      <c r="AW196" s="203"/>
      <c r="AX196" s="203"/>
      <c r="AY196" s="203"/>
      <c r="AZ196" s="203"/>
      <c r="BA196" s="203"/>
      <c r="BB196" s="205"/>
      <c r="BC196" s="206"/>
      <c r="BD196" s="207"/>
      <c r="BE196" s="208"/>
    </row>
    <row r="197" spans="1:57" s="252" customFormat="1" x14ac:dyDescent="0.2">
      <c r="B197" s="624"/>
      <c r="C197" s="483"/>
      <c r="D197" s="484"/>
      <c r="E197" s="484"/>
      <c r="F197" s="484"/>
      <c r="G197" s="484"/>
      <c r="H197" s="484"/>
      <c r="I197" s="484"/>
      <c r="J197" s="484"/>
      <c r="K197" s="484"/>
      <c r="L197" s="485"/>
      <c r="M197" s="485"/>
      <c r="N197" s="485"/>
      <c r="O197" s="486"/>
      <c r="P197" s="487"/>
      <c r="Q197" s="487"/>
      <c r="R197" s="488"/>
      <c r="S197" s="489"/>
      <c r="T197" s="488"/>
      <c r="U197" s="490"/>
      <c r="V197" s="491"/>
      <c r="W197" s="492"/>
      <c r="X197" s="493"/>
      <c r="Y197" s="494"/>
      <c r="Z197" s="490"/>
      <c r="AA197" s="490"/>
      <c r="AB197" s="490"/>
      <c r="AC197" s="490"/>
      <c r="AD197" s="490"/>
      <c r="AE197" s="490"/>
      <c r="AF197" s="490"/>
      <c r="AG197" s="490"/>
      <c r="AH197" s="490"/>
      <c r="AI197" s="490"/>
      <c r="AJ197" s="495"/>
      <c r="AK197" s="227">
        <f>SUM(Y197:AJ197)</f>
        <v>0</v>
      </c>
      <c r="AL197" s="222">
        <f>+U197-AK197</f>
        <v>0</v>
      </c>
      <c r="AM197" s="496"/>
      <c r="AN197" s="223">
        <f>+AL197</f>
        <v>0</v>
      </c>
      <c r="AO197" s="224"/>
      <c r="AP197" s="224">
        <f>+AN197-AO197</f>
        <v>0</v>
      </c>
      <c r="AQ197" s="225"/>
      <c r="AR197" s="224"/>
      <c r="AS197" s="224"/>
      <c r="AT197" s="224"/>
      <c r="AU197" s="224"/>
      <c r="AV197" s="224"/>
      <c r="AW197" s="224"/>
      <c r="AX197" s="224"/>
      <c r="AY197" s="224"/>
      <c r="AZ197" s="224"/>
      <c r="BA197" s="224"/>
      <c r="BB197" s="226"/>
      <c r="BC197" s="227">
        <f>SUM(AQ197:BB197)</f>
        <v>0</v>
      </c>
      <c r="BD197" s="222">
        <f>+AN197-BC197</f>
        <v>0</v>
      </c>
    </row>
    <row r="198" spans="1:57" s="154" customFormat="1" x14ac:dyDescent="0.2">
      <c r="B198" s="425"/>
      <c r="C198" s="462"/>
      <c r="D198" s="210"/>
      <c r="E198" s="210"/>
      <c r="F198" s="210"/>
      <c r="G198" s="210"/>
      <c r="H198" s="210"/>
      <c r="I198" s="210"/>
      <c r="J198" s="210"/>
      <c r="K198" s="210"/>
      <c r="L198" s="233"/>
      <c r="M198" s="233"/>
      <c r="N198" s="233"/>
      <c r="O198" s="234"/>
      <c r="P198" s="235"/>
      <c r="Q198" s="235"/>
      <c r="R198" s="236"/>
      <c r="S198" s="482"/>
      <c r="T198" s="236"/>
      <c r="U198" s="224"/>
      <c r="V198" s="237"/>
      <c r="W198" s="237"/>
      <c r="X198" s="239"/>
      <c r="Y198" s="225"/>
      <c r="Z198" s="224"/>
      <c r="AA198" s="224"/>
      <c r="AB198" s="224"/>
      <c r="AC198" s="224"/>
      <c r="AD198" s="224"/>
      <c r="AE198" s="224"/>
      <c r="AF198" s="224"/>
      <c r="AG198" s="224"/>
      <c r="AH198" s="224"/>
      <c r="AI198" s="224"/>
      <c r="AJ198" s="226"/>
      <c r="AK198" s="227"/>
      <c r="AL198" s="222"/>
      <c r="AM198" s="240"/>
      <c r="AN198" s="223">
        <f>+AL198</f>
        <v>0</v>
      </c>
      <c r="AO198" s="224"/>
      <c r="AP198" s="224">
        <f>+AN198-AO198</f>
        <v>0</v>
      </c>
      <c r="AQ198" s="225"/>
      <c r="AR198" s="224"/>
      <c r="AS198" s="224"/>
      <c r="AT198" s="224"/>
      <c r="AU198" s="224"/>
      <c r="AV198" s="224"/>
      <c r="AW198" s="224"/>
      <c r="AX198" s="224"/>
      <c r="AY198" s="224"/>
      <c r="AZ198" s="224"/>
      <c r="BA198" s="224"/>
      <c r="BB198" s="226"/>
      <c r="BC198" s="227">
        <f>SUM(AQ198:BB198)</f>
        <v>0</v>
      </c>
      <c r="BD198" s="222">
        <f>+AN198-BC198</f>
        <v>0</v>
      </c>
    </row>
    <row r="199" spans="1:57" s="252" customFormat="1" ht="61.5" customHeight="1" thickBot="1" x14ac:dyDescent="0.25">
      <c r="B199" s="241" t="s">
        <v>6</v>
      </c>
      <c r="C199" s="463">
        <f>C196-SUM(C197:C198)</f>
        <v>250000000</v>
      </c>
      <c r="D199" s="243" t="s">
        <v>85</v>
      </c>
      <c r="E199" s="244" t="s">
        <v>182</v>
      </c>
      <c r="F199" s="244" t="s">
        <v>90</v>
      </c>
      <c r="G199" s="244" t="s">
        <v>88</v>
      </c>
      <c r="H199" s="244" t="s">
        <v>171</v>
      </c>
      <c r="I199" s="244" t="s">
        <v>86</v>
      </c>
      <c r="J199" s="244" t="s">
        <v>77</v>
      </c>
      <c r="K199" s="244" t="s">
        <v>79</v>
      </c>
      <c r="L199" s="245"/>
      <c r="M199" s="245"/>
      <c r="N199" s="245"/>
      <c r="O199" s="720"/>
      <c r="P199" s="247"/>
      <c r="Q199" s="242"/>
      <c r="R199" s="248"/>
      <c r="S199" s="479">
        <f>SUM(S197:S198)</f>
        <v>0</v>
      </c>
      <c r="T199" s="385"/>
      <c r="U199" s="479">
        <f>SUM(U197:U198)</f>
        <v>0</v>
      </c>
      <c r="V199" s="464"/>
      <c r="W199" s="464"/>
      <c r="X199" s="388"/>
      <c r="Y199" s="389">
        <f t="shared" ref="Y199:BD199" si="54">SUM(Y197:Y198)</f>
        <v>0</v>
      </c>
      <c r="Z199" s="389">
        <f t="shared" si="54"/>
        <v>0</v>
      </c>
      <c r="AA199" s="389">
        <f t="shared" si="54"/>
        <v>0</v>
      </c>
      <c r="AB199" s="389">
        <f t="shared" si="54"/>
        <v>0</v>
      </c>
      <c r="AC199" s="389">
        <f t="shared" si="54"/>
        <v>0</v>
      </c>
      <c r="AD199" s="389">
        <f t="shared" si="54"/>
        <v>0</v>
      </c>
      <c r="AE199" s="389">
        <f t="shared" si="54"/>
        <v>0</v>
      </c>
      <c r="AF199" s="389">
        <f t="shared" si="54"/>
        <v>0</v>
      </c>
      <c r="AG199" s="389">
        <f t="shared" si="54"/>
        <v>0</v>
      </c>
      <c r="AH199" s="389">
        <f t="shared" si="54"/>
        <v>0</v>
      </c>
      <c r="AI199" s="389">
        <f t="shared" si="54"/>
        <v>0</v>
      </c>
      <c r="AJ199" s="390">
        <f t="shared" si="54"/>
        <v>0</v>
      </c>
      <c r="AK199" s="391">
        <f t="shared" si="54"/>
        <v>0</v>
      </c>
      <c r="AL199" s="392">
        <f t="shared" si="54"/>
        <v>0</v>
      </c>
      <c r="AN199" s="393">
        <f t="shared" si="54"/>
        <v>0</v>
      </c>
      <c r="AO199" s="394">
        <f t="shared" si="54"/>
        <v>0</v>
      </c>
      <c r="AP199" s="394">
        <f t="shared" si="54"/>
        <v>0</v>
      </c>
      <c r="AQ199" s="394">
        <f t="shared" si="54"/>
        <v>0</v>
      </c>
      <c r="AR199" s="394">
        <f t="shared" si="54"/>
        <v>0</v>
      </c>
      <c r="AS199" s="394">
        <f t="shared" si="54"/>
        <v>0</v>
      </c>
      <c r="AT199" s="394">
        <f t="shared" si="54"/>
        <v>0</v>
      </c>
      <c r="AU199" s="394">
        <f t="shared" si="54"/>
        <v>0</v>
      </c>
      <c r="AV199" s="394">
        <f t="shared" si="54"/>
        <v>0</v>
      </c>
      <c r="AW199" s="394">
        <f t="shared" si="54"/>
        <v>0</v>
      </c>
      <c r="AX199" s="394">
        <f t="shared" si="54"/>
        <v>0</v>
      </c>
      <c r="AY199" s="394">
        <f t="shared" si="54"/>
        <v>0</v>
      </c>
      <c r="AZ199" s="394">
        <f t="shared" si="54"/>
        <v>0</v>
      </c>
      <c r="BA199" s="394">
        <f t="shared" si="54"/>
        <v>0</v>
      </c>
      <c r="BB199" s="394">
        <f t="shared" si="54"/>
        <v>0</v>
      </c>
      <c r="BC199" s="395">
        <f t="shared" si="54"/>
        <v>0</v>
      </c>
      <c r="BD199" s="396">
        <f t="shared" si="54"/>
        <v>0</v>
      </c>
    </row>
    <row r="200" spans="1:57" s="252" customFormat="1" ht="34.5" customHeight="1" x14ac:dyDescent="0.2">
      <c r="B200" s="444" t="s">
        <v>91</v>
      </c>
      <c r="C200" s="443">
        <f>1422000000+247767100+362000000</f>
        <v>2031767100</v>
      </c>
      <c r="D200" s="445"/>
      <c r="E200" s="445"/>
      <c r="F200" s="445"/>
      <c r="G200" s="445"/>
      <c r="H200" s="445"/>
      <c r="I200" s="445"/>
      <c r="J200" s="445"/>
      <c r="K200" s="445"/>
      <c r="L200" s="445"/>
      <c r="M200" s="445"/>
      <c r="N200" s="446"/>
      <c r="O200" s="718"/>
      <c r="P200" s="448"/>
      <c r="Q200" s="449"/>
      <c r="R200" s="450"/>
      <c r="S200" s="449"/>
      <c r="T200" s="450"/>
      <c r="U200" s="449"/>
      <c r="V200" s="451"/>
      <c r="W200" s="451"/>
      <c r="X200" s="452"/>
      <c r="Y200" s="453"/>
      <c r="Z200" s="454"/>
      <c r="AA200" s="454"/>
      <c r="AB200" s="454"/>
      <c r="AC200" s="454"/>
      <c r="AD200" s="454"/>
      <c r="AE200" s="454"/>
      <c r="AF200" s="454"/>
      <c r="AG200" s="454"/>
      <c r="AH200" s="454"/>
      <c r="AI200" s="454"/>
      <c r="AJ200" s="455"/>
      <c r="AK200" s="456"/>
      <c r="AL200" s="457"/>
      <c r="AN200" s="202"/>
      <c r="AO200" s="203"/>
      <c r="AP200" s="203"/>
      <c r="AQ200" s="204"/>
      <c r="AR200" s="203"/>
      <c r="AS200" s="203"/>
      <c r="AT200" s="203"/>
      <c r="AU200" s="203"/>
      <c r="AV200" s="203"/>
      <c r="AW200" s="203"/>
      <c r="AX200" s="203"/>
      <c r="AY200" s="203"/>
      <c r="AZ200" s="203"/>
      <c r="BA200" s="203"/>
      <c r="BB200" s="205"/>
      <c r="BC200" s="206"/>
      <c r="BD200" s="207"/>
      <c r="BE200" s="208"/>
    </row>
    <row r="201" spans="1:57" s="472" customFormat="1" x14ac:dyDescent="0.2">
      <c r="A201" s="240" t="e">
        <f>+S201-#REF!</f>
        <v>#REF!</v>
      </c>
      <c r="B201" s="623"/>
      <c r="C201" s="480">
        <v>59032050</v>
      </c>
      <c r="D201" s="210" t="s">
        <v>50</v>
      </c>
      <c r="E201" s="210" t="s">
        <v>182</v>
      </c>
      <c r="F201" s="210" t="s">
        <v>89</v>
      </c>
      <c r="G201" s="210" t="s">
        <v>92</v>
      </c>
      <c r="H201" s="210" t="s">
        <v>172</v>
      </c>
      <c r="I201" s="210" t="s">
        <v>93</v>
      </c>
      <c r="J201" s="210" t="s">
        <v>77</v>
      </c>
      <c r="K201" s="210" t="s">
        <v>183</v>
      </c>
      <c r="L201" s="233" t="s">
        <v>2001</v>
      </c>
      <c r="M201" s="233" t="s">
        <v>2001</v>
      </c>
      <c r="N201" s="233" t="s">
        <v>2001</v>
      </c>
      <c r="O201" s="497">
        <v>381</v>
      </c>
      <c r="P201" s="235">
        <v>256</v>
      </c>
      <c r="Q201" s="480">
        <v>59032050</v>
      </c>
      <c r="R201" s="468">
        <v>266</v>
      </c>
      <c r="S201" s="480">
        <v>59032050</v>
      </c>
      <c r="T201" s="468" t="s">
        <v>1407</v>
      </c>
      <c r="U201" s="480">
        <v>59032050</v>
      </c>
      <c r="V201" s="238" t="s">
        <v>446</v>
      </c>
      <c r="W201" s="238" t="s">
        <v>1370</v>
      </c>
      <c r="X201" s="498" t="s">
        <v>799</v>
      </c>
      <c r="Y201" s="499">
        <v>0</v>
      </c>
      <c r="Z201" s="459">
        <v>0</v>
      </c>
      <c r="AA201" s="459">
        <v>2811050</v>
      </c>
      <c r="AB201" s="459">
        <v>5622100</v>
      </c>
      <c r="AC201" s="459">
        <v>5622100</v>
      </c>
      <c r="AD201" s="459">
        <v>5622100</v>
      </c>
      <c r="AE201" s="459">
        <v>5622100</v>
      </c>
      <c r="AF201" s="459">
        <v>5622100</v>
      </c>
      <c r="AG201" s="459">
        <v>5622100</v>
      </c>
      <c r="AH201" s="459"/>
      <c r="AI201" s="459"/>
      <c r="AJ201" s="461"/>
      <c r="AK201" s="227">
        <f>SUM(Y201:AJ201)</f>
        <v>36543650</v>
      </c>
      <c r="AL201" s="222">
        <f t="shared" ref="AL201:AL233" si="55">+U201-AK201</f>
        <v>22488400</v>
      </c>
      <c r="AM201" s="481"/>
      <c r="AN201" s="223">
        <f t="shared" ref="AN201:AN233" si="56">+AL201</f>
        <v>22488400</v>
      </c>
      <c r="AO201" s="224"/>
      <c r="AP201" s="224">
        <f t="shared" ref="AP201:AP233" si="57">+AN201-AO201</f>
        <v>22488400</v>
      </c>
      <c r="AQ201" s="225"/>
      <c r="AR201" s="224"/>
      <c r="AS201" s="224"/>
      <c r="AT201" s="224"/>
      <c r="AU201" s="224"/>
      <c r="AV201" s="224"/>
      <c r="AW201" s="224"/>
      <c r="AX201" s="224"/>
      <c r="AY201" s="224"/>
      <c r="AZ201" s="224"/>
      <c r="BA201" s="224"/>
      <c r="BB201" s="226"/>
      <c r="BC201" s="227">
        <f t="shared" ref="BC201:BC233" si="58">SUM(AQ201:BB201)</f>
        <v>0</v>
      </c>
      <c r="BD201" s="222">
        <f t="shared" ref="BD201:BD233" si="59">+AN201-BC201</f>
        <v>22488400</v>
      </c>
    </row>
    <row r="202" spans="1:57" s="472" customFormat="1" x14ac:dyDescent="0.2">
      <c r="A202" s="240" t="e">
        <f>+S202-#REF!</f>
        <v>#REF!</v>
      </c>
      <c r="B202" s="623"/>
      <c r="C202" s="480">
        <v>72418500</v>
      </c>
      <c r="D202" s="210" t="s">
        <v>50</v>
      </c>
      <c r="E202" s="210" t="s">
        <v>182</v>
      </c>
      <c r="F202" s="210" t="s">
        <v>89</v>
      </c>
      <c r="G202" s="210" t="s">
        <v>92</v>
      </c>
      <c r="H202" s="210" t="s">
        <v>172</v>
      </c>
      <c r="I202" s="210" t="s">
        <v>93</v>
      </c>
      <c r="J202" s="210" t="s">
        <v>77</v>
      </c>
      <c r="K202" s="210" t="s">
        <v>183</v>
      </c>
      <c r="L202" s="233" t="s">
        <v>2001</v>
      </c>
      <c r="M202" s="233" t="s">
        <v>2001</v>
      </c>
      <c r="N202" s="233" t="s">
        <v>2001</v>
      </c>
      <c r="O202" s="497">
        <v>382</v>
      </c>
      <c r="P202" s="235">
        <v>160</v>
      </c>
      <c r="Q202" s="480">
        <v>72418500</v>
      </c>
      <c r="R202" s="468">
        <v>136</v>
      </c>
      <c r="S202" s="480">
        <v>72418500</v>
      </c>
      <c r="T202" s="468" t="s">
        <v>975</v>
      </c>
      <c r="U202" s="480">
        <v>72418500</v>
      </c>
      <c r="V202" s="238" t="s">
        <v>203</v>
      </c>
      <c r="W202" s="238" t="s">
        <v>1371</v>
      </c>
      <c r="X202" s="498" t="s">
        <v>1372</v>
      </c>
      <c r="Y202" s="499">
        <v>0</v>
      </c>
      <c r="Z202" s="459">
        <v>0</v>
      </c>
      <c r="AA202" s="459">
        <v>6897000</v>
      </c>
      <c r="AB202" s="459">
        <v>6897000</v>
      </c>
      <c r="AC202" s="459">
        <v>6897000</v>
      </c>
      <c r="AD202" s="459">
        <v>6897000</v>
      </c>
      <c r="AE202" s="459">
        <v>6897000</v>
      </c>
      <c r="AF202" s="459">
        <v>6897000</v>
      </c>
      <c r="AG202" s="459">
        <v>6897000</v>
      </c>
      <c r="AH202" s="459"/>
      <c r="AI202" s="459"/>
      <c r="AJ202" s="461"/>
      <c r="AK202" s="227">
        <f>SUM(Y202:AJ202)</f>
        <v>48279000</v>
      </c>
      <c r="AL202" s="222">
        <f t="shared" si="55"/>
        <v>24139500</v>
      </c>
      <c r="AM202" s="481"/>
      <c r="AN202" s="223">
        <f t="shared" si="56"/>
        <v>24139500</v>
      </c>
      <c r="AO202" s="224"/>
      <c r="AP202" s="224">
        <f t="shared" si="57"/>
        <v>24139500</v>
      </c>
      <c r="AQ202" s="225"/>
      <c r="AR202" s="224"/>
      <c r="AS202" s="224"/>
      <c r="AT202" s="224"/>
      <c r="AU202" s="224"/>
      <c r="AV202" s="224"/>
      <c r="AW202" s="224"/>
      <c r="AX202" s="224"/>
      <c r="AY202" s="224"/>
      <c r="AZ202" s="224"/>
      <c r="BA202" s="224"/>
      <c r="BB202" s="226"/>
      <c r="BC202" s="227">
        <f t="shared" si="58"/>
        <v>0</v>
      </c>
      <c r="BD202" s="222">
        <f t="shared" si="59"/>
        <v>24139500</v>
      </c>
    </row>
    <row r="203" spans="1:57" s="472" customFormat="1" x14ac:dyDescent="0.2">
      <c r="A203" s="240" t="e">
        <f>+S203-#REF!</f>
        <v>#REF!</v>
      </c>
      <c r="B203" s="623"/>
      <c r="C203" s="480">
        <v>82293750</v>
      </c>
      <c r="D203" s="210" t="s">
        <v>50</v>
      </c>
      <c r="E203" s="210" t="s">
        <v>182</v>
      </c>
      <c r="F203" s="210" t="s">
        <v>89</v>
      </c>
      <c r="G203" s="210" t="s">
        <v>92</v>
      </c>
      <c r="H203" s="210" t="s">
        <v>172</v>
      </c>
      <c r="I203" s="210" t="s">
        <v>93</v>
      </c>
      <c r="J203" s="210" t="s">
        <v>77</v>
      </c>
      <c r="K203" s="210" t="s">
        <v>183</v>
      </c>
      <c r="L203" s="233" t="s">
        <v>2001</v>
      </c>
      <c r="M203" s="233" t="s">
        <v>2001</v>
      </c>
      <c r="N203" s="233" t="s">
        <v>2001</v>
      </c>
      <c r="O203" s="497">
        <v>383</v>
      </c>
      <c r="P203" s="235">
        <v>318</v>
      </c>
      <c r="Q203" s="480">
        <v>82293750</v>
      </c>
      <c r="R203" s="468">
        <v>371</v>
      </c>
      <c r="S203" s="480">
        <v>82293750</v>
      </c>
      <c r="T203" s="468" t="s">
        <v>1226</v>
      </c>
      <c r="U203" s="480">
        <v>82293750</v>
      </c>
      <c r="V203" s="238" t="s">
        <v>447</v>
      </c>
      <c r="W203" s="238" t="s">
        <v>1373</v>
      </c>
      <c r="X203" s="498" t="s">
        <v>1374</v>
      </c>
      <c r="Y203" s="499">
        <v>0</v>
      </c>
      <c r="Z203" s="459">
        <v>0</v>
      </c>
      <c r="AA203" s="459">
        <v>0</v>
      </c>
      <c r="AB203" s="459">
        <v>6400625</v>
      </c>
      <c r="AC203" s="459">
        <v>9143750</v>
      </c>
      <c r="AD203" s="459">
        <v>9143750</v>
      </c>
      <c r="AE203" s="459">
        <v>9143750</v>
      </c>
      <c r="AF203" s="459">
        <v>9143750</v>
      </c>
      <c r="AG203" s="459">
        <v>9143750</v>
      </c>
      <c r="AH203" s="459"/>
      <c r="AI203" s="459"/>
      <c r="AJ203" s="461"/>
      <c r="AK203" s="227">
        <f t="shared" ref="AK203:AK210" si="60">SUM(Y203:AJ203)</f>
        <v>52119375</v>
      </c>
      <c r="AL203" s="222">
        <f t="shared" si="55"/>
        <v>30174375</v>
      </c>
      <c r="AM203" s="481"/>
      <c r="AN203" s="223">
        <f t="shared" si="56"/>
        <v>30174375</v>
      </c>
      <c r="AO203" s="224"/>
      <c r="AP203" s="224">
        <f t="shared" si="57"/>
        <v>30174375</v>
      </c>
      <c r="AQ203" s="225"/>
      <c r="AR203" s="224"/>
      <c r="AS203" s="224"/>
      <c r="AT203" s="224"/>
      <c r="AU203" s="224"/>
      <c r="AV203" s="224"/>
      <c r="AW203" s="224"/>
      <c r="AX203" s="224"/>
      <c r="AY203" s="224"/>
      <c r="AZ203" s="224"/>
      <c r="BA203" s="224"/>
      <c r="BB203" s="226"/>
      <c r="BC203" s="227">
        <f t="shared" si="58"/>
        <v>0</v>
      </c>
      <c r="BD203" s="222">
        <f t="shared" si="59"/>
        <v>30174375</v>
      </c>
    </row>
    <row r="204" spans="1:57" s="472" customFormat="1" x14ac:dyDescent="0.2">
      <c r="A204" s="240" t="e">
        <f>+S204-#REF!</f>
        <v>#REF!</v>
      </c>
      <c r="B204" s="623"/>
      <c r="C204" s="480">
        <v>63345600</v>
      </c>
      <c r="D204" s="210" t="s">
        <v>50</v>
      </c>
      <c r="E204" s="210" t="s">
        <v>182</v>
      </c>
      <c r="F204" s="210" t="s">
        <v>89</v>
      </c>
      <c r="G204" s="210" t="s">
        <v>92</v>
      </c>
      <c r="H204" s="210" t="s">
        <v>172</v>
      </c>
      <c r="I204" s="210" t="s">
        <v>93</v>
      </c>
      <c r="J204" s="210" t="s">
        <v>77</v>
      </c>
      <c r="K204" s="210" t="s">
        <v>183</v>
      </c>
      <c r="L204" s="233" t="s">
        <v>2001</v>
      </c>
      <c r="M204" s="233" t="s">
        <v>2001</v>
      </c>
      <c r="N204" s="233" t="s">
        <v>2001</v>
      </c>
      <c r="O204" s="497">
        <v>384</v>
      </c>
      <c r="P204" s="235">
        <v>197</v>
      </c>
      <c r="Q204" s="480">
        <v>63345600</v>
      </c>
      <c r="R204" s="468">
        <v>225</v>
      </c>
      <c r="S204" s="480">
        <v>63345600</v>
      </c>
      <c r="T204" s="468" t="s">
        <v>1423</v>
      </c>
      <c r="U204" s="480">
        <v>63345600</v>
      </c>
      <c r="V204" s="238" t="s">
        <v>448</v>
      </c>
      <c r="W204" s="238" t="s">
        <v>1375</v>
      </c>
      <c r="X204" s="498" t="s">
        <v>1376</v>
      </c>
      <c r="Y204" s="499">
        <v>0</v>
      </c>
      <c r="Z204" s="459">
        <v>0</v>
      </c>
      <c r="AA204" s="459">
        <v>0</v>
      </c>
      <c r="AB204" s="459">
        <v>3753813</v>
      </c>
      <c r="AC204" s="459">
        <v>7038400</v>
      </c>
      <c r="AD204" s="459">
        <v>7038400</v>
      </c>
      <c r="AE204" s="459">
        <v>7038400</v>
      </c>
      <c r="AF204" s="459">
        <v>7038400</v>
      </c>
      <c r="AG204" s="459">
        <v>7038400</v>
      </c>
      <c r="AH204" s="459"/>
      <c r="AI204" s="459"/>
      <c r="AJ204" s="461"/>
      <c r="AK204" s="227">
        <f t="shared" si="60"/>
        <v>38945813</v>
      </c>
      <c r="AL204" s="222">
        <f t="shared" si="55"/>
        <v>24399787</v>
      </c>
      <c r="AM204" s="481"/>
      <c r="AN204" s="223">
        <f t="shared" si="56"/>
        <v>24399787</v>
      </c>
      <c r="AO204" s="224"/>
      <c r="AP204" s="224">
        <f t="shared" si="57"/>
        <v>24399787</v>
      </c>
      <c r="AQ204" s="225"/>
      <c r="AR204" s="224"/>
      <c r="AS204" s="224"/>
      <c r="AT204" s="224"/>
      <c r="AU204" s="224"/>
      <c r="AV204" s="224"/>
      <c r="AW204" s="224"/>
      <c r="AX204" s="224"/>
      <c r="AY204" s="224"/>
      <c r="AZ204" s="224"/>
      <c r="BA204" s="224"/>
      <c r="BB204" s="226"/>
      <c r="BC204" s="227">
        <f t="shared" si="58"/>
        <v>0</v>
      </c>
      <c r="BD204" s="222">
        <f t="shared" si="59"/>
        <v>24399787</v>
      </c>
    </row>
    <row r="205" spans="1:57" s="472" customFormat="1" x14ac:dyDescent="0.2">
      <c r="A205" s="240" t="e">
        <f>+S205-#REF!</f>
        <v>#REF!</v>
      </c>
      <c r="B205" s="623"/>
      <c r="C205" s="480">
        <v>58624500</v>
      </c>
      <c r="D205" s="210" t="s">
        <v>50</v>
      </c>
      <c r="E205" s="210" t="s">
        <v>182</v>
      </c>
      <c r="F205" s="210" t="s">
        <v>89</v>
      </c>
      <c r="G205" s="210" t="s">
        <v>92</v>
      </c>
      <c r="H205" s="210" t="s">
        <v>172</v>
      </c>
      <c r="I205" s="210" t="s">
        <v>93</v>
      </c>
      <c r="J205" s="210" t="s">
        <v>77</v>
      </c>
      <c r="K205" s="210" t="s">
        <v>183</v>
      </c>
      <c r="L205" s="233" t="s">
        <v>2001</v>
      </c>
      <c r="M205" s="233" t="s">
        <v>2001</v>
      </c>
      <c r="N205" s="233" t="s">
        <v>2001</v>
      </c>
      <c r="O205" s="497">
        <v>385</v>
      </c>
      <c r="P205" s="235">
        <v>319</v>
      </c>
      <c r="Q205" s="480">
        <v>58624500</v>
      </c>
      <c r="R205" s="468">
        <v>370</v>
      </c>
      <c r="S205" s="480">
        <v>58624500</v>
      </c>
      <c r="T205" s="468" t="s">
        <v>1231</v>
      </c>
      <c r="U205" s="480">
        <v>58624500</v>
      </c>
      <c r="V205" s="238" t="s">
        <v>449</v>
      </c>
      <c r="W205" s="238" t="s">
        <v>1377</v>
      </c>
      <c r="X205" s="498" t="s">
        <v>1378</v>
      </c>
      <c r="Y205" s="499">
        <v>0</v>
      </c>
      <c r="Z205" s="459">
        <v>0</v>
      </c>
      <c r="AA205" s="459">
        <v>0</v>
      </c>
      <c r="AB205" s="459">
        <v>4827900</v>
      </c>
      <c r="AC205" s="459">
        <v>6897000</v>
      </c>
      <c r="AD205" s="459">
        <v>6897000</v>
      </c>
      <c r="AE205" s="459">
        <v>6897000</v>
      </c>
      <c r="AF205" s="459">
        <v>6897000</v>
      </c>
      <c r="AG205" s="459">
        <v>6897000</v>
      </c>
      <c r="AH205" s="459"/>
      <c r="AI205" s="459"/>
      <c r="AJ205" s="461"/>
      <c r="AK205" s="227">
        <f t="shared" si="60"/>
        <v>39312900</v>
      </c>
      <c r="AL205" s="222">
        <f t="shared" si="55"/>
        <v>19311600</v>
      </c>
      <c r="AM205" s="481"/>
      <c r="AN205" s="223">
        <f t="shared" si="56"/>
        <v>19311600</v>
      </c>
      <c r="AO205" s="224"/>
      <c r="AP205" s="224">
        <f t="shared" si="57"/>
        <v>19311600</v>
      </c>
      <c r="AQ205" s="225"/>
      <c r="AR205" s="224"/>
      <c r="AS205" s="224"/>
      <c r="AT205" s="224"/>
      <c r="AU205" s="224"/>
      <c r="AV205" s="224"/>
      <c r="AW205" s="224"/>
      <c r="AX205" s="224"/>
      <c r="AY205" s="224"/>
      <c r="AZ205" s="224"/>
      <c r="BA205" s="224"/>
      <c r="BB205" s="226"/>
      <c r="BC205" s="227">
        <f t="shared" si="58"/>
        <v>0</v>
      </c>
      <c r="BD205" s="222">
        <f t="shared" si="59"/>
        <v>19311600</v>
      </c>
    </row>
    <row r="206" spans="1:57" s="472" customFormat="1" x14ac:dyDescent="0.2">
      <c r="A206" s="240" t="e">
        <f>+S206-#REF!</f>
        <v>#REF!</v>
      </c>
      <c r="B206" s="623"/>
      <c r="C206" s="480">
        <v>58624500</v>
      </c>
      <c r="D206" s="210" t="s">
        <v>50</v>
      </c>
      <c r="E206" s="210" t="s">
        <v>182</v>
      </c>
      <c r="F206" s="210" t="s">
        <v>89</v>
      </c>
      <c r="G206" s="210" t="s">
        <v>92</v>
      </c>
      <c r="H206" s="210" t="s">
        <v>172</v>
      </c>
      <c r="I206" s="210" t="s">
        <v>93</v>
      </c>
      <c r="J206" s="210" t="s">
        <v>77</v>
      </c>
      <c r="K206" s="210" t="s">
        <v>183</v>
      </c>
      <c r="L206" s="233" t="s">
        <v>2001</v>
      </c>
      <c r="M206" s="233" t="s">
        <v>2001</v>
      </c>
      <c r="N206" s="233" t="s">
        <v>2001</v>
      </c>
      <c r="O206" s="497">
        <v>386</v>
      </c>
      <c r="P206" s="235">
        <v>198</v>
      </c>
      <c r="Q206" s="480">
        <v>58624500</v>
      </c>
      <c r="R206" s="468">
        <v>224</v>
      </c>
      <c r="S206" s="480">
        <v>58624500</v>
      </c>
      <c r="T206" s="468" t="s">
        <v>1424</v>
      </c>
      <c r="U206" s="480">
        <v>58624500</v>
      </c>
      <c r="V206" s="238" t="s">
        <v>450</v>
      </c>
      <c r="W206" s="238" t="s">
        <v>1379</v>
      </c>
      <c r="X206" s="498" t="s">
        <v>1014</v>
      </c>
      <c r="Y206" s="499">
        <v>0</v>
      </c>
      <c r="Z206" s="459">
        <v>0</v>
      </c>
      <c r="AA206" s="459">
        <v>0</v>
      </c>
      <c r="AB206" s="459">
        <v>5057800</v>
      </c>
      <c r="AC206" s="459">
        <v>6897000</v>
      </c>
      <c r="AD206" s="459">
        <v>6897000</v>
      </c>
      <c r="AE206" s="459">
        <v>6897000</v>
      </c>
      <c r="AF206" s="459">
        <v>6897000</v>
      </c>
      <c r="AG206" s="459">
        <v>6897000</v>
      </c>
      <c r="AH206" s="459"/>
      <c r="AI206" s="459"/>
      <c r="AJ206" s="461"/>
      <c r="AK206" s="227">
        <f t="shared" si="60"/>
        <v>39542800</v>
      </c>
      <c r="AL206" s="222">
        <f t="shared" si="55"/>
        <v>19081700</v>
      </c>
      <c r="AM206" s="481"/>
      <c r="AN206" s="223">
        <f t="shared" si="56"/>
        <v>19081700</v>
      </c>
      <c r="AO206" s="224"/>
      <c r="AP206" s="224">
        <f t="shared" si="57"/>
        <v>19081700</v>
      </c>
      <c r="AQ206" s="225"/>
      <c r="AR206" s="224"/>
      <c r="AS206" s="224"/>
      <c r="AT206" s="224"/>
      <c r="AU206" s="224"/>
      <c r="AV206" s="224"/>
      <c r="AW206" s="224"/>
      <c r="AX206" s="224"/>
      <c r="AY206" s="224"/>
      <c r="AZ206" s="224"/>
      <c r="BA206" s="224"/>
      <c r="BB206" s="226"/>
      <c r="BC206" s="227">
        <f t="shared" si="58"/>
        <v>0</v>
      </c>
      <c r="BD206" s="222">
        <f t="shared" si="59"/>
        <v>19081700</v>
      </c>
    </row>
    <row r="207" spans="1:57" s="472" customFormat="1" x14ac:dyDescent="0.2">
      <c r="A207" s="240" t="e">
        <f>+S207-#REF!</f>
        <v>#REF!</v>
      </c>
      <c r="B207" s="623"/>
      <c r="C207" s="480">
        <v>52317925</v>
      </c>
      <c r="D207" s="210" t="s">
        <v>50</v>
      </c>
      <c r="E207" s="210" t="s">
        <v>182</v>
      </c>
      <c r="F207" s="210" t="s">
        <v>89</v>
      </c>
      <c r="G207" s="210" t="s">
        <v>92</v>
      </c>
      <c r="H207" s="210" t="s">
        <v>172</v>
      </c>
      <c r="I207" s="210" t="s">
        <v>93</v>
      </c>
      <c r="J207" s="210" t="s">
        <v>77</v>
      </c>
      <c r="K207" s="210" t="s">
        <v>183</v>
      </c>
      <c r="L207" s="233" t="s">
        <v>2001</v>
      </c>
      <c r="M207" s="233" t="s">
        <v>2001</v>
      </c>
      <c r="N207" s="233" t="s">
        <v>2001</v>
      </c>
      <c r="O207" s="497">
        <v>387</v>
      </c>
      <c r="P207" s="235">
        <v>199</v>
      </c>
      <c r="Q207" s="480">
        <v>52317925</v>
      </c>
      <c r="R207" s="468">
        <v>223</v>
      </c>
      <c r="S207" s="480">
        <v>52317925</v>
      </c>
      <c r="T207" s="468" t="s">
        <v>1425</v>
      </c>
      <c r="U207" s="480">
        <v>52317925</v>
      </c>
      <c r="V207" s="238" t="s">
        <v>451</v>
      </c>
      <c r="W207" s="238" t="s">
        <v>1380</v>
      </c>
      <c r="X207" s="498" t="s">
        <v>1306</v>
      </c>
      <c r="Y207" s="499">
        <v>0</v>
      </c>
      <c r="Z207" s="459">
        <v>0</v>
      </c>
      <c r="AA207" s="459">
        <v>4308535</v>
      </c>
      <c r="AB207" s="459">
        <v>6155050</v>
      </c>
      <c r="AC207" s="459">
        <v>6155050</v>
      </c>
      <c r="AD207" s="459">
        <v>6155050</v>
      </c>
      <c r="AE207" s="459">
        <v>6155050</v>
      </c>
      <c r="AF207" s="459">
        <v>6155050</v>
      </c>
      <c r="AG207" s="459">
        <v>6155050</v>
      </c>
      <c r="AH207" s="459"/>
      <c r="AI207" s="459"/>
      <c r="AJ207" s="461"/>
      <c r="AK207" s="227">
        <f t="shared" si="60"/>
        <v>41238835</v>
      </c>
      <c r="AL207" s="222">
        <f t="shared" si="55"/>
        <v>11079090</v>
      </c>
      <c r="AM207" s="481"/>
      <c r="AN207" s="223">
        <f t="shared" si="56"/>
        <v>11079090</v>
      </c>
      <c r="AO207" s="224"/>
      <c r="AP207" s="224">
        <f t="shared" si="57"/>
        <v>11079090</v>
      </c>
      <c r="AQ207" s="225"/>
      <c r="AR207" s="224"/>
      <c r="AS207" s="224"/>
      <c r="AT207" s="224"/>
      <c r="AU207" s="224"/>
      <c r="AV207" s="224"/>
      <c r="AW207" s="224"/>
      <c r="AX207" s="224"/>
      <c r="AY207" s="224"/>
      <c r="AZ207" s="224"/>
      <c r="BA207" s="224"/>
      <c r="BB207" s="226"/>
      <c r="BC207" s="227">
        <f t="shared" si="58"/>
        <v>0</v>
      </c>
      <c r="BD207" s="222">
        <f t="shared" si="59"/>
        <v>11079090</v>
      </c>
    </row>
    <row r="208" spans="1:57" s="472" customFormat="1" x14ac:dyDescent="0.2">
      <c r="A208" s="240" t="e">
        <f>+S208-#REF!</f>
        <v>#REF!</v>
      </c>
      <c r="B208" s="623"/>
      <c r="C208" s="480">
        <v>52317925</v>
      </c>
      <c r="D208" s="210" t="s">
        <v>50</v>
      </c>
      <c r="E208" s="210" t="s">
        <v>182</v>
      </c>
      <c r="F208" s="210" t="s">
        <v>89</v>
      </c>
      <c r="G208" s="210" t="s">
        <v>92</v>
      </c>
      <c r="H208" s="210" t="s">
        <v>172</v>
      </c>
      <c r="I208" s="210" t="s">
        <v>93</v>
      </c>
      <c r="J208" s="210" t="s">
        <v>77</v>
      </c>
      <c r="K208" s="210" t="s">
        <v>183</v>
      </c>
      <c r="L208" s="233" t="s">
        <v>2001</v>
      </c>
      <c r="M208" s="233" t="s">
        <v>2001</v>
      </c>
      <c r="N208" s="233" t="s">
        <v>2001</v>
      </c>
      <c r="O208" s="497">
        <v>388</v>
      </c>
      <c r="P208" s="235">
        <v>200</v>
      </c>
      <c r="Q208" s="480">
        <v>52317925</v>
      </c>
      <c r="R208" s="468">
        <v>222</v>
      </c>
      <c r="S208" s="480">
        <v>52317925</v>
      </c>
      <c r="T208" s="468" t="s">
        <v>1328</v>
      </c>
      <c r="U208" s="480">
        <v>52317925</v>
      </c>
      <c r="V208" s="238" t="s">
        <v>452</v>
      </c>
      <c r="W208" s="238" t="s">
        <v>1381</v>
      </c>
      <c r="X208" s="498" t="s">
        <v>1307</v>
      </c>
      <c r="Y208" s="499">
        <v>0</v>
      </c>
      <c r="Z208" s="459">
        <v>0</v>
      </c>
      <c r="AA208" s="459">
        <v>2872357</v>
      </c>
      <c r="AB208" s="459">
        <v>6155050</v>
      </c>
      <c r="AC208" s="459">
        <v>6155050</v>
      </c>
      <c r="AD208" s="459">
        <v>6155050</v>
      </c>
      <c r="AE208" s="459">
        <v>6155050</v>
      </c>
      <c r="AF208" s="459">
        <v>6155050</v>
      </c>
      <c r="AG208" s="459">
        <v>6155050</v>
      </c>
      <c r="AH208" s="459"/>
      <c r="AI208" s="459"/>
      <c r="AJ208" s="461"/>
      <c r="AK208" s="227">
        <f t="shared" si="60"/>
        <v>39802657</v>
      </c>
      <c r="AL208" s="222">
        <f t="shared" si="55"/>
        <v>12515268</v>
      </c>
      <c r="AM208" s="481"/>
      <c r="AN208" s="223">
        <f t="shared" si="56"/>
        <v>12515268</v>
      </c>
      <c r="AO208" s="224"/>
      <c r="AP208" s="224">
        <f t="shared" si="57"/>
        <v>12515268</v>
      </c>
      <c r="AQ208" s="225"/>
      <c r="AR208" s="224"/>
      <c r="AS208" s="224"/>
      <c r="AT208" s="224"/>
      <c r="AU208" s="224"/>
      <c r="AV208" s="224"/>
      <c r="AW208" s="224"/>
      <c r="AX208" s="224"/>
      <c r="AY208" s="224"/>
      <c r="AZ208" s="224"/>
      <c r="BA208" s="224"/>
      <c r="BB208" s="226"/>
      <c r="BC208" s="227">
        <f t="shared" si="58"/>
        <v>0</v>
      </c>
      <c r="BD208" s="222">
        <f t="shared" si="59"/>
        <v>12515268</v>
      </c>
    </row>
    <row r="209" spans="1:56" s="472" customFormat="1" x14ac:dyDescent="0.2">
      <c r="A209" s="240" t="e">
        <f>+S209-#REF!</f>
        <v>#REF!</v>
      </c>
      <c r="B209" s="623"/>
      <c r="C209" s="480">
        <v>39971250</v>
      </c>
      <c r="D209" s="210" t="s">
        <v>50</v>
      </c>
      <c r="E209" s="210" t="s">
        <v>182</v>
      </c>
      <c r="F209" s="210" t="s">
        <v>89</v>
      </c>
      <c r="G209" s="210" t="s">
        <v>92</v>
      </c>
      <c r="H209" s="210" t="s">
        <v>172</v>
      </c>
      <c r="I209" s="210" t="s">
        <v>93</v>
      </c>
      <c r="J209" s="210" t="s">
        <v>77</v>
      </c>
      <c r="K209" s="210" t="s">
        <v>183</v>
      </c>
      <c r="L209" s="233" t="s">
        <v>2001</v>
      </c>
      <c r="M209" s="233" t="s">
        <v>2001</v>
      </c>
      <c r="N209" s="233" t="s">
        <v>2001</v>
      </c>
      <c r="O209" s="497">
        <v>389</v>
      </c>
      <c r="P209" s="235">
        <v>201</v>
      </c>
      <c r="Q209" s="480">
        <v>39971250</v>
      </c>
      <c r="R209" s="468">
        <v>221</v>
      </c>
      <c r="S209" s="480">
        <v>39971250</v>
      </c>
      <c r="T209" s="468" t="s">
        <v>1426</v>
      </c>
      <c r="U209" s="480">
        <v>39971250</v>
      </c>
      <c r="V209" s="238" t="s">
        <v>453</v>
      </c>
      <c r="W209" s="238" t="s">
        <v>1382</v>
      </c>
      <c r="X209" s="498" t="s">
        <v>1383</v>
      </c>
      <c r="Y209" s="499">
        <v>0</v>
      </c>
      <c r="Z209" s="459">
        <v>0</v>
      </c>
      <c r="AA209" s="459">
        <v>0</v>
      </c>
      <c r="AB209" s="459">
        <v>3448500</v>
      </c>
      <c r="AC209" s="459">
        <v>4702500</v>
      </c>
      <c r="AD209" s="459">
        <v>4702500</v>
      </c>
      <c r="AE209" s="459">
        <v>4702500</v>
      </c>
      <c r="AF209" s="459">
        <v>4702500</v>
      </c>
      <c r="AG209" s="459">
        <v>4702500</v>
      </c>
      <c r="AH209" s="459"/>
      <c r="AI209" s="459"/>
      <c r="AJ209" s="461"/>
      <c r="AK209" s="227">
        <f t="shared" si="60"/>
        <v>26961000</v>
      </c>
      <c r="AL209" s="222">
        <f t="shared" si="55"/>
        <v>13010250</v>
      </c>
      <c r="AM209" s="481"/>
      <c r="AN209" s="223">
        <f t="shared" si="56"/>
        <v>13010250</v>
      </c>
      <c r="AO209" s="224"/>
      <c r="AP209" s="224">
        <f t="shared" si="57"/>
        <v>13010250</v>
      </c>
      <c r="AQ209" s="225"/>
      <c r="AR209" s="224"/>
      <c r="AS209" s="224"/>
      <c r="AT209" s="224"/>
      <c r="AU209" s="224"/>
      <c r="AV209" s="224"/>
      <c r="AW209" s="224"/>
      <c r="AX209" s="224"/>
      <c r="AY209" s="224"/>
      <c r="AZ209" s="224"/>
      <c r="BA209" s="224"/>
      <c r="BB209" s="226"/>
      <c r="BC209" s="227">
        <f t="shared" si="58"/>
        <v>0</v>
      </c>
      <c r="BD209" s="222">
        <f t="shared" si="59"/>
        <v>13010250</v>
      </c>
    </row>
    <row r="210" spans="1:56" s="472" customFormat="1" x14ac:dyDescent="0.2">
      <c r="A210" s="240" t="e">
        <f>+S210-#REF!</f>
        <v>#REF!</v>
      </c>
      <c r="B210" s="623"/>
      <c r="C210" s="480">
        <v>47787850</v>
      </c>
      <c r="D210" s="210" t="s">
        <v>50</v>
      </c>
      <c r="E210" s="210" t="s">
        <v>182</v>
      </c>
      <c r="F210" s="210" t="s">
        <v>89</v>
      </c>
      <c r="G210" s="210" t="s">
        <v>92</v>
      </c>
      <c r="H210" s="210" t="s">
        <v>172</v>
      </c>
      <c r="I210" s="210" t="s">
        <v>93</v>
      </c>
      <c r="J210" s="210" t="s">
        <v>77</v>
      </c>
      <c r="K210" s="210" t="s">
        <v>183</v>
      </c>
      <c r="L210" s="233" t="s">
        <v>2001</v>
      </c>
      <c r="M210" s="233" t="s">
        <v>2001</v>
      </c>
      <c r="N210" s="233" t="s">
        <v>2001</v>
      </c>
      <c r="O210" s="497">
        <v>390</v>
      </c>
      <c r="P210" s="235">
        <v>202</v>
      </c>
      <c r="Q210" s="480">
        <v>47787850</v>
      </c>
      <c r="R210" s="468">
        <v>220</v>
      </c>
      <c r="S210" s="480">
        <v>47787850</v>
      </c>
      <c r="T210" s="468" t="s">
        <v>1427</v>
      </c>
      <c r="U210" s="480">
        <v>47787850</v>
      </c>
      <c r="V210" s="238" t="s">
        <v>454</v>
      </c>
      <c r="W210" s="238" t="s">
        <v>1384</v>
      </c>
      <c r="X210" s="498" t="s">
        <v>1385</v>
      </c>
      <c r="Y210" s="499">
        <v>0</v>
      </c>
      <c r="Z210" s="459">
        <v>0</v>
      </c>
      <c r="AA210" s="459">
        <v>0</v>
      </c>
      <c r="AB210" s="459">
        <v>2998453</v>
      </c>
      <c r="AC210" s="459">
        <v>5622100</v>
      </c>
      <c r="AD210" s="459">
        <v>5622100</v>
      </c>
      <c r="AE210" s="459">
        <v>5622100</v>
      </c>
      <c r="AF210" s="459">
        <v>5622100</v>
      </c>
      <c r="AG210" s="459">
        <v>5622100</v>
      </c>
      <c r="AH210" s="459"/>
      <c r="AI210" s="459"/>
      <c r="AJ210" s="461"/>
      <c r="AK210" s="227">
        <f t="shared" si="60"/>
        <v>31108953</v>
      </c>
      <c r="AL210" s="222">
        <f t="shared" si="55"/>
        <v>16678897</v>
      </c>
      <c r="AM210" s="481"/>
      <c r="AN210" s="223">
        <f t="shared" si="56"/>
        <v>16678897</v>
      </c>
      <c r="AO210" s="224"/>
      <c r="AP210" s="224">
        <f t="shared" si="57"/>
        <v>16678897</v>
      </c>
      <c r="AQ210" s="225"/>
      <c r="AR210" s="224"/>
      <c r="AS210" s="224"/>
      <c r="AT210" s="224"/>
      <c r="AU210" s="224"/>
      <c r="AV210" s="224"/>
      <c r="AW210" s="224"/>
      <c r="AX210" s="224"/>
      <c r="AY210" s="224"/>
      <c r="AZ210" s="224"/>
      <c r="BA210" s="224"/>
      <c r="BB210" s="226"/>
      <c r="BC210" s="227">
        <f t="shared" si="58"/>
        <v>0</v>
      </c>
      <c r="BD210" s="222">
        <f t="shared" si="59"/>
        <v>16678897</v>
      </c>
    </row>
    <row r="211" spans="1:56" s="472" customFormat="1" x14ac:dyDescent="0.2">
      <c r="A211" s="240" t="e">
        <f>+S211-#REF!</f>
        <v>#REF!</v>
      </c>
      <c r="B211" s="623"/>
      <c r="C211" s="480">
        <v>47787850</v>
      </c>
      <c r="D211" s="210" t="s">
        <v>50</v>
      </c>
      <c r="E211" s="210" t="s">
        <v>182</v>
      </c>
      <c r="F211" s="210" t="s">
        <v>89</v>
      </c>
      <c r="G211" s="210" t="s">
        <v>92</v>
      </c>
      <c r="H211" s="210" t="s">
        <v>172</v>
      </c>
      <c r="I211" s="210" t="s">
        <v>93</v>
      </c>
      <c r="J211" s="210" t="s">
        <v>77</v>
      </c>
      <c r="K211" s="210" t="s">
        <v>183</v>
      </c>
      <c r="L211" s="233" t="s">
        <v>2001</v>
      </c>
      <c r="M211" s="233" t="s">
        <v>2001</v>
      </c>
      <c r="N211" s="233" t="s">
        <v>2001</v>
      </c>
      <c r="O211" s="497">
        <v>391</v>
      </c>
      <c r="P211" s="235">
        <v>203</v>
      </c>
      <c r="Q211" s="480">
        <v>47787850</v>
      </c>
      <c r="R211" s="468">
        <v>219</v>
      </c>
      <c r="S211" s="480">
        <v>47787850</v>
      </c>
      <c r="T211" s="468" t="s">
        <v>1428</v>
      </c>
      <c r="U211" s="480">
        <v>47787850</v>
      </c>
      <c r="V211" s="238" t="s">
        <v>455</v>
      </c>
      <c r="W211" s="238" t="s">
        <v>1386</v>
      </c>
      <c r="X211" s="498" t="s">
        <v>1387</v>
      </c>
      <c r="Y211" s="499">
        <v>0</v>
      </c>
      <c r="Z211" s="459">
        <v>0</v>
      </c>
      <c r="AA211" s="459">
        <v>0</v>
      </c>
      <c r="AB211" s="459">
        <v>3935470</v>
      </c>
      <c r="AC211" s="459">
        <v>5622100</v>
      </c>
      <c r="AD211" s="459">
        <v>5622100</v>
      </c>
      <c r="AE211" s="459">
        <v>5622100</v>
      </c>
      <c r="AF211" s="459">
        <v>5622100</v>
      </c>
      <c r="AG211" s="459">
        <v>5622100</v>
      </c>
      <c r="AH211" s="459"/>
      <c r="AI211" s="459"/>
      <c r="AJ211" s="461"/>
      <c r="AK211" s="227">
        <f t="shared" ref="AK211:AK234" si="61">SUM(Y211:AJ211)</f>
        <v>32045970</v>
      </c>
      <c r="AL211" s="222">
        <f t="shared" si="55"/>
        <v>15741880</v>
      </c>
      <c r="AM211" s="481"/>
      <c r="AN211" s="223">
        <f t="shared" si="56"/>
        <v>15741880</v>
      </c>
      <c r="AO211" s="224"/>
      <c r="AP211" s="224">
        <f t="shared" si="57"/>
        <v>15741880</v>
      </c>
      <c r="AQ211" s="225"/>
      <c r="AR211" s="224"/>
      <c r="AS211" s="224"/>
      <c r="AT211" s="224"/>
      <c r="AU211" s="224"/>
      <c r="AV211" s="224"/>
      <c r="AW211" s="224"/>
      <c r="AX211" s="224"/>
      <c r="AY211" s="224"/>
      <c r="AZ211" s="224"/>
      <c r="BA211" s="224"/>
      <c r="BB211" s="226"/>
      <c r="BC211" s="227">
        <f t="shared" si="58"/>
        <v>0</v>
      </c>
      <c r="BD211" s="222">
        <f t="shared" si="59"/>
        <v>15741880</v>
      </c>
    </row>
    <row r="212" spans="1:56" s="472" customFormat="1" x14ac:dyDescent="0.2">
      <c r="A212" s="240" t="e">
        <f>+S212-#REF!</f>
        <v>#REF!</v>
      </c>
      <c r="B212" s="623"/>
      <c r="C212" s="480">
        <v>47787850</v>
      </c>
      <c r="D212" s="210" t="s">
        <v>50</v>
      </c>
      <c r="E212" s="210" t="s">
        <v>182</v>
      </c>
      <c r="F212" s="210" t="s">
        <v>89</v>
      </c>
      <c r="G212" s="210" t="s">
        <v>92</v>
      </c>
      <c r="H212" s="210" t="s">
        <v>172</v>
      </c>
      <c r="I212" s="210" t="s">
        <v>93</v>
      </c>
      <c r="J212" s="210" t="s">
        <v>77</v>
      </c>
      <c r="K212" s="210" t="s">
        <v>183</v>
      </c>
      <c r="L212" s="233" t="s">
        <v>2001</v>
      </c>
      <c r="M212" s="233" t="s">
        <v>2001</v>
      </c>
      <c r="N212" s="233" t="s">
        <v>2001</v>
      </c>
      <c r="O212" s="497">
        <v>392</v>
      </c>
      <c r="P212" s="235">
        <v>320</v>
      </c>
      <c r="Q212" s="480">
        <v>47787850</v>
      </c>
      <c r="R212" s="468">
        <v>369</v>
      </c>
      <c r="S212" s="480">
        <v>47787850</v>
      </c>
      <c r="T212" s="468" t="s">
        <v>880</v>
      </c>
      <c r="U212" s="480">
        <v>47787850</v>
      </c>
      <c r="V212" s="238" t="s">
        <v>456</v>
      </c>
      <c r="W212" s="238" t="s">
        <v>1388</v>
      </c>
      <c r="X212" s="498" t="s">
        <v>1389</v>
      </c>
      <c r="Y212" s="499">
        <v>0</v>
      </c>
      <c r="Z212" s="459">
        <v>0</v>
      </c>
      <c r="AA212" s="459">
        <v>0</v>
      </c>
      <c r="AB212" s="459">
        <v>3560663</v>
      </c>
      <c r="AC212" s="459">
        <v>5622100</v>
      </c>
      <c r="AD212" s="459">
        <v>5622100</v>
      </c>
      <c r="AE212" s="459">
        <v>5622100</v>
      </c>
      <c r="AF212" s="459">
        <v>5622100</v>
      </c>
      <c r="AG212" s="459">
        <v>5622100</v>
      </c>
      <c r="AH212" s="459"/>
      <c r="AI212" s="459"/>
      <c r="AJ212" s="461"/>
      <c r="AK212" s="227">
        <f t="shared" si="61"/>
        <v>31671163</v>
      </c>
      <c r="AL212" s="222">
        <f t="shared" si="55"/>
        <v>16116687</v>
      </c>
      <c r="AM212" s="481"/>
      <c r="AN212" s="223">
        <f t="shared" si="56"/>
        <v>16116687</v>
      </c>
      <c r="AO212" s="224"/>
      <c r="AP212" s="224">
        <f t="shared" si="57"/>
        <v>16116687</v>
      </c>
      <c r="AQ212" s="225"/>
      <c r="AR212" s="224"/>
      <c r="AS212" s="224"/>
      <c r="AT212" s="224"/>
      <c r="AU212" s="224"/>
      <c r="AV212" s="224"/>
      <c r="AW212" s="224"/>
      <c r="AX212" s="224"/>
      <c r="AY212" s="224"/>
      <c r="AZ212" s="224"/>
      <c r="BA212" s="224"/>
      <c r="BB212" s="226"/>
      <c r="BC212" s="227">
        <f t="shared" si="58"/>
        <v>0</v>
      </c>
      <c r="BD212" s="222">
        <f t="shared" si="59"/>
        <v>16116687</v>
      </c>
    </row>
    <row r="213" spans="1:56" s="472" customFormat="1" x14ac:dyDescent="0.2">
      <c r="A213" s="240" t="e">
        <f>+S213-#REF!</f>
        <v>#REF!</v>
      </c>
      <c r="B213" s="623"/>
      <c r="C213" s="480">
        <v>47787850</v>
      </c>
      <c r="D213" s="210" t="s">
        <v>50</v>
      </c>
      <c r="E213" s="210" t="s">
        <v>182</v>
      </c>
      <c r="F213" s="210" t="s">
        <v>89</v>
      </c>
      <c r="G213" s="210" t="s">
        <v>92</v>
      </c>
      <c r="H213" s="210" t="s">
        <v>172</v>
      </c>
      <c r="I213" s="210" t="s">
        <v>93</v>
      </c>
      <c r="J213" s="210" t="s">
        <v>77</v>
      </c>
      <c r="K213" s="210" t="s">
        <v>183</v>
      </c>
      <c r="L213" s="233" t="s">
        <v>2001</v>
      </c>
      <c r="M213" s="233" t="s">
        <v>2001</v>
      </c>
      <c r="N213" s="233" t="s">
        <v>2001</v>
      </c>
      <c r="O213" s="497">
        <v>393</v>
      </c>
      <c r="P213" s="235">
        <v>321</v>
      </c>
      <c r="Q213" s="480">
        <v>47787850</v>
      </c>
      <c r="R213" s="468">
        <v>368</v>
      </c>
      <c r="S213" s="480">
        <v>47787850</v>
      </c>
      <c r="T213" s="468" t="s">
        <v>1429</v>
      </c>
      <c r="U213" s="480">
        <v>47787850</v>
      </c>
      <c r="V213" s="238" t="s">
        <v>457</v>
      </c>
      <c r="W213" s="238" t="s">
        <v>1390</v>
      </c>
      <c r="X213" s="498" t="s">
        <v>1391</v>
      </c>
      <c r="Y213" s="499">
        <v>0</v>
      </c>
      <c r="Z213" s="459">
        <v>0</v>
      </c>
      <c r="AA213" s="459">
        <v>0</v>
      </c>
      <c r="AB213" s="459">
        <v>3748067</v>
      </c>
      <c r="AC213" s="459">
        <v>5622100</v>
      </c>
      <c r="AD213" s="459">
        <v>5622100</v>
      </c>
      <c r="AE213" s="459">
        <v>5622100</v>
      </c>
      <c r="AF213" s="459">
        <v>5622100</v>
      </c>
      <c r="AG213" s="459">
        <v>5622100</v>
      </c>
      <c r="AH213" s="459"/>
      <c r="AI213" s="459"/>
      <c r="AJ213" s="461"/>
      <c r="AK213" s="227">
        <f t="shared" si="61"/>
        <v>31858567</v>
      </c>
      <c r="AL213" s="222">
        <f t="shared" si="55"/>
        <v>15929283</v>
      </c>
      <c r="AM213" s="481"/>
      <c r="AN213" s="223">
        <f t="shared" si="56"/>
        <v>15929283</v>
      </c>
      <c r="AO213" s="224"/>
      <c r="AP213" s="224">
        <f t="shared" si="57"/>
        <v>15929283</v>
      </c>
      <c r="AQ213" s="225"/>
      <c r="AR213" s="224"/>
      <c r="AS213" s="224"/>
      <c r="AT213" s="224"/>
      <c r="AU213" s="224"/>
      <c r="AV213" s="224"/>
      <c r="AW213" s="224"/>
      <c r="AX213" s="224"/>
      <c r="AY213" s="224"/>
      <c r="AZ213" s="224"/>
      <c r="BA213" s="224"/>
      <c r="BB213" s="226"/>
      <c r="BC213" s="227">
        <f t="shared" si="58"/>
        <v>0</v>
      </c>
      <c r="BD213" s="222">
        <f t="shared" si="59"/>
        <v>15929283</v>
      </c>
    </row>
    <row r="214" spans="1:56" s="472" customFormat="1" x14ac:dyDescent="0.2">
      <c r="A214" s="240" t="e">
        <f>+S214-#REF!</f>
        <v>#REF!</v>
      </c>
      <c r="B214" s="623"/>
      <c r="C214" s="480">
        <v>47787850</v>
      </c>
      <c r="D214" s="210" t="s">
        <v>50</v>
      </c>
      <c r="E214" s="210" t="s">
        <v>182</v>
      </c>
      <c r="F214" s="210" t="s">
        <v>89</v>
      </c>
      <c r="G214" s="210" t="s">
        <v>92</v>
      </c>
      <c r="H214" s="210" t="s">
        <v>172</v>
      </c>
      <c r="I214" s="210" t="s">
        <v>93</v>
      </c>
      <c r="J214" s="210" t="s">
        <v>77</v>
      </c>
      <c r="K214" s="210" t="s">
        <v>183</v>
      </c>
      <c r="L214" s="233" t="s">
        <v>2001</v>
      </c>
      <c r="M214" s="233" t="s">
        <v>2001</v>
      </c>
      <c r="N214" s="233" t="s">
        <v>2001</v>
      </c>
      <c r="O214" s="497">
        <v>429</v>
      </c>
      <c r="P214" s="235">
        <v>384</v>
      </c>
      <c r="Q214" s="480">
        <v>47787850</v>
      </c>
      <c r="R214" s="468">
        <v>440</v>
      </c>
      <c r="S214" s="480">
        <v>47787850</v>
      </c>
      <c r="T214" s="468" t="s">
        <v>1430</v>
      </c>
      <c r="U214" s="480">
        <v>47787850</v>
      </c>
      <c r="V214" s="238" t="s">
        <v>458</v>
      </c>
      <c r="W214" s="238" t="s">
        <v>1392</v>
      </c>
      <c r="X214" s="498" t="s">
        <v>1393</v>
      </c>
      <c r="Y214" s="499">
        <v>0</v>
      </c>
      <c r="Z214" s="459">
        <v>0</v>
      </c>
      <c r="AA214" s="459">
        <v>0</v>
      </c>
      <c r="AB214" s="459">
        <v>0</v>
      </c>
      <c r="AC214" s="459">
        <v>5622100</v>
      </c>
      <c r="AD214" s="459">
        <v>5622100</v>
      </c>
      <c r="AE214" s="459">
        <v>5622100</v>
      </c>
      <c r="AF214" s="459">
        <v>5622100</v>
      </c>
      <c r="AG214" s="459">
        <v>5622100</v>
      </c>
      <c r="AH214" s="459"/>
      <c r="AI214" s="459"/>
      <c r="AJ214" s="461"/>
      <c r="AK214" s="227">
        <f t="shared" si="61"/>
        <v>28110500</v>
      </c>
      <c r="AL214" s="222">
        <f t="shared" si="55"/>
        <v>19677350</v>
      </c>
      <c r="AM214" s="481"/>
      <c r="AN214" s="223">
        <f t="shared" si="56"/>
        <v>19677350</v>
      </c>
      <c r="AO214" s="224"/>
      <c r="AP214" s="224">
        <f t="shared" si="57"/>
        <v>19677350</v>
      </c>
      <c r="AQ214" s="225"/>
      <c r="AR214" s="224"/>
      <c r="AS214" s="224"/>
      <c r="AT214" s="224"/>
      <c r="AU214" s="224"/>
      <c r="AV214" s="224"/>
      <c r="AW214" s="224"/>
      <c r="AX214" s="224"/>
      <c r="AY214" s="224"/>
      <c r="AZ214" s="224"/>
      <c r="BA214" s="224"/>
      <c r="BB214" s="226"/>
      <c r="BC214" s="227">
        <f t="shared" si="58"/>
        <v>0</v>
      </c>
      <c r="BD214" s="222">
        <f t="shared" si="59"/>
        <v>19677350</v>
      </c>
    </row>
    <row r="215" spans="1:56" s="472" customFormat="1" x14ac:dyDescent="0.2">
      <c r="A215" s="240" t="e">
        <f>+S215-#REF!</f>
        <v>#REF!</v>
      </c>
      <c r="B215" s="623"/>
      <c r="C215" s="480">
        <v>47787850</v>
      </c>
      <c r="D215" s="210" t="s">
        <v>50</v>
      </c>
      <c r="E215" s="210" t="s">
        <v>182</v>
      </c>
      <c r="F215" s="210" t="s">
        <v>89</v>
      </c>
      <c r="G215" s="210" t="s">
        <v>92</v>
      </c>
      <c r="H215" s="210" t="s">
        <v>172</v>
      </c>
      <c r="I215" s="210" t="s">
        <v>93</v>
      </c>
      <c r="J215" s="210" t="s">
        <v>77</v>
      </c>
      <c r="K215" s="210" t="s">
        <v>183</v>
      </c>
      <c r="L215" s="233" t="s">
        <v>2001</v>
      </c>
      <c r="M215" s="233" t="s">
        <v>2001</v>
      </c>
      <c r="N215" s="233" t="s">
        <v>2001</v>
      </c>
      <c r="O215" s="497">
        <v>430</v>
      </c>
      <c r="P215" s="235">
        <v>207</v>
      </c>
      <c r="Q215" s="480">
        <v>47787850</v>
      </c>
      <c r="R215" s="468">
        <v>215</v>
      </c>
      <c r="S215" s="480">
        <v>47787850</v>
      </c>
      <c r="T215" s="468" t="s">
        <v>1431</v>
      </c>
      <c r="U215" s="480">
        <v>47787850</v>
      </c>
      <c r="V215" s="238" t="s">
        <v>459</v>
      </c>
      <c r="W215" s="238" t="s">
        <v>1394</v>
      </c>
      <c r="X215" s="498" t="s">
        <v>764</v>
      </c>
      <c r="Y215" s="499">
        <v>0</v>
      </c>
      <c r="Z215" s="459">
        <v>0</v>
      </c>
      <c r="AA215" s="459">
        <v>0</v>
      </c>
      <c r="AB215" s="459">
        <v>3935470</v>
      </c>
      <c r="AC215" s="459">
        <v>5622100</v>
      </c>
      <c r="AD215" s="459">
        <v>5622100</v>
      </c>
      <c r="AE215" s="459">
        <v>5622100</v>
      </c>
      <c r="AF215" s="459">
        <v>5622100</v>
      </c>
      <c r="AG215" s="459">
        <v>5622100</v>
      </c>
      <c r="AH215" s="459"/>
      <c r="AI215" s="459"/>
      <c r="AJ215" s="461"/>
      <c r="AK215" s="227">
        <f t="shared" si="61"/>
        <v>32045970</v>
      </c>
      <c r="AL215" s="222">
        <f t="shared" si="55"/>
        <v>15741880</v>
      </c>
      <c r="AM215" s="481"/>
      <c r="AN215" s="223">
        <f t="shared" si="56"/>
        <v>15741880</v>
      </c>
      <c r="AO215" s="224"/>
      <c r="AP215" s="224">
        <f t="shared" si="57"/>
        <v>15741880</v>
      </c>
      <c r="AQ215" s="225"/>
      <c r="AR215" s="224"/>
      <c r="AS215" s="224"/>
      <c r="AT215" s="224"/>
      <c r="AU215" s="224"/>
      <c r="AV215" s="224"/>
      <c r="AW215" s="224"/>
      <c r="AX215" s="224"/>
      <c r="AY215" s="224"/>
      <c r="AZ215" s="224"/>
      <c r="BA215" s="224"/>
      <c r="BB215" s="226"/>
      <c r="BC215" s="227">
        <f t="shared" si="58"/>
        <v>0</v>
      </c>
      <c r="BD215" s="222">
        <f t="shared" si="59"/>
        <v>15741880</v>
      </c>
    </row>
    <row r="216" spans="1:56" s="472" customFormat="1" x14ac:dyDescent="0.2">
      <c r="A216" s="240" t="e">
        <f>+S216-#REF!</f>
        <v>#REF!</v>
      </c>
      <c r="B216" s="623"/>
      <c r="C216" s="480">
        <v>47787850</v>
      </c>
      <c r="D216" s="210" t="s">
        <v>50</v>
      </c>
      <c r="E216" s="210" t="s">
        <v>182</v>
      </c>
      <c r="F216" s="210" t="s">
        <v>89</v>
      </c>
      <c r="G216" s="210" t="s">
        <v>92</v>
      </c>
      <c r="H216" s="210" t="s">
        <v>172</v>
      </c>
      <c r="I216" s="210" t="s">
        <v>93</v>
      </c>
      <c r="J216" s="210" t="s">
        <v>77</v>
      </c>
      <c r="K216" s="210" t="s">
        <v>183</v>
      </c>
      <c r="L216" s="233" t="s">
        <v>2001</v>
      </c>
      <c r="M216" s="233" t="s">
        <v>2001</v>
      </c>
      <c r="N216" s="233" t="s">
        <v>2001</v>
      </c>
      <c r="O216" s="497">
        <v>431</v>
      </c>
      <c r="P216" s="235">
        <v>208</v>
      </c>
      <c r="Q216" s="480">
        <v>47787850</v>
      </c>
      <c r="R216" s="468">
        <v>214</v>
      </c>
      <c r="S216" s="480">
        <v>47787850</v>
      </c>
      <c r="T216" s="468" t="s">
        <v>1432</v>
      </c>
      <c r="U216" s="480">
        <v>47787850</v>
      </c>
      <c r="V216" s="238" t="s">
        <v>460</v>
      </c>
      <c r="W216" s="238" t="s">
        <v>1395</v>
      </c>
      <c r="X216" s="498" t="s">
        <v>1396</v>
      </c>
      <c r="Y216" s="499">
        <v>0</v>
      </c>
      <c r="Z216" s="459">
        <v>0</v>
      </c>
      <c r="AA216" s="459">
        <v>0</v>
      </c>
      <c r="AB216" s="459">
        <v>3935470</v>
      </c>
      <c r="AC216" s="459">
        <v>5622100</v>
      </c>
      <c r="AD216" s="459">
        <v>5622100</v>
      </c>
      <c r="AE216" s="459">
        <v>5622100</v>
      </c>
      <c r="AF216" s="459">
        <v>5622100</v>
      </c>
      <c r="AG216" s="459">
        <v>5622100</v>
      </c>
      <c r="AH216" s="459"/>
      <c r="AI216" s="459"/>
      <c r="AJ216" s="461"/>
      <c r="AK216" s="227">
        <f t="shared" si="61"/>
        <v>32045970</v>
      </c>
      <c r="AL216" s="222">
        <f t="shared" si="55"/>
        <v>15741880</v>
      </c>
      <c r="AM216" s="481"/>
      <c r="AN216" s="223">
        <f t="shared" si="56"/>
        <v>15741880</v>
      </c>
      <c r="AO216" s="224"/>
      <c r="AP216" s="224">
        <f t="shared" si="57"/>
        <v>15741880</v>
      </c>
      <c r="AQ216" s="225"/>
      <c r="AR216" s="224"/>
      <c r="AS216" s="224"/>
      <c r="AT216" s="224"/>
      <c r="AU216" s="224"/>
      <c r="AV216" s="224"/>
      <c r="AW216" s="224"/>
      <c r="AX216" s="224"/>
      <c r="AY216" s="224"/>
      <c r="AZ216" s="224"/>
      <c r="BA216" s="224"/>
      <c r="BB216" s="226"/>
      <c r="BC216" s="227">
        <f t="shared" si="58"/>
        <v>0</v>
      </c>
      <c r="BD216" s="222">
        <f t="shared" si="59"/>
        <v>15741880</v>
      </c>
    </row>
    <row r="217" spans="1:56" s="472" customFormat="1" x14ac:dyDescent="0.2">
      <c r="A217" s="240" t="e">
        <f>+S217-#REF!</f>
        <v>#REF!</v>
      </c>
      <c r="B217" s="623"/>
      <c r="C217" s="480">
        <v>47787850</v>
      </c>
      <c r="D217" s="210" t="s">
        <v>50</v>
      </c>
      <c r="E217" s="210" t="s">
        <v>182</v>
      </c>
      <c r="F217" s="210" t="s">
        <v>89</v>
      </c>
      <c r="G217" s="210" t="s">
        <v>92</v>
      </c>
      <c r="H217" s="210" t="s">
        <v>172</v>
      </c>
      <c r="I217" s="210" t="s">
        <v>93</v>
      </c>
      <c r="J217" s="210" t="s">
        <v>77</v>
      </c>
      <c r="K217" s="210" t="s">
        <v>183</v>
      </c>
      <c r="L217" s="233" t="s">
        <v>2001</v>
      </c>
      <c r="M217" s="233" t="s">
        <v>2001</v>
      </c>
      <c r="N217" s="233" t="s">
        <v>2001</v>
      </c>
      <c r="O217" s="497">
        <v>432</v>
      </c>
      <c r="P217" s="235">
        <v>209</v>
      </c>
      <c r="Q217" s="480">
        <v>47787850</v>
      </c>
      <c r="R217" s="468">
        <v>213</v>
      </c>
      <c r="S217" s="480">
        <v>47787850</v>
      </c>
      <c r="T217" s="468" t="s">
        <v>1240</v>
      </c>
      <c r="U217" s="480">
        <v>47787850</v>
      </c>
      <c r="V217" s="238" t="s">
        <v>461</v>
      </c>
      <c r="W217" s="238" t="s">
        <v>1397</v>
      </c>
      <c r="X217" s="498" t="s">
        <v>1398</v>
      </c>
      <c r="Y217" s="499">
        <v>0</v>
      </c>
      <c r="Z217" s="459">
        <v>0</v>
      </c>
      <c r="AA217" s="459">
        <v>0</v>
      </c>
      <c r="AB217" s="459">
        <v>3748067</v>
      </c>
      <c r="AC217" s="459">
        <v>5622100</v>
      </c>
      <c r="AD217" s="459">
        <v>5622100</v>
      </c>
      <c r="AE217" s="459">
        <v>5622100</v>
      </c>
      <c r="AF217" s="459">
        <v>5622100</v>
      </c>
      <c r="AG217" s="459">
        <v>5622100</v>
      </c>
      <c r="AH217" s="459"/>
      <c r="AI217" s="459"/>
      <c r="AJ217" s="461"/>
      <c r="AK217" s="227">
        <f t="shared" si="61"/>
        <v>31858567</v>
      </c>
      <c r="AL217" s="222">
        <f t="shared" si="55"/>
        <v>15929283</v>
      </c>
      <c r="AM217" s="481"/>
      <c r="AN217" s="223">
        <f t="shared" si="56"/>
        <v>15929283</v>
      </c>
      <c r="AO217" s="224"/>
      <c r="AP217" s="224">
        <f t="shared" si="57"/>
        <v>15929283</v>
      </c>
      <c r="AQ217" s="225"/>
      <c r="AR217" s="224"/>
      <c r="AS217" s="224"/>
      <c r="AT217" s="224"/>
      <c r="AU217" s="224"/>
      <c r="AV217" s="224"/>
      <c r="AW217" s="224"/>
      <c r="AX217" s="224"/>
      <c r="AY217" s="224"/>
      <c r="AZ217" s="224"/>
      <c r="BA217" s="224"/>
      <c r="BB217" s="226"/>
      <c r="BC217" s="227">
        <f t="shared" si="58"/>
        <v>0</v>
      </c>
      <c r="BD217" s="222">
        <f t="shared" si="59"/>
        <v>15929283</v>
      </c>
    </row>
    <row r="218" spans="1:56" s="472" customFormat="1" x14ac:dyDescent="0.2">
      <c r="A218" s="240" t="e">
        <f>+S218-#REF!</f>
        <v>#REF!</v>
      </c>
      <c r="B218" s="623"/>
      <c r="C218" s="480">
        <v>59032050</v>
      </c>
      <c r="D218" s="210" t="s">
        <v>50</v>
      </c>
      <c r="E218" s="210" t="s">
        <v>182</v>
      </c>
      <c r="F218" s="210" t="s">
        <v>89</v>
      </c>
      <c r="G218" s="210" t="s">
        <v>92</v>
      </c>
      <c r="H218" s="210" t="s">
        <v>172</v>
      </c>
      <c r="I218" s="210" t="s">
        <v>93</v>
      </c>
      <c r="J218" s="210" t="s">
        <v>77</v>
      </c>
      <c r="K218" s="210" t="s">
        <v>183</v>
      </c>
      <c r="L218" s="233" t="s">
        <v>2001</v>
      </c>
      <c r="M218" s="233" t="s">
        <v>2001</v>
      </c>
      <c r="N218" s="233" t="s">
        <v>2001</v>
      </c>
      <c r="O218" s="497">
        <v>433</v>
      </c>
      <c r="P218" s="235">
        <v>139</v>
      </c>
      <c r="Q218" s="480">
        <v>59032050</v>
      </c>
      <c r="R218" s="468">
        <v>121</v>
      </c>
      <c r="S218" s="480">
        <v>59032050</v>
      </c>
      <c r="T218" s="468" t="s">
        <v>987</v>
      </c>
      <c r="U218" s="480">
        <v>59032050</v>
      </c>
      <c r="V218" s="238" t="s">
        <v>462</v>
      </c>
      <c r="W218" s="238" t="s">
        <v>1399</v>
      </c>
      <c r="X218" s="498" t="s">
        <v>1305</v>
      </c>
      <c r="Y218" s="499">
        <v>0</v>
      </c>
      <c r="Z218" s="459">
        <v>0</v>
      </c>
      <c r="AA218" s="459">
        <v>3935470</v>
      </c>
      <c r="AB218" s="459">
        <v>5622100</v>
      </c>
      <c r="AC218" s="459">
        <v>5622100</v>
      </c>
      <c r="AD218" s="459">
        <v>5622100</v>
      </c>
      <c r="AE218" s="459">
        <v>5622100</v>
      </c>
      <c r="AF218" s="459">
        <v>5622100</v>
      </c>
      <c r="AG218" s="459">
        <v>5622100</v>
      </c>
      <c r="AH218" s="459"/>
      <c r="AI218" s="459"/>
      <c r="AJ218" s="461"/>
      <c r="AK218" s="227">
        <f t="shared" si="61"/>
        <v>37668070</v>
      </c>
      <c r="AL218" s="222">
        <f t="shared" si="55"/>
        <v>21363980</v>
      </c>
      <c r="AM218" s="481"/>
      <c r="AN218" s="223">
        <f t="shared" si="56"/>
        <v>21363980</v>
      </c>
      <c r="AO218" s="224"/>
      <c r="AP218" s="224">
        <f t="shared" si="57"/>
        <v>21363980</v>
      </c>
      <c r="AQ218" s="225"/>
      <c r="AR218" s="224"/>
      <c r="AS218" s="224"/>
      <c r="AT218" s="224"/>
      <c r="AU218" s="224"/>
      <c r="AV218" s="224"/>
      <c r="AW218" s="224"/>
      <c r="AX218" s="224"/>
      <c r="AY218" s="224"/>
      <c r="AZ218" s="224"/>
      <c r="BA218" s="224"/>
      <c r="BB218" s="226"/>
      <c r="BC218" s="227">
        <f t="shared" si="58"/>
        <v>0</v>
      </c>
      <c r="BD218" s="222">
        <f t="shared" si="59"/>
        <v>21363980</v>
      </c>
    </row>
    <row r="219" spans="1:56" s="472" customFormat="1" x14ac:dyDescent="0.2">
      <c r="A219" s="240" t="e">
        <f>+S219-#REF!</f>
        <v>#REF!</v>
      </c>
      <c r="B219" s="623"/>
      <c r="C219" s="480">
        <v>59032050</v>
      </c>
      <c r="D219" s="210" t="s">
        <v>50</v>
      </c>
      <c r="E219" s="210" t="s">
        <v>182</v>
      </c>
      <c r="F219" s="210" t="s">
        <v>89</v>
      </c>
      <c r="G219" s="210" t="s">
        <v>92</v>
      </c>
      <c r="H219" s="210" t="s">
        <v>172</v>
      </c>
      <c r="I219" s="210" t="s">
        <v>93</v>
      </c>
      <c r="J219" s="210" t="s">
        <v>77</v>
      </c>
      <c r="K219" s="210" t="s">
        <v>183</v>
      </c>
      <c r="L219" s="233" t="s">
        <v>2001</v>
      </c>
      <c r="M219" s="233" t="s">
        <v>2001</v>
      </c>
      <c r="N219" s="233" t="s">
        <v>2001</v>
      </c>
      <c r="O219" s="497">
        <v>434</v>
      </c>
      <c r="P219" s="235">
        <v>140</v>
      </c>
      <c r="Q219" s="480">
        <v>59032050</v>
      </c>
      <c r="R219" s="468">
        <v>120</v>
      </c>
      <c r="S219" s="480">
        <v>59032050</v>
      </c>
      <c r="T219" s="468" t="s">
        <v>973</v>
      </c>
      <c r="U219" s="480">
        <v>59032050</v>
      </c>
      <c r="V219" s="238" t="s">
        <v>463</v>
      </c>
      <c r="W219" s="238" t="s">
        <v>1400</v>
      </c>
      <c r="X219" s="498" t="s">
        <v>1401</v>
      </c>
      <c r="Y219" s="499">
        <v>0</v>
      </c>
      <c r="Z219" s="459">
        <v>0</v>
      </c>
      <c r="AA219" s="459">
        <v>5434697</v>
      </c>
      <c r="AB219" s="459">
        <v>5622100</v>
      </c>
      <c r="AC219" s="459">
        <v>5622100</v>
      </c>
      <c r="AD219" s="459">
        <v>5622100</v>
      </c>
      <c r="AE219" s="459">
        <v>5622100</v>
      </c>
      <c r="AF219" s="459">
        <v>5622100</v>
      </c>
      <c r="AG219" s="459">
        <v>5622100</v>
      </c>
      <c r="AH219" s="459"/>
      <c r="AI219" s="459"/>
      <c r="AJ219" s="461"/>
      <c r="AK219" s="227">
        <f t="shared" si="61"/>
        <v>39167297</v>
      </c>
      <c r="AL219" s="222">
        <f t="shared" si="55"/>
        <v>19864753</v>
      </c>
      <c r="AM219" s="481"/>
      <c r="AN219" s="223">
        <f t="shared" si="56"/>
        <v>19864753</v>
      </c>
      <c r="AO219" s="224"/>
      <c r="AP219" s="224">
        <f t="shared" si="57"/>
        <v>19864753</v>
      </c>
      <c r="AQ219" s="225"/>
      <c r="AR219" s="224"/>
      <c r="AS219" s="224"/>
      <c r="AT219" s="224"/>
      <c r="AU219" s="224"/>
      <c r="AV219" s="224"/>
      <c r="AW219" s="224"/>
      <c r="AX219" s="224"/>
      <c r="AY219" s="224"/>
      <c r="AZ219" s="224"/>
      <c r="BA219" s="224"/>
      <c r="BB219" s="226"/>
      <c r="BC219" s="227">
        <f t="shared" si="58"/>
        <v>0</v>
      </c>
      <c r="BD219" s="222">
        <f t="shared" si="59"/>
        <v>19864753</v>
      </c>
    </row>
    <row r="220" spans="1:56" s="472" customFormat="1" x14ac:dyDescent="0.2">
      <c r="A220" s="240" t="e">
        <f>+S220-#REF!</f>
        <v>#REF!</v>
      </c>
      <c r="B220" s="623"/>
      <c r="C220" s="480">
        <v>59032050</v>
      </c>
      <c r="D220" s="210" t="s">
        <v>50</v>
      </c>
      <c r="E220" s="210" t="s">
        <v>182</v>
      </c>
      <c r="F220" s="210" t="s">
        <v>89</v>
      </c>
      <c r="G220" s="210" t="s">
        <v>92</v>
      </c>
      <c r="H220" s="210" t="s">
        <v>172</v>
      </c>
      <c r="I220" s="210" t="s">
        <v>93</v>
      </c>
      <c r="J220" s="210" t="s">
        <v>77</v>
      </c>
      <c r="K220" s="210" t="s">
        <v>183</v>
      </c>
      <c r="L220" s="233" t="s">
        <v>2001</v>
      </c>
      <c r="M220" s="233" t="s">
        <v>2001</v>
      </c>
      <c r="N220" s="233" t="s">
        <v>2001</v>
      </c>
      <c r="O220" s="497">
        <v>435</v>
      </c>
      <c r="P220" s="235">
        <v>141</v>
      </c>
      <c r="Q220" s="480">
        <v>59032050</v>
      </c>
      <c r="R220" s="468">
        <v>119</v>
      </c>
      <c r="S220" s="480">
        <v>59032050</v>
      </c>
      <c r="T220" s="468" t="s">
        <v>969</v>
      </c>
      <c r="U220" s="480">
        <v>59032050</v>
      </c>
      <c r="V220" s="238" t="s">
        <v>464</v>
      </c>
      <c r="W220" s="238" t="s">
        <v>1402</v>
      </c>
      <c r="X220" s="498" t="s">
        <v>1403</v>
      </c>
      <c r="Y220" s="499">
        <v>0</v>
      </c>
      <c r="Z220" s="459">
        <v>0</v>
      </c>
      <c r="AA220" s="459">
        <v>5622100</v>
      </c>
      <c r="AB220" s="459">
        <v>5622100</v>
      </c>
      <c r="AC220" s="459">
        <v>5622100</v>
      </c>
      <c r="AD220" s="459">
        <v>5622100</v>
      </c>
      <c r="AE220" s="459">
        <v>5622100</v>
      </c>
      <c r="AF220" s="459">
        <v>5622100</v>
      </c>
      <c r="AG220" s="459">
        <v>5622100</v>
      </c>
      <c r="AH220" s="459"/>
      <c r="AI220" s="459"/>
      <c r="AJ220" s="461"/>
      <c r="AK220" s="227">
        <f t="shared" si="61"/>
        <v>39354700</v>
      </c>
      <c r="AL220" s="222">
        <f t="shared" si="55"/>
        <v>19677350</v>
      </c>
      <c r="AM220" s="481"/>
      <c r="AN220" s="223">
        <f t="shared" si="56"/>
        <v>19677350</v>
      </c>
      <c r="AO220" s="224"/>
      <c r="AP220" s="224">
        <f t="shared" si="57"/>
        <v>19677350</v>
      </c>
      <c r="AQ220" s="225"/>
      <c r="AR220" s="224"/>
      <c r="AS220" s="224"/>
      <c r="AT220" s="224"/>
      <c r="AU220" s="224"/>
      <c r="AV220" s="224"/>
      <c r="AW220" s="224"/>
      <c r="AX220" s="224"/>
      <c r="AY220" s="224"/>
      <c r="AZ220" s="224"/>
      <c r="BA220" s="224"/>
      <c r="BB220" s="226"/>
      <c r="BC220" s="227">
        <f t="shared" si="58"/>
        <v>0</v>
      </c>
      <c r="BD220" s="222">
        <f t="shared" si="59"/>
        <v>19677350</v>
      </c>
    </row>
    <row r="221" spans="1:56" s="472" customFormat="1" x14ac:dyDescent="0.2">
      <c r="A221" s="240" t="e">
        <f>+S221-#REF!</f>
        <v>#REF!</v>
      </c>
      <c r="B221" s="623"/>
      <c r="C221" s="480">
        <v>63345600</v>
      </c>
      <c r="D221" s="210" t="s">
        <v>50</v>
      </c>
      <c r="E221" s="210" t="s">
        <v>182</v>
      </c>
      <c r="F221" s="210" t="s">
        <v>89</v>
      </c>
      <c r="G221" s="210" t="s">
        <v>92</v>
      </c>
      <c r="H221" s="210" t="s">
        <v>172</v>
      </c>
      <c r="I221" s="210" t="s">
        <v>93</v>
      </c>
      <c r="J221" s="210" t="s">
        <v>77</v>
      </c>
      <c r="K221" s="210" t="s">
        <v>183</v>
      </c>
      <c r="L221" s="233" t="s">
        <v>2001</v>
      </c>
      <c r="M221" s="233" t="s">
        <v>2001</v>
      </c>
      <c r="N221" s="233" t="s">
        <v>2001</v>
      </c>
      <c r="O221" s="497">
        <v>436</v>
      </c>
      <c r="P221" s="235">
        <v>328</v>
      </c>
      <c r="Q221" s="480">
        <v>63345600</v>
      </c>
      <c r="R221" s="468">
        <v>361</v>
      </c>
      <c r="S221" s="480">
        <v>63345600</v>
      </c>
      <c r="T221" s="468" t="s">
        <v>1433</v>
      </c>
      <c r="U221" s="480">
        <v>63345600</v>
      </c>
      <c r="V221" s="238" t="s">
        <v>465</v>
      </c>
      <c r="W221" s="238" t="s">
        <v>1404</v>
      </c>
      <c r="X221" s="498" t="s">
        <v>1405</v>
      </c>
      <c r="Y221" s="499">
        <v>0</v>
      </c>
      <c r="Z221" s="459">
        <v>0</v>
      </c>
      <c r="AA221" s="459">
        <v>0</v>
      </c>
      <c r="AB221" s="459">
        <v>5396107</v>
      </c>
      <c r="AC221" s="459">
        <v>7038400</v>
      </c>
      <c r="AD221" s="459">
        <v>7038400</v>
      </c>
      <c r="AE221" s="459">
        <v>7038400</v>
      </c>
      <c r="AF221" s="459">
        <v>7038400</v>
      </c>
      <c r="AG221" s="459">
        <v>7038400</v>
      </c>
      <c r="AH221" s="459"/>
      <c r="AI221" s="459"/>
      <c r="AJ221" s="461"/>
      <c r="AK221" s="227">
        <f t="shared" si="61"/>
        <v>40588107</v>
      </c>
      <c r="AL221" s="222">
        <f t="shared" si="55"/>
        <v>22757493</v>
      </c>
      <c r="AM221" s="481"/>
      <c r="AN221" s="223">
        <f t="shared" si="56"/>
        <v>22757493</v>
      </c>
      <c r="AO221" s="224"/>
      <c r="AP221" s="224">
        <f t="shared" si="57"/>
        <v>22757493</v>
      </c>
      <c r="AQ221" s="225"/>
      <c r="AR221" s="224"/>
      <c r="AS221" s="224"/>
      <c r="AT221" s="224"/>
      <c r="AU221" s="224"/>
      <c r="AV221" s="224"/>
      <c r="AW221" s="224"/>
      <c r="AX221" s="224"/>
      <c r="AY221" s="224"/>
      <c r="AZ221" s="224"/>
      <c r="BA221" s="224"/>
      <c r="BB221" s="226"/>
      <c r="BC221" s="227">
        <f t="shared" si="58"/>
        <v>0</v>
      </c>
      <c r="BD221" s="222">
        <f t="shared" si="59"/>
        <v>22757493</v>
      </c>
    </row>
    <row r="222" spans="1:56" s="472" customFormat="1" x14ac:dyDescent="0.2">
      <c r="A222" s="240" t="e">
        <f>+S222-#REF!</f>
        <v>#REF!</v>
      </c>
      <c r="B222" s="623"/>
      <c r="C222" s="480">
        <v>47787850</v>
      </c>
      <c r="D222" s="210" t="s">
        <v>50</v>
      </c>
      <c r="E222" s="210" t="s">
        <v>182</v>
      </c>
      <c r="F222" s="210" t="s">
        <v>89</v>
      </c>
      <c r="G222" s="210" t="s">
        <v>92</v>
      </c>
      <c r="H222" s="210" t="s">
        <v>172</v>
      </c>
      <c r="I222" s="210" t="s">
        <v>93</v>
      </c>
      <c r="J222" s="210" t="s">
        <v>77</v>
      </c>
      <c r="K222" s="210" t="s">
        <v>183</v>
      </c>
      <c r="L222" s="233" t="s">
        <v>2001</v>
      </c>
      <c r="M222" s="233" t="s">
        <v>2001</v>
      </c>
      <c r="N222" s="233" t="s">
        <v>2001</v>
      </c>
      <c r="O222" s="497">
        <v>437</v>
      </c>
      <c r="P222" s="235">
        <v>210</v>
      </c>
      <c r="Q222" s="480">
        <v>47787850</v>
      </c>
      <c r="R222" s="468">
        <v>212</v>
      </c>
      <c r="S222" s="480">
        <v>47787850</v>
      </c>
      <c r="T222" s="468" t="s">
        <v>1434</v>
      </c>
      <c r="U222" s="480">
        <v>47787850</v>
      </c>
      <c r="V222" s="238" t="s">
        <v>466</v>
      </c>
      <c r="W222" s="238" t="s">
        <v>1406</v>
      </c>
      <c r="X222" s="498" t="s">
        <v>1407</v>
      </c>
      <c r="Y222" s="499">
        <v>0</v>
      </c>
      <c r="Z222" s="459">
        <v>0</v>
      </c>
      <c r="AA222" s="459">
        <v>0</v>
      </c>
      <c r="AB222" s="459">
        <v>5059890</v>
      </c>
      <c r="AC222" s="459">
        <v>5622100</v>
      </c>
      <c r="AD222" s="459">
        <v>5622100</v>
      </c>
      <c r="AE222" s="459">
        <v>5622100</v>
      </c>
      <c r="AF222" s="459">
        <v>5622100</v>
      </c>
      <c r="AG222" s="459">
        <v>5622100</v>
      </c>
      <c r="AH222" s="459"/>
      <c r="AI222" s="459"/>
      <c r="AJ222" s="461"/>
      <c r="AK222" s="227">
        <f t="shared" si="61"/>
        <v>33170390</v>
      </c>
      <c r="AL222" s="222">
        <f t="shared" si="55"/>
        <v>14617460</v>
      </c>
      <c r="AM222" s="481"/>
      <c r="AN222" s="223">
        <f t="shared" si="56"/>
        <v>14617460</v>
      </c>
      <c r="AO222" s="224"/>
      <c r="AP222" s="224">
        <f t="shared" si="57"/>
        <v>14617460</v>
      </c>
      <c r="AQ222" s="225"/>
      <c r="AR222" s="224"/>
      <c r="AS222" s="224"/>
      <c r="AT222" s="224"/>
      <c r="AU222" s="224"/>
      <c r="AV222" s="224"/>
      <c r="AW222" s="224"/>
      <c r="AX222" s="224"/>
      <c r="AY222" s="224"/>
      <c r="AZ222" s="224"/>
      <c r="BA222" s="224"/>
      <c r="BB222" s="226"/>
      <c r="BC222" s="227">
        <f t="shared" si="58"/>
        <v>0</v>
      </c>
      <c r="BD222" s="222">
        <f t="shared" si="59"/>
        <v>14617460</v>
      </c>
    </row>
    <row r="223" spans="1:56" s="472" customFormat="1" x14ac:dyDescent="0.2">
      <c r="A223" s="240" t="e">
        <f>+S223-#REF!</f>
        <v>#REF!</v>
      </c>
      <c r="B223" s="623"/>
      <c r="C223" s="480">
        <v>47787850</v>
      </c>
      <c r="D223" s="210" t="s">
        <v>50</v>
      </c>
      <c r="E223" s="210" t="s">
        <v>182</v>
      </c>
      <c r="F223" s="210" t="s">
        <v>89</v>
      </c>
      <c r="G223" s="210" t="s">
        <v>92</v>
      </c>
      <c r="H223" s="210" t="s">
        <v>172</v>
      </c>
      <c r="I223" s="210" t="s">
        <v>93</v>
      </c>
      <c r="J223" s="210" t="s">
        <v>77</v>
      </c>
      <c r="K223" s="210" t="s">
        <v>183</v>
      </c>
      <c r="L223" s="233" t="s">
        <v>2001</v>
      </c>
      <c r="M223" s="233" t="s">
        <v>2001</v>
      </c>
      <c r="N223" s="233" t="s">
        <v>2001</v>
      </c>
      <c r="O223" s="497">
        <v>438</v>
      </c>
      <c r="P223" s="235">
        <v>211</v>
      </c>
      <c r="Q223" s="480">
        <v>47787850</v>
      </c>
      <c r="R223" s="468">
        <v>211</v>
      </c>
      <c r="S223" s="480">
        <v>47787850</v>
      </c>
      <c r="T223" s="468" t="s">
        <v>1077</v>
      </c>
      <c r="U223" s="480">
        <v>47787850</v>
      </c>
      <c r="V223" s="238" t="s">
        <v>467</v>
      </c>
      <c r="W223" s="238" t="s">
        <v>1408</v>
      </c>
      <c r="X223" s="498" t="s">
        <v>1409</v>
      </c>
      <c r="Y223" s="499">
        <v>0</v>
      </c>
      <c r="Z223" s="459">
        <v>0</v>
      </c>
      <c r="AA223" s="459">
        <v>0</v>
      </c>
      <c r="AB223" s="459">
        <v>5059890</v>
      </c>
      <c r="AC223" s="459">
        <v>5622100</v>
      </c>
      <c r="AD223" s="459">
        <v>5622100</v>
      </c>
      <c r="AE223" s="459">
        <v>5622100</v>
      </c>
      <c r="AF223" s="459">
        <v>5622100</v>
      </c>
      <c r="AG223" s="459">
        <v>5622100</v>
      </c>
      <c r="AH223" s="459"/>
      <c r="AI223" s="459"/>
      <c r="AJ223" s="461"/>
      <c r="AK223" s="227">
        <f t="shared" si="61"/>
        <v>33170390</v>
      </c>
      <c r="AL223" s="222">
        <f t="shared" si="55"/>
        <v>14617460</v>
      </c>
      <c r="AM223" s="481"/>
      <c r="AN223" s="223">
        <f t="shared" si="56"/>
        <v>14617460</v>
      </c>
      <c r="AO223" s="224"/>
      <c r="AP223" s="224">
        <f t="shared" si="57"/>
        <v>14617460</v>
      </c>
      <c r="AQ223" s="225"/>
      <c r="AR223" s="224"/>
      <c r="AS223" s="224"/>
      <c r="AT223" s="224"/>
      <c r="AU223" s="224"/>
      <c r="AV223" s="224"/>
      <c r="AW223" s="224"/>
      <c r="AX223" s="224"/>
      <c r="AY223" s="224"/>
      <c r="AZ223" s="224"/>
      <c r="BA223" s="224"/>
      <c r="BB223" s="226"/>
      <c r="BC223" s="227">
        <f t="shared" si="58"/>
        <v>0</v>
      </c>
      <c r="BD223" s="222">
        <f t="shared" si="59"/>
        <v>14617460</v>
      </c>
    </row>
    <row r="224" spans="1:56" s="472" customFormat="1" x14ac:dyDescent="0.2">
      <c r="A224" s="240" t="e">
        <f>+S224-#REF!</f>
        <v>#REF!</v>
      </c>
      <c r="B224" s="623"/>
      <c r="C224" s="480">
        <v>47787850</v>
      </c>
      <c r="D224" s="210" t="s">
        <v>50</v>
      </c>
      <c r="E224" s="210" t="s">
        <v>182</v>
      </c>
      <c r="F224" s="210" t="s">
        <v>89</v>
      </c>
      <c r="G224" s="210" t="s">
        <v>92</v>
      </c>
      <c r="H224" s="210" t="s">
        <v>172</v>
      </c>
      <c r="I224" s="210" t="s">
        <v>93</v>
      </c>
      <c r="J224" s="210" t="s">
        <v>77</v>
      </c>
      <c r="K224" s="210" t="s">
        <v>183</v>
      </c>
      <c r="L224" s="233" t="s">
        <v>2001</v>
      </c>
      <c r="M224" s="233" t="s">
        <v>2001</v>
      </c>
      <c r="N224" s="233" t="s">
        <v>2001</v>
      </c>
      <c r="O224" s="497">
        <v>439</v>
      </c>
      <c r="P224" s="235">
        <v>329</v>
      </c>
      <c r="Q224" s="480">
        <v>47787850</v>
      </c>
      <c r="R224" s="468">
        <v>360</v>
      </c>
      <c r="S224" s="480">
        <v>47787850</v>
      </c>
      <c r="T224" s="468" t="s">
        <v>904</v>
      </c>
      <c r="U224" s="480">
        <v>47787850</v>
      </c>
      <c r="V224" s="238" t="s">
        <v>468</v>
      </c>
      <c r="W224" s="238" t="s">
        <v>1410</v>
      </c>
      <c r="X224" s="498" t="s">
        <v>1411</v>
      </c>
      <c r="Y224" s="499">
        <v>0</v>
      </c>
      <c r="Z224" s="459">
        <v>0</v>
      </c>
      <c r="AA224" s="459">
        <v>0</v>
      </c>
      <c r="AB224" s="459">
        <v>4310277</v>
      </c>
      <c r="AC224" s="459">
        <v>5622100</v>
      </c>
      <c r="AD224" s="459">
        <v>5622100</v>
      </c>
      <c r="AE224" s="459">
        <v>5622100</v>
      </c>
      <c r="AF224" s="459">
        <v>5622100</v>
      </c>
      <c r="AG224" s="459">
        <v>5622100</v>
      </c>
      <c r="AH224" s="459"/>
      <c r="AI224" s="459"/>
      <c r="AJ224" s="461"/>
      <c r="AK224" s="227">
        <f t="shared" si="61"/>
        <v>32420777</v>
      </c>
      <c r="AL224" s="222">
        <f t="shared" si="55"/>
        <v>15367073</v>
      </c>
      <c r="AM224" s="481"/>
      <c r="AN224" s="223">
        <f t="shared" si="56"/>
        <v>15367073</v>
      </c>
      <c r="AO224" s="224"/>
      <c r="AP224" s="224">
        <f t="shared" si="57"/>
        <v>15367073</v>
      </c>
      <c r="AQ224" s="225"/>
      <c r="AR224" s="224"/>
      <c r="AS224" s="224"/>
      <c r="AT224" s="224"/>
      <c r="AU224" s="224"/>
      <c r="AV224" s="224"/>
      <c r="AW224" s="224"/>
      <c r="AX224" s="224"/>
      <c r="AY224" s="224"/>
      <c r="AZ224" s="224"/>
      <c r="BA224" s="224"/>
      <c r="BB224" s="226"/>
      <c r="BC224" s="227">
        <f t="shared" si="58"/>
        <v>0</v>
      </c>
      <c r="BD224" s="222">
        <f t="shared" si="59"/>
        <v>15367073</v>
      </c>
    </row>
    <row r="225" spans="1:56" s="472" customFormat="1" x14ac:dyDescent="0.2">
      <c r="A225" s="240" t="e">
        <f>+S225-#REF!</f>
        <v>#REF!</v>
      </c>
      <c r="B225" s="623"/>
      <c r="C225" s="480">
        <v>47787850</v>
      </c>
      <c r="D225" s="210" t="s">
        <v>50</v>
      </c>
      <c r="E225" s="210" t="s">
        <v>182</v>
      </c>
      <c r="F225" s="210" t="s">
        <v>89</v>
      </c>
      <c r="G225" s="210" t="s">
        <v>92</v>
      </c>
      <c r="H225" s="210" t="s">
        <v>172</v>
      </c>
      <c r="I225" s="210" t="s">
        <v>93</v>
      </c>
      <c r="J225" s="210" t="s">
        <v>77</v>
      </c>
      <c r="K225" s="210" t="s">
        <v>183</v>
      </c>
      <c r="L225" s="233" t="s">
        <v>2001</v>
      </c>
      <c r="M225" s="233" t="s">
        <v>2001</v>
      </c>
      <c r="N225" s="233" t="s">
        <v>2001</v>
      </c>
      <c r="O225" s="497">
        <v>440</v>
      </c>
      <c r="P225" s="235">
        <v>212</v>
      </c>
      <c r="Q225" s="480">
        <v>47787850</v>
      </c>
      <c r="R225" s="468">
        <v>210</v>
      </c>
      <c r="S225" s="480">
        <v>47787850</v>
      </c>
      <c r="T225" s="468" t="s">
        <v>1435</v>
      </c>
      <c r="U225" s="480">
        <v>47787850</v>
      </c>
      <c r="V225" s="238" t="s">
        <v>469</v>
      </c>
      <c r="W225" s="238" t="s">
        <v>1412</v>
      </c>
      <c r="X225" s="498" t="s">
        <v>857</v>
      </c>
      <c r="Y225" s="499">
        <v>0</v>
      </c>
      <c r="Z225" s="459">
        <v>0</v>
      </c>
      <c r="AA225" s="459">
        <v>0</v>
      </c>
      <c r="AB225" s="459">
        <v>4122873</v>
      </c>
      <c r="AC225" s="459">
        <v>5622100</v>
      </c>
      <c r="AD225" s="459">
        <v>5622100</v>
      </c>
      <c r="AE225" s="459">
        <v>5622100</v>
      </c>
      <c r="AF225" s="459">
        <v>5622100</v>
      </c>
      <c r="AG225" s="459">
        <v>5622100</v>
      </c>
      <c r="AH225" s="459"/>
      <c r="AI225" s="459"/>
      <c r="AJ225" s="461"/>
      <c r="AK225" s="227">
        <f t="shared" si="61"/>
        <v>32233373</v>
      </c>
      <c r="AL225" s="222">
        <f t="shared" si="55"/>
        <v>15554477</v>
      </c>
      <c r="AM225" s="481"/>
      <c r="AN225" s="223">
        <f t="shared" si="56"/>
        <v>15554477</v>
      </c>
      <c r="AO225" s="224"/>
      <c r="AP225" s="224">
        <f t="shared" si="57"/>
        <v>15554477</v>
      </c>
      <c r="AQ225" s="225"/>
      <c r="AR225" s="224"/>
      <c r="AS225" s="224"/>
      <c r="AT225" s="224"/>
      <c r="AU225" s="224"/>
      <c r="AV225" s="224"/>
      <c r="AW225" s="224"/>
      <c r="AX225" s="224"/>
      <c r="AY225" s="224"/>
      <c r="AZ225" s="224"/>
      <c r="BA225" s="224"/>
      <c r="BB225" s="226"/>
      <c r="BC225" s="227">
        <f t="shared" si="58"/>
        <v>0</v>
      </c>
      <c r="BD225" s="222">
        <f t="shared" si="59"/>
        <v>15554477</v>
      </c>
    </row>
    <row r="226" spans="1:56" s="472" customFormat="1" x14ac:dyDescent="0.2">
      <c r="A226" s="240" t="e">
        <f>+S226-#REF!</f>
        <v>#REF!</v>
      </c>
      <c r="B226" s="623"/>
      <c r="C226" s="480">
        <v>30096000</v>
      </c>
      <c r="D226" s="210" t="s">
        <v>50</v>
      </c>
      <c r="E226" s="210" t="s">
        <v>182</v>
      </c>
      <c r="F226" s="210" t="s">
        <v>89</v>
      </c>
      <c r="G226" s="210" t="s">
        <v>92</v>
      </c>
      <c r="H226" s="210" t="s">
        <v>172</v>
      </c>
      <c r="I226" s="210" t="s">
        <v>93</v>
      </c>
      <c r="J226" s="210" t="s">
        <v>77</v>
      </c>
      <c r="K226" s="210" t="s">
        <v>183</v>
      </c>
      <c r="L226" s="233" t="s">
        <v>2001</v>
      </c>
      <c r="M226" s="233" t="s">
        <v>2001</v>
      </c>
      <c r="N226" s="233" t="s">
        <v>2001</v>
      </c>
      <c r="O226" s="497">
        <v>441</v>
      </c>
      <c r="P226" s="235">
        <v>213</v>
      </c>
      <c r="Q226" s="480">
        <v>30096000</v>
      </c>
      <c r="R226" s="468">
        <v>209</v>
      </c>
      <c r="S226" s="480">
        <v>30096000</v>
      </c>
      <c r="T226" s="468" t="s">
        <v>1436</v>
      </c>
      <c r="U226" s="480">
        <v>30096000</v>
      </c>
      <c r="V226" s="238" t="s">
        <v>204</v>
      </c>
      <c r="W226" s="238" t="s">
        <v>1413</v>
      </c>
      <c r="X226" s="498" t="s">
        <v>1308</v>
      </c>
      <c r="Y226" s="499">
        <v>0</v>
      </c>
      <c r="Z226" s="459">
        <v>0</v>
      </c>
      <c r="AA226" s="459">
        <v>2382600</v>
      </c>
      <c r="AB226" s="459">
        <v>3762000</v>
      </c>
      <c r="AC226" s="459">
        <v>3762000</v>
      </c>
      <c r="AD226" s="459">
        <v>3762000</v>
      </c>
      <c r="AE226" s="459">
        <v>3762000</v>
      </c>
      <c r="AF226" s="459">
        <v>3762000</v>
      </c>
      <c r="AG226" s="459">
        <v>3762000</v>
      </c>
      <c r="AH226" s="459"/>
      <c r="AI226" s="459"/>
      <c r="AJ226" s="461"/>
      <c r="AK226" s="227">
        <f t="shared" si="61"/>
        <v>24954600</v>
      </c>
      <c r="AL226" s="222">
        <f t="shared" si="55"/>
        <v>5141400</v>
      </c>
      <c r="AM226" s="481"/>
      <c r="AN226" s="223">
        <f t="shared" si="56"/>
        <v>5141400</v>
      </c>
      <c r="AO226" s="224"/>
      <c r="AP226" s="224">
        <f t="shared" si="57"/>
        <v>5141400</v>
      </c>
      <c r="AQ226" s="225"/>
      <c r="AR226" s="224"/>
      <c r="AS226" s="224"/>
      <c r="AT226" s="224"/>
      <c r="AU226" s="224"/>
      <c r="AV226" s="224"/>
      <c r="AW226" s="224"/>
      <c r="AX226" s="224"/>
      <c r="AY226" s="224"/>
      <c r="AZ226" s="224"/>
      <c r="BA226" s="224"/>
      <c r="BB226" s="226"/>
      <c r="BC226" s="227">
        <f t="shared" si="58"/>
        <v>0</v>
      </c>
      <c r="BD226" s="222">
        <f t="shared" si="59"/>
        <v>5141400</v>
      </c>
    </row>
    <row r="227" spans="1:56" s="472" customFormat="1" x14ac:dyDescent="0.2">
      <c r="A227" s="240" t="e">
        <f>+S227-#REF!</f>
        <v>#REF!</v>
      </c>
      <c r="B227" s="623"/>
      <c r="C227" s="480">
        <v>42500000</v>
      </c>
      <c r="D227" s="210" t="s">
        <v>50</v>
      </c>
      <c r="E227" s="210" t="s">
        <v>182</v>
      </c>
      <c r="F227" s="210" t="s">
        <v>89</v>
      </c>
      <c r="G227" s="210" t="s">
        <v>92</v>
      </c>
      <c r="H227" s="210" t="s">
        <v>172</v>
      </c>
      <c r="I227" s="210" t="s">
        <v>93</v>
      </c>
      <c r="J227" s="210" t="s">
        <v>77</v>
      </c>
      <c r="K227" s="210" t="s">
        <v>183</v>
      </c>
      <c r="L227" s="233" t="s">
        <v>2001</v>
      </c>
      <c r="M227" s="233" t="s">
        <v>2001</v>
      </c>
      <c r="N227" s="233" t="s">
        <v>2001</v>
      </c>
      <c r="O227" s="497">
        <v>510</v>
      </c>
      <c r="P227" s="235">
        <v>217</v>
      </c>
      <c r="Q227" s="480">
        <v>42500000</v>
      </c>
      <c r="R227" s="468">
        <v>205</v>
      </c>
      <c r="S227" s="480">
        <v>42500000</v>
      </c>
      <c r="T227" s="468" t="s">
        <v>1437</v>
      </c>
      <c r="U227" s="480">
        <v>42500000</v>
      </c>
      <c r="V227" s="238" t="s">
        <v>470</v>
      </c>
      <c r="W227" s="238" t="s">
        <v>1414</v>
      </c>
      <c r="X227" s="498" t="s">
        <v>1415</v>
      </c>
      <c r="Y227" s="499">
        <v>0</v>
      </c>
      <c r="Z227" s="459">
        <v>0</v>
      </c>
      <c r="AA227" s="459">
        <v>0</v>
      </c>
      <c r="AB227" s="459">
        <v>4500000</v>
      </c>
      <c r="AC227" s="459">
        <v>5000000</v>
      </c>
      <c r="AD227" s="459">
        <v>5000000</v>
      </c>
      <c r="AE227" s="459">
        <v>5000000</v>
      </c>
      <c r="AF227" s="459">
        <v>5000000</v>
      </c>
      <c r="AG227" s="459">
        <v>5000000</v>
      </c>
      <c r="AH227" s="459"/>
      <c r="AI227" s="459"/>
      <c r="AJ227" s="461"/>
      <c r="AK227" s="227">
        <f t="shared" si="61"/>
        <v>29500000</v>
      </c>
      <c r="AL227" s="222">
        <f t="shared" si="55"/>
        <v>13000000</v>
      </c>
      <c r="AM227" s="481"/>
      <c r="AN227" s="223">
        <f t="shared" si="56"/>
        <v>13000000</v>
      </c>
      <c r="AO227" s="224"/>
      <c r="AP227" s="224">
        <f t="shared" si="57"/>
        <v>13000000</v>
      </c>
      <c r="AQ227" s="225"/>
      <c r="AR227" s="224"/>
      <c r="AS227" s="224"/>
      <c r="AT227" s="224"/>
      <c r="AU227" s="224"/>
      <c r="AV227" s="224"/>
      <c r="AW227" s="224"/>
      <c r="AX227" s="224"/>
      <c r="AY227" s="224"/>
      <c r="AZ227" s="224"/>
      <c r="BA227" s="224"/>
      <c r="BB227" s="226"/>
      <c r="BC227" s="227">
        <f t="shared" si="58"/>
        <v>0</v>
      </c>
      <c r="BD227" s="222">
        <f t="shared" si="59"/>
        <v>13000000</v>
      </c>
    </row>
    <row r="228" spans="1:56" s="472" customFormat="1" x14ac:dyDescent="0.2">
      <c r="A228" s="240" t="e">
        <f>+S228-#REF!</f>
        <v>#REF!</v>
      </c>
      <c r="B228" s="623"/>
      <c r="C228" s="480">
        <v>63345600</v>
      </c>
      <c r="D228" s="210" t="s">
        <v>50</v>
      </c>
      <c r="E228" s="210" t="s">
        <v>182</v>
      </c>
      <c r="F228" s="210" t="s">
        <v>89</v>
      </c>
      <c r="G228" s="210" t="s">
        <v>92</v>
      </c>
      <c r="H228" s="210" t="s">
        <v>172</v>
      </c>
      <c r="I228" s="210" t="s">
        <v>93</v>
      </c>
      <c r="J228" s="210" t="s">
        <v>77</v>
      </c>
      <c r="K228" s="210" t="s">
        <v>183</v>
      </c>
      <c r="L228" s="233" t="s">
        <v>2001</v>
      </c>
      <c r="M228" s="233" t="s">
        <v>2001</v>
      </c>
      <c r="N228" s="233" t="s">
        <v>2001</v>
      </c>
      <c r="O228" s="497">
        <v>521</v>
      </c>
      <c r="P228" s="235">
        <v>223</v>
      </c>
      <c r="Q228" s="480">
        <v>63345600</v>
      </c>
      <c r="R228" s="468">
        <v>254</v>
      </c>
      <c r="S228" s="480">
        <v>63345600</v>
      </c>
      <c r="T228" s="468" t="s">
        <v>1438</v>
      </c>
      <c r="U228" s="480">
        <v>63345600</v>
      </c>
      <c r="V228" s="238" t="s">
        <v>471</v>
      </c>
      <c r="W228" s="238" t="s">
        <v>1416</v>
      </c>
      <c r="X228" s="498" t="s">
        <v>1417</v>
      </c>
      <c r="Y228" s="499">
        <v>0</v>
      </c>
      <c r="Z228" s="459">
        <v>0</v>
      </c>
      <c r="AA228" s="459">
        <v>0</v>
      </c>
      <c r="AB228" s="459">
        <v>6334560</v>
      </c>
      <c r="AC228" s="459">
        <v>7038400</v>
      </c>
      <c r="AD228" s="459">
        <v>7038400</v>
      </c>
      <c r="AE228" s="459">
        <v>7038400</v>
      </c>
      <c r="AF228" s="459">
        <v>7038400</v>
      </c>
      <c r="AG228" s="459">
        <v>7038400</v>
      </c>
      <c r="AH228" s="459"/>
      <c r="AI228" s="459"/>
      <c r="AJ228" s="461"/>
      <c r="AK228" s="227">
        <f t="shared" si="61"/>
        <v>41526560</v>
      </c>
      <c r="AL228" s="222">
        <f t="shared" si="55"/>
        <v>21819040</v>
      </c>
      <c r="AM228" s="481"/>
      <c r="AN228" s="223">
        <f t="shared" si="56"/>
        <v>21819040</v>
      </c>
      <c r="AO228" s="224"/>
      <c r="AP228" s="224">
        <f t="shared" si="57"/>
        <v>21819040</v>
      </c>
      <c r="AQ228" s="225"/>
      <c r="AR228" s="224"/>
      <c r="AS228" s="224"/>
      <c r="AT228" s="224"/>
      <c r="AU228" s="224"/>
      <c r="AV228" s="224"/>
      <c r="AW228" s="224"/>
      <c r="AX228" s="224"/>
      <c r="AY228" s="224"/>
      <c r="AZ228" s="224"/>
      <c r="BA228" s="224"/>
      <c r="BB228" s="226"/>
      <c r="BC228" s="227">
        <f t="shared" si="58"/>
        <v>0</v>
      </c>
      <c r="BD228" s="222">
        <f t="shared" si="59"/>
        <v>21819040</v>
      </c>
    </row>
    <row r="229" spans="1:56" s="472" customFormat="1" x14ac:dyDescent="0.2">
      <c r="A229" s="240" t="e">
        <f>+S229-#REF!</f>
        <v>#REF!</v>
      </c>
      <c r="B229" s="623"/>
      <c r="C229" s="480">
        <v>47787850</v>
      </c>
      <c r="D229" s="210" t="s">
        <v>50</v>
      </c>
      <c r="E229" s="210" t="s">
        <v>182</v>
      </c>
      <c r="F229" s="210" t="s">
        <v>89</v>
      </c>
      <c r="G229" s="210" t="s">
        <v>92</v>
      </c>
      <c r="H229" s="210" t="s">
        <v>172</v>
      </c>
      <c r="I229" s="210" t="s">
        <v>93</v>
      </c>
      <c r="J229" s="210" t="s">
        <v>77</v>
      </c>
      <c r="K229" s="210" t="s">
        <v>183</v>
      </c>
      <c r="L229" s="233" t="s">
        <v>2001</v>
      </c>
      <c r="M229" s="233" t="s">
        <v>2001</v>
      </c>
      <c r="N229" s="233" t="s">
        <v>2001</v>
      </c>
      <c r="O229" s="497">
        <v>522</v>
      </c>
      <c r="P229" s="235">
        <v>224</v>
      </c>
      <c r="Q229" s="480">
        <v>47787850</v>
      </c>
      <c r="R229" s="468">
        <v>253</v>
      </c>
      <c r="S229" s="480">
        <v>47787850</v>
      </c>
      <c r="T229" s="468" t="s">
        <v>1439</v>
      </c>
      <c r="U229" s="480">
        <v>47787850</v>
      </c>
      <c r="V229" s="238" t="s">
        <v>472</v>
      </c>
      <c r="W229" s="238" t="s">
        <v>1418</v>
      </c>
      <c r="X229" s="498" t="s">
        <v>1419</v>
      </c>
      <c r="Y229" s="499">
        <v>0</v>
      </c>
      <c r="Z229" s="459">
        <v>0</v>
      </c>
      <c r="AA229" s="459">
        <v>0</v>
      </c>
      <c r="AB229" s="459">
        <v>4310277</v>
      </c>
      <c r="AC229" s="459">
        <v>5622100</v>
      </c>
      <c r="AD229" s="459">
        <v>5622100</v>
      </c>
      <c r="AE229" s="459">
        <v>5622100</v>
      </c>
      <c r="AF229" s="459">
        <v>5622100</v>
      </c>
      <c r="AG229" s="459">
        <v>5622100</v>
      </c>
      <c r="AH229" s="459"/>
      <c r="AI229" s="459"/>
      <c r="AJ229" s="461"/>
      <c r="AK229" s="227">
        <f t="shared" si="61"/>
        <v>32420777</v>
      </c>
      <c r="AL229" s="222">
        <f t="shared" si="55"/>
        <v>15367073</v>
      </c>
      <c r="AM229" s="481"/>
      <c r="AN229" s="223">
        <f t="shared" si="56"/>
        <v>15367073</v>
      </c>
      <c r="AO229" s="224"/>
      <c r="AP229" s="224">
        <f t="shared" si="57"/>
        <v>15367073</v>
      </c>
      <c r="AQ229" s="225"/>
      <c r="AR229" s="224"/>
      <c r="AS229" s="224"/>
      <c r="AT229" s="224"/>
      <c r="AU229" s="224"/>
      <c r="AV229" s="224"/>
      <c r="AW229" s="224"/>
      <c r="AX229" s="224"/>
      <c r="AY229" s="224"/>
      <c r="AZ229" s="224"/>
      <c r="BA229" s="224"/>
      <c r="BB229" s="226"/>
      <c r="BC229" s="227">
        <f t="shared" si="58"/>
        <v>0</v>
      </c>
      <c r="BD229" s="222">
        <f t="shared" si="59"/>
        <v>15367073</v>
      </c>
    </row>
    <row r="230" spans="1:56" s="472" customFormat="1" x14ac:dyDescent="0.2">
      <c r="A230" s="240" t="e">
        <f>+S230-#REF!</f>
        <v>#REF!</v>
      </c>
      <c r="B230" s="623"/>
      <c r="C230" s="480">
        <v>47787850</v>
      </c>
      <c r="D230" s="210" t="s">
        <v>50</v>
      </c>
      <c r="E230" s="210" t="s">
        <v>182</v>
      </c>
      <c r="F230" s="210" t="s">
        <v>89</v>
      </c>
      <c r="G230" s="210" t="s">
        <v>92</v>
      </c>
      <c r="H230" s="210" t="s">
        <v>172</v>
      </c>
      <c r="I230" s="210" t="s">
        <v>93</v>
      </c>
      <c r="J230" s="210" t="s">
        <v>77</v>
      </c>
      <c r="K230" s="210" t="s">
        <v>183</v>
      </c>
      <c r="L230" s="233" t="s">
        <v>2001</v>
      </c>
      <c r="M230" s="233" t="s">
        <v>2001</v>
      </c>
      <c r="N230" s="233" t="s">
        <v>2001</v>
      </c>
      <c r="O230" s="497">
        <v>523</v>
      </c>
      <c r="P230" s="235">
        <v>225</v>
      </c>
      <c r="Q230" s="480">
        <v>47787850</v>
      </c>
      <c r="R230" s="468">
        <v>252</v>
      </c>
      <c r="S230" s="480">
        <v>47787850</v>
      </c>
      <c r="T230" s="468" t="s">
        <v>1440</v>
      </c>
      <c r="U230" s="480">
        <v>47787850</v>
      </c>
      <c r="V230" s="238" t="s">
        <v>473</v>
      </c>
      <c r="W230" s="238" t="s">
        <v>1420</v>
      </c>
      <c r="X230" s="498" t="s">
        <v>1022</v>
      </c>
      <c r="Y230" s="499">
        <v>0</v>
      </c>
      <c r="Z230" s="459">
        <v>0</v>
      </c>
      <c r="AA230" s="459">
        <v>0</v>
      </c>
      <c r="AB230" s="459">
        <v>4310277</v>
      </c>
      <c r="AC230" s="459">
        <v>5622100</v>
      </c>
      <c r="AD230" s="459">
        <v>5622100</v>
      </c>
      <c r="AE230" s="459">
        <v>5622100</v>
      </c>
      <c r="AF230" s="459">
        <v>5622100</v>
      </c>
      <c r="AG230" s="459">
        <v>5622100</v>
      </c>
      <c r="AH230" s="459"/>
      <c r="AI230" s="459"/>
      <c r="AJ230" s="461"/>
      <c r="AK230" s="227">
        <f t="shared" si="61"/>
        <v>32420777</v>
      </c>
      <c r="AL230" s="222">
        <f t="shared" si="55"/>
        <v>15367073</v>
      </c>
      <c r="AM230" s="481"/>
      <c r="AN230" s="223">
        <f t="shared" si="56"/>
        <v>15367073</v>
      </c>
      <c r="AO230" s="224"/>
      <c r="AP230" s="224">
        <f t="shared" si="57"/>
        <v>15367073</v>
      </c>
      <c r="AQ230" s="225"/>
      <c r="AR230" s="224"/>
      <c r="AS230" s="224"/>
      <c r="AT230" s="224"/>
      <c r="AU230" s="224"/>
      <c r="AV230" s="224"/>
      <c r="AW230" s="224"/>
      <c r="AX230" s="224"/>
      <c r="AY230" s="224"/>
      <c r="AZ230" s="224"/>
      <c r="BA230" s="224"/>
      <c r="BB230" s="226"/>
      <c r="BC230" s="227">
        <f t="shared" si="58"/>
        <v>0</v>
      </c>
      <c r="BD230" s="222">
        <f t="shared" si="59"/>
        <v>15367073</v>
      </c>
    </row>
    <row r="231" spans="1:56" s="472" customFormat="1" x14ac:dyDescent="0.2">
      <c r="A231" s="240" t="e">
        <f>+S231-#REF!</f>
        <v>#REF!</v>
      </c>
      <c r="B231" s="623"/>
      <c r="C231" s="480">
        <v>47787850</v>
      </c>
      <c r="D231" s="210" t="s">
        <v>50</v>
      </c>
      <c r="E231" s="210" t="s">
        <v>182</v>
      </c>
      <c r="F231" s="210" t="s">
        <v>89</v>
      </c>
      <c r="G231" s="210" t="s">
        <v>92</v>
      </c>
      <c r="H231" s="210" t="s">
        <v>172</v>
      </c>
      <c r="I231" s="210" t="s">
        <v>93</v>
      </c>
      <c r="J231" s="210" t="s">
        <v>77</v>
      </c>
      <c r="K231" s="210" t="s">
        <v>183</v>
      </c>
      <c r="L231" s="233" t="s">
        <v>2001</v>
      </c>
      <c r="M231" s="233" t="s">
        <v>2001</v>
      </c>
      <c r="N231" s="233" t="s">
        <v>2001</v>
      </c>
      <c r="O231" s="497">
        <v>524</v>
      </c>
      <c r="P231" s="235">
        <v>226</v>
      </c>
      <c r="Q231" s="480">
        <v>47787850</v>
      </c>
      <c r="R231" s="468">
        <v>251</v>
      </c>
      <c r="S231" s="480">
        <v>47787850</v>
      </c>
      <c r="T231" s="468" t="s">
        <v>953</v>
      </c>
      <c r="U231" s="480">
        <v>47787850</v>
      </c>
      <c r="V231" s="238" t="s">
        <v>474</v>
      </c>
      <c r="W231" s="238" t="s">
        <v>1421</v>
      </c>
      <c r="X231" s="498" t="s">
        <v>1020</v>
      </c>
      <c r="Y231" s="499">
        <v>0</v>
      </c>
      <c r="Z231" s="459">
        <v>0</v>
      </c>
      <c r="AA231" s="459">
        <v>0</v>
      </c>
      <c r="AB231" s="459">
        <v>4122873</v>
      </c>
      <c r="AC231" s="459">
        <v>5622100</v>
      </c>
      <c r="AD231" s="459">
        <v>5622100</v>
      </c>
      <c r="AE231" s="459">
        <v>5622100</v>
      </c>
      <c r="AF231" s="459">
        <v>5622100</v>
      </c>
      <c r="AG231" s="459">
        <v>5622100</v>
      </c>
      <c r="AH231" s="459"/>
      <c r="AI231" s="459"/>
      <c r="AJ231" s="461"/>
      <c r="AK231" s="227">
        <f t="shared" si="61"/>
        <v>32233373</v>
      </c>
      <c r="AL231" s="222">
        <f t="shared" si="55"/>
        <v>15554477</v>
      </c>
      <c r="AM231" s="481"/>
      <c r="AN231" s="223">
        <f t="shared" si="56"/>
        <v>15554477</v>
      </c>
      <c r="AO231" s="224"/>
      <c r="AP231" s="224">
        <f t="shared" si="57"/>
        <v>15554477</v>
      </c>
      <c r="AQ231" s="225"/>
      <c r="AR231" s="224"/>
      <c r="AS231" s="224"/>
      <c r="AT231" s="224"/>
      <c r="AU231" s="224"/>
      <c r="AV231" s="224"/>
      <c r="AW231" s="224"/>
      <c r="AX231" s="224"/>
      <c r="AY231" s="224"/>
      <c r="AZ231" s="224"/>
      <c r="BA231" s="224"/>
      <c r="BB231" s="226"/>
      <c r="BC231" s="227">
        <f t="shared" si="58"/>
        <v>0</v>
      </c>
      <c r="BD231" s="222">
        <f t="shared" si="59"/>
        <v>15554477</v>
      </c>
    </row>
    <row r="232" spans="1:56" s="472" customFormat="1" x14ac:dyDescent="0.2">
      <c r="A232" s="240" t="e">
        <f>+S232-#REF!</f>
        <v>#REF!</v>
      </c>
      <c r="B232" s="623"/>
      <c r="C232" s="480">
        <v>37620000</v>
      </c>
      <c r="D232" s="210" t="s">
        <v>50</v>
      </c>
      <c r="E232" s="210" t="s">
        <v>182</v>
      </c>
      <c r="F232" s="210" t="s">
        <v>89</v>
      </c>
      <c r="G232" s="210" t="s">
        <v>92</v>
      </c>
      <c r="H232" s="210" t="s">
        <v>172</v>
      </c>
      <c r="I232" s="210" t="s">
        <v>93</v>
      </c>
      <c r="J232" s="210" t="s">
        <v>77</v>
      </c>
      <c r="K232" s="210" t="s">
        <v>183</v>
      </c>
      <c r="L232" s="233" t="s">
        <v>2001</v>
      </c>
      <c r="M232" s="233" t="s">
        <v>2001</v>
      </c>
      <c r="N232" s="233" t="s">
        <v>2001</v>
      </c>
      <c r="O232" s="497">
        <v>537</v>
      </c>
      <c r="P232" s="235">
        <v>257</v>
      </c>
      <c r="Q232" s="480">
        <v>37620000</v>
      </c>
      <c r="R232" s="468">
        <v>265</v>
      </c>
      <c r="S232" s="480">
        <v>37620000</v>
      </c>
      <c r="T232" s="468" t="s">
        <v>1441</v>
      </c>
      <c r="U232" s="480">
        <v>37620000</v>
      </c>
      <c r="V232" s="238" t="s">
        <v>475</v>
      </c>
      <c r="W232" s="238" t="s">
        <v>1422</v>
      </c>
      <c r="X232" s="498" t="s">
        <v>927</v>
      </c>
      <c r="Y232" s="499">
        <v>0</v>
      </c>
      <c r="Z232" s="459">
        <v>0</v>
      </c>
      <c r="AA232" s="459">
        <v>2508000</v>
      </c>
      <c r="AB232" s="459">
        <v>3762000</v>
      </c>
      <c r="AC232" s="459">
        <v>3762000</v>
      </c>
      <c r="AD232" s="459">
        <v>3762000</v>
      </c>
      <c r="AE232" s="459">
        <v>3762000</v>
      </c>
      <c r="AF232" s="459">
        <v>3762000</v>
      </c>
      <c r="AG232" s="459">
        <v>3762000</v>
      </c>
      <c r="AH232" s="459"/>
      <c r="AI232" s="459"/>
      <c r="AJ232" s="461"/>
      <c r="AK232" s="227">
        <f t="shared" si="61"/>
        <v>25080000</v>
      </c>
      <c r="AL232" s="222">
        <f t="shared" si="55"/>
        <v>12540000</v>
      </c>
      <c r="AM232" s="481"/>
      <c r="AN232" s="223">
        <f t="shared" si="56"/>
        <v>12540000</v>
      </c>
      <c r="AO232" s="224"/>
      <c r="AP232" s="224">
        <f t="shared" si="57"/>
        <v>12540000</v>
      </c>
      <c r="AQ232" s="225"/>
      <c r="AR232" s="224"/>
      <c r="AS232" s="224"/>
      <c r="AT232" s="224"/>
      <c r="AU232" s="224"/>
      <c r="AV232" s="224"/>
      <c r="AW232" s="224"/>
      <c r="AX232" s="224"/>
      <c r="AY232" s="224"/>
      <c r="AZ232" s="224"/>
      <c r="BA232" s="224"/>
      <c r="BB232" s="226"/>
      <c r="BC232" s="227">
        <f t="shared" si="58"/>
        <v>0</v>
      </c>
      <c r="BD232" s="222">
        <f t="shared" si="59"/>
        <v>12540000</v>
      </c>
    </row>
    <row r="233" spans="1:56" s="472" customFormat="1" x14ac:dyDescent="0.2">
      <c r="A233" s="240" t="e">
        <f>+S233-#REF!</f>
        <v>#REF!</v>
      </c>
      <c r="B233" s="623"/>
      <c r="C233" s="480">
        <v>362000000</v>
      </c>
      <c r="D233" s="210" t="s">
        <v>50</v>
      </c>
      <c r="E233" s="210" t="s">
        <v>182</v>
      </c>
      <c r="F233" s="210" t="s">
        <v>89</v>
      </c>
      <c r="G233" s="210" t="s">
        <v>92</v>
      </c>
      <c r="H233" s="210" t="s">
        <v>172</v>
      </c>
      <c r="I233" s="210" t="s">
        <v>93</v>
      </c>
      <c r="J233" s="210" t="s">
        <v>77</v>
      </c>
      <c r="K233" s="210" t="s">
        <v>183</v>
      </c>
      <c r="L233" s="233" t="s">
        <v>2001</v>
      </c>
      <c r="M233" s="233" t="s">
        <v>2001</v>
      </c>
      <c r="N233" s="233" t="s">
        <v>2001</v>
      </c>
      <c r="O233" s="497">
        <v>598</v>
      </c>
      <c r="P233" s="235"/>
      <c r="Q233" s="480"/>
      <c r="R233" s="468"/>
      <c r="S233" s="480"/>
      <c r="T233" s="468"/>
      <c r="U233" s="480"/>
      <c r="V233" s="238" t="s">
        <v>2060</v>
      </c>
      <c r="W233" s="500"/>
      <c r="X233" s="498"/>
      <c r="Y233" s="499">
        <v>0</v>
      </c>
      <c r="Z233" s="459">
        <v>0</v>
      </c>
      <c r="AA233" s="459">
        <v>0</v>
      </c>
      <c r="AB233" s="459">
        <v>0</v>
      </c>
      <c r="AC233" s="459">
        <v>0</v>
      </c>
      <c r="AD233" s="459">
        <v>0</v>
      </c>
      <c r="AE233" s="459">
        <v>0</v>
      </c>
      <c r="AF233" s="459">
        <v>0</v>
      </c>
      <c r="AG233" s="459">
        <v>0</v>
      </c>
      <c r="AH233" s="459"/>
      <c r="AI233" s="459"/>
      <c r="AJ233" s="461"/>
      <c r="AK233" s="227">
        <f t="shared" si="61"/>
        <v>0</v>
      </c>
      <c r="AL233" s="222">
        <f t="shared" si="55"/>
        <v>0</v>
      </c>
      <c r="AM233" s="481"/>
      <c r="AN233" s="223">
        <f t="shared" si="56"/>
        <v>0</v>
      </c>
      <c r="AO233" s="224"/>
      <c r="AP233" s="224">
        <f t="shared" si="57"/>
        <v>0</v>
      </c>
      <c r="AQ233" s="225"/>
      <c r="AR233" s="224"/>
      <c r="AS233" s="224"/>
      <c r="AT233" s="224"/>
      <c r="AU233" s="224"/>
      <c r="AV233" s="224"/>
      <c r="AW233" s="224"/>
      <c r="AX233" s="224"/>
      <c r="AY233" s="224"/>
      <c r="AZ233" s="224"/>
      <c r="BA233" s="224"/>
      <c r="BB233" s="226"/>
      <c r="BC233" s="227">
        <f t="shared" si="58"/>
        <v>0</v>
      </c>
      <c r="BD233" s="222">
        <f t="shared" si="59"/>
        <v>0</v>
      </c>
    </row>
    <row r="234" spans="1:56" s="472" customFormat="1" x14ac:dyDescent="0.2">
      <c r="A234" s="240" t="e">
        <f>+S234-#REF!</f>
        <v>#REF!</v>
      </c>
      <c r="B234" s="623"/>
      <c r="C234" s="480">
        <v>0</v>
      </c>
      <c r="D234" s="210" t="s">
        <v>50</v>
      </c>
      <c r="E234" s="210" t="s">
        <v>182</v>
      </c>
      <c r="F234" s="210" t="s">
        <v>89</v>
      </c>
      <c r="G234" s="210" t="s">
        <v>92</v>
      </c>
      <c r="H234" s="210" t="s">
        <v>172</v>
      </c>
      <c r="I234" s="210" t="s">
        <v>93</v>
      </c>
      <c r="J234" s="210" t="s">
        <v>77</v>
      </c>
      <c r="K234" s="210" t="s">
        <v>183</v>
      </c>
      <c r="L234" s="233" t="s">
        <v>2001</v>
      </c>
      <c r="M234" s="233" t="s">
        <v>2001</v>
      </c>
      <c r="N234" s="233" t="s">
        <v>2001</v>
      </c>
      <c r="O234" s="497">
        <v>696</v>
      </c>
      <c r="P234" s="235"/>
      <c r="Q234" s="480"/>
      <c r="R234" s="468"/>
      <c r="S234" s="480"/>
      <c r="T234" s="468"/>
      <c r="U234" s="480"/>
      <c r="V234" s="238" t="s">
        <v>1737</v>
      </c>
      <c r="W234" s="500"/>
      <c r="X234" s="498"/>
      <c r="Y234" s="499">
        <v>0</v>
      </c>
      <c r="Z234" s="459">
        <v>0</v>
      </c>
      <c r="AA234" s="459">
        <v>0</v>
      </c>
      <c r="AB234" s="459">
        <v>0</v>
      </c>
      <c r="AC234" s="459">
        <v>0</v>
      </c>
      <c r="AD234" s="459">
        <v>0</v>
      </c>
      <c r="AE234" s="459">
        <v>0</v>
      </c>
      <c r="AF234" s="459">
        <v>0</v>
      </c>
      <c r="AG234" s="459">
        <v>0</v>
      </c>
      <c r="AH234" s="459"/>
      <c r="AI234" s="459"/>
      <c r="AJ234" s="461"/>
      <c r="AK234" s="227">
        <f t="shared" si="61"/>
        <v>0</v>
      </c>
      <c r="AL234" s="222">
        <f>+U234-AK234</f>
        <v>0</v>
      </c>
      <c r="AM234" s="481"/>
      <c r="AN234" s="223">
        <f>+AL234</f>
        <v>0</v>
      </c>
      <c r="AO234" s="224"/>
      <c r="AP234" s="224">
        <f>+AN234-AO234</f>
        <v>0</v>
      </c>
      <c r="AQ234" s="225"/>
      <c r="AR234" s="224"/>
      <c r="AS234" s="224"/>
      <c r="AT234" s="224"/>
      <c r="AU234" s="224"/>
      <c r="AV234" s="224"/>
      <c r="AW234" s="224"/>
      <c r="AX234" s="224"/>
      <c r="AY234" s="224"/>
      <c r="AZ234" s="224"/>
      <c r="BA234" s="224"/>
      <c r="BB234" s="226"/>
      <c r="BC234" s="227">
        <f>SUM(AQ234:BB234)</f>
        <v>0</v>
      </c>
      <c r="BD234" s="222">
        <f>+AN234-BC234</f>
        <v>0</v>
      </c>
    </row>
    <row r="235" spans="1:56" s="154" customFormat="1" x14ac:dyDescent="0.2">
      <c r="B235" s="425"/>
      <c r="C235" s="462"/>
      <c r="D235" s="210"/>
      <c r="E235" s="210"/>
      <c r="F235" s="210"/>
      <c r="G235" s="210"/>
      <c r="H235" s="210"/>
      <c r="I235" s="210"/>
      <c r="J235" s="210"/>
      <c r="K235" s="210"/>
      <c r="L235" s="233"/>
      <c r="M235" s="233"/>
      <c r="N235" s="233"/>
      <c r="O235" s="234"/>
      <c r="P235" s="235"/>
      <c r="Q235" s="235"/>
      <c r="R235" s="236"/>
      <c r="S235" s="224"/>
      <c r="T235" s="236"/>
      <c r="U235" s="224"/>
      <c r="V235" s="238"/>
      <c r="W235" s="237"/>
      <c r="X235" s="239"/>
      <c r="Y235" s="225"/>
      <c r="Z235" s="224"/>
      <c r="AA235" s="224"/>
      <c r="AB235" s="224"/>
      <c r="AC235" s="224"/>
      <c r="AD235" s="224"/>
      <c r="AE235" s="224"/>
      <c r="AF235" s="224"/>
      <c r="AG235" s="224"/>
      <c r="AH235" s="224"/>
      <c r="AI235" s="224"/>
      <c r="AJ235" s="226"/>
      <c r="AK235" s="221"/>
      <c r="AL235" s="222"/>
      <c r="AM235" s="240"/>
      <c r="AN235" s="223">
        <f>+AL235</f>
        <v>0</v>
      </c>
      <c r="AO235" s="224"/>
      <c r="AP235" s="224">
        <f>+AN235-AO235</f>
        <v>0</v>
      </c>
      <c r="AQ235" s="225"/>
      <c r="AR235" s="224"/>
      <c r="AS235" s="224"/>
      <c r="AT235" s="224"/>
      <c r="AU235" s="224"/>
      <c r="AV235" s="224"/>
      <c r="AW235" s="224"/>
      <c r="AX235" s="224"/>
      <c r="AY235" s="224"/>
      <c r="AZ235" s="224"/>
      <c r="BA235" s="224"/>
      <c r="BB235" s="226"/>
      <c r="BC235" s="227">
        <f>SUM(AQ235:BB235)</f>
        <v>0</v>
      </c>
      <c r="BD235" s="222">
        <f>+AN235-BC235</f>
        <v>0</v>
      </c>
    </row>
    <row r="236" spans="1:56" s="252" customFormat="1" ht="64.5" thickBot="1" x14ac:dyDescent="0.25">
      <c r="B236" s="241" t="s">
        <v>6</v>
      </c>
      <c r="C236" s="463">
        <f>C200-SUM(C201:C235)</f>
        <v>0</v>
      </c>
      <c r="D236" s="243" t="s">
        <v>50</v>
      </c>
      <c r="E236" s="244" t="s">
        <v>182</v>
      </c>
      <c r="F236" s="244" t="s">
        <v>89</v>
      </c>
      <c r="G236" s="244" t="s">
        <v>92</v>
      </c>
      <c r="H236" s="244" t="s">
        <v>172</v>
      </c>
      <c r="I236" s="244" t="s">
        <v>93</v>
      </c>
      <c r="J236" s="244" t="s">
        <v>77</v>
      </c>
      <c r="K236" s="244" t="s">
        <v>183</v>
      </c>
      <c r="L236" s="245"/>
      <c r="M236" s="245"/>
      <c r="N236" s="245"/>
      <c r="O236" s="720"/>
      <c r="P236" s="247"/>
      <c r="Q236" s="242"/>
      <c r="R236" s="248"/>
      <c r="S236" s="479">
        <f>SUM(S201:S235)</f>
        <v>1669767100</v>
      </c>
      <c r="T236" s="385"/>
      <c r="U236" s="479">
        <f>SUM(U201:U235)</f>
        <v>1669767100</v>
      </c>
      <c r="V236" s="464"/>
      <c r="W236" s="464"/>
      <c r="X236" s="388"/>
      <c r="Y236" s="389">
        <f t="shared" ref="Y236:AK236" si="62">SUM(Y201:Y235)</f>
        <v>0</v>
      </c>
      <c r="Z236" s="389">
        <f t="shared" si="62"/>
        <v>0</v>
      </c>
      <c r="AA236" s="389">
        <f>SUM(AA201:AA235)</f>
        <v>36771809</v>
      </c>
      <c r="AB236" s="389">
        <f t="shared" si="62"/>
        <v>146096822</v>
      </c>
      <c r="AC236" s="389">
        <f t="shared" si="62"/>
        <v>187306450</v>
      </c>
      <c r="AD236" s="389">
        <f t="shared" si="62"/>
        <v>187306450</v>
      </c>
      <c r="AE236" s="389">
        <f t="shared" si="62"/>
        <v>187306450</v>
      </c>
      <c r="AF236" s="389">
        <f t="shared" si="62"/>
        <v>187306450</v>
      </c>
      <c r="AG236" s="389">
        <f t="shared" si="62"/>
        <v>187306450</v>
      </c>
      <c r="AH236" s="389">
        <f t="shared" si="62"/>
        <v>0</v>
      </c>
      <c r="AI236" s="389">
        <f t="shared" si="62"/>
        <v>0</v>
      </c>
      <c r="AJ236" s="390">
        <f t="shared" si="62"/>
        <v>0</v>
      </c>
      <c r="AK236" s="391">
        <f t="shared" si="62"/>
        <v>1119400881</v>
      </c>
      <c r="AL236" s="392">
        <f>SUM(AL201:AL235)</f>
        <v>550366219</v>
      </c>
      <c r="AN236" s="393">
        <f t="shared" ref="AN236:BD236" si="63">SUM(AN201:AN235)</f>
        <v>550366219</v>
      </c>
      <c r="AO236" s="394">
        <f t="shared" si="63"/>
        <v>0</v>
      </c>
      <c r="AP236" s="394">
        <f t="shared" si="63"/>
        <v>550366219</v>
      </c>
      <c r="AQ236" s="394">
        <f t="shared" si="63"/>
        <v>0</v>
      </c>
      <c r="AR236" s="394">
        <f t="shared" si="63"/>
        <v>0</v>
      </c>
      <c r="AS236" s="394">
        <f t="shared" si="63"/>
        <v>0</v>
      </c>
      <c r="AT236" s="394">
        <f t="shared" si="63"/>
        <v>0</v>
      </c>
      <c r="AU236" s="394">
        <f t="shared" si="63"/>
        <v>0</v>
      </c>
      <c r="AV236" s="394">
        <f t="shared" si="63"/>
        <v>0</v>
      </c>
      <c r="AW236" s="394">
        <f t="shared" si="63"/>
        <v>0</v>
      </c>
      <c r="AX236" s="394">
        <f t="shared" si="63"/>
        <v>0</v>
      </c>
      <c r="AY236" s="394">
        <f t="shared" si="63"/>
        <v>0</v>
      </c>
      <c r="AZ236" s="394">
        <f t="shared" si="63"/>
        <v>0</v>
      </c>
      <c r="BA236" s="394">
        <f t="shared" si="63"/>
        <v>0</v>
      </c>
      <c r="BB236" s="394">
        <f t="shared" si="63"/>
        <v>0</v>
      </c>
      <c r="BC236" s="395">
        <f t="shared" si="63"/>
        <v>0</v>
      </c>
      <c r="BD236" s="396">
        <f t="shared" si="63"/>
        <v>550366219</v>
      </c>
    </row>
    <row r="237" spans="1:56" s="154" customFormat="1" ht="13.5" thickBot="1" x14ac:dyDescent="0.25">
      <c r="B237" s="501"/>
      <c r="C237" s="502"/>
      <c r="D237" s="258"/>
      <c r="E237" s="259"/>
      <c r="F237" s="258"/>
      <c r="G237" s="258"/>
      <c r="H237" s="260"/>
      <c r="I237" s="260"/>
      <c r="J237" s="260"/>
      <c r="K237" s="260"/>
      <c r="L237" s="261"/>
      <c r="M237" s="261"/>
      <c r="N237" s="261"/>
      <c r="O237" s="262"/>
      <c r="P237" s="259"/>
      <c r="Q237" s="263"/>
      <c r="R237" s="264"/>
      <c r="S237" s="503"/>
      <c r="T237" s="397"/>
      <c r="U237" s="503"/>
      <c r="V237" s="504"/>
      <c r="W237" s="504"/>
      <c r="X237" s="505"/>
      <c r="Y237" s="506"/>
      <c r="Z237" s="507"/>
      <c r="AA237" s="507"/>
      <c r="AB237" s="507"/>
      <c r="AC237" s="507"/>
      <c r="AD237" s="507"/>
      <c r="AE237" s="507"/>
      <c r="AF237" s="507"/>
      <c r="AG237" s="507"/>
      <c r="AH237" s="507"/>
      <c r="AI237" s="507"/>
      <c r="AJ237" s="508"/>
      <c r="AK237" s="509"/>
      <c r="AL237" s="510"/>
      <c r="AN237" s="406"/>
      <c r="AO237" s="257"/>
      <c r="AP237" s="257"/>
      <c r="AQ237" s="257"/>
      <c r="AR237" s="257"/>
      <c r="AS237" s="257"/>
      <c r="AT237" s="257"/>
      <c r="AU237" s="257"/>
      <c r="BD237" s="155"/>
    </row>
    <row r="238" spans="1:56" s="208" customFormat="1" ht="13.5" thickBot="1" x14ac:dyDescent="0.25">
      <c r="B238" s="511" t="s">
        <v>35</v>
      </c>
      <c r="C238" s="512">
        <f>C58+C31+C36+C20+C83+C153+C182+C196+C200</f>
        <v>5720000000</v>
      </c>
      <c r="D238" s="513"/>
      <c r="E238" s="514"/>
      <c r="F238" s="513"/>
      <c r="G238" s="513"/>
      <c r="H238" s="515"/>
      <c r="I238" s="515"/>
      <c r="J238" s="516"/>
      <c r="K238" s="515"/>
      <c r="L238" s="517"/>
      <c r="M238" s="517"/>
      <c r="N238" s="517"/>
      <c r="O238" s="518"/>
      <c r="P238" s="514"/>
      <c r="Q238" s="519"/>
      <c r="R238" s="520"/>
      <c r="S238" s="521">
        <f>+S30+S35+S57+S82+S152+S181+S195+S199+S236</f>
        <v>4899197670</v>
      </c>
      <c r="T238" s="522"/>
      <c r="U238" s="521">
        <f>+U30+U35+U57+U82+U152+U181+U195+U199+U236</f>
        <v>4857785184</v>
      </c>
      <c r="V238" s="523"/>
      <c r="W238" s="523"/>
      <c r="X238" s="524"/>
      <c r="Y238" s="525">
        <f t="shared" ref="Y238:AJ238" si="64">+Y30+Y35+Y57+Y82+Y152+Y181+Y195+Y199+Y236</f>
        <v>0</v>
      </c>
      <c r="Z238" s="525">
        <f t="shared" si="64"/>
        <v>1342500</v>
      </c>
      <c r="AA238" s="525">
        <f t="shared" si="64"/>
        <v>164058065</v>
      </c>
      <c r="AB238" s="525">
        <f t="shared" si="64"/>
        <v>440964755</v>
      </c>
      <c r="AC238" s="525">
        <f t="shared" si="64"/>
        <v>523661497</v>
      </c>
      <c r="AD238" s="525">
        <f t="shared" si="64"/>
        <v>531025299</v>
      </c>
      <c r="AE238" s="525">
        <f t="shared" si="64"/>
        <v>551721056</v>
      </c>
      <c r="AF238" s="525">
        <f t="shared" si="64"/>
        <v>539418440</v>
      </c>
      <c r="AG238" s="525">
        <f t="shared" si="64"/>
        <v>508010091</v>
      </c>
      <c r="AH238" s="525">
        <f t="shared" si="64"/>
        <v>0</v>
      </c>
      <c r="AI238" s="525">
        <f t="shared" si="64"/>
        <v>0</v>
      </c>
      <c r="AJ238" s="526">
        <f t="shared" si="64"/>
        <v>0</v>
      </c>
      <c r="AK238" s="527">
        <f>+AK30+AK35+AK57+AK82+AK152+AK181+AK195+AK199+AK236</f>
        <v>3260201703</v>
      </c>
      <c r="AL238" s="528">
        <f>+AL30+AL35+AL57+AL82+AL152+AL181+AL195+AL199+AL236</f>
        <v>1597583481</v>
      </c>
      <c r="AN238" s="411">
        <f t="shared" ref="AN238:BD238" si="65">+AN30+AN35+AN57+AN82+AN152+AN181+AN195+AN199+AN236</f>
        <v>1597583481</v>
      </c>
      <c r="AO238" s="412">
        <f t="shared" si="65"/>
        <v>0</v>
      </c>
      <c r="AP238" s="412">
        <f t="shared" si="65"/>
        <v>1597583481</v>
      </c>
      <c r="AQ238" s="412">
        <f t="shared" si="65"/>
        <v>0</v>
      </c>
      <c r="AR238" s="412">
        <f t="shared" si="65"/>
        <v>0</v>
      </c>
      <c r="AS238" s="412">
        <f t="shared" si="65"/>
        <v>0</v>
      </c>
      <c r="AT238" s="412">
        <f t="shared" si="65"/>
        <v>0</v>
      </c>
      <c r="AU238" s="412">
        <f t="shared" si="65"/>
        <v>0</v>
      </c>
      <c r="AV238" s="412">
        <f t="shared" si="65"/>
        <v>0</v>
      </c>
      <c r="AW238" s="412">
        <f t="shared" si="65"/>
        <v>0</v>
      </c>
      <c r="AX238" s="412">
        <f t="shared" si="65"/>
        <v>0</v>
      </c>
      <c r="AY238" s="412">
        <f t="shared" si="65"/>
        <v>0</v>
      </c>
      <c r="AZ238" s="412">
        <f t="shared" si="65"/>
        <v>0</v>
      </c>
      <c r="BA238" s="412">
        <f t="shared" si="65"/>
        <v>0</v>
      </c>
      <c r="BB238" s="412">
        <f t="shared" si="65"/>
        <v>0</v>
      </c>
      <c r="BC238" s="412">
        <f t="shared" si="65"/>
        <v>0</v>
      </c>
      <c r="BD238" s="413">
        <f t="shared" si="65"/>
        <v>1597583481</v>
      </c>
    </row>
    <row r="239" spans="1:56" x14ac:dyDescent="0.2">
      <c r="B239" s="529"/>
      <c r="C239" s="530">
        <v>5720000000</v>
      </c>
      <c r="D239" s="531"/>
      <c r="E239" s="531"/>
      <c r="F239" s="531"/>
      <c r="G239" s="531"/>
      <c r="H239" s="531"/>
      <c r="I239" s="531"/>
      <c r="J239" s="531"/>
      <c r="K239" s="531"/>
      <c r="L239" s="531"/>
      <c r="M239" s="531"/>
      <c r="N239" s="531"/>
      <c r="O239" s="532"/>
      <c r="P239" s="531"/>
      <c r="Q239" s="533"/>
      <c r="R239" s="295"/>
      <c r="S239" s="530">
        <v>4899197670</v>
      </c>
      <c r="T239" s="295"/>
      <c r="U239" s="530">
        <v>4857785184</v>
      </c>
      <c r="V239" s="533"/>
      <c r="W239" s="533"/>
      <c r="X239" s="531"/>
      <c r="Y239" s="300"/>
      <c r="Z239" s="300"/>
      <c r="AA239" s="300"/>
      <c r="AB239" s="300"/>
      <c r="AC239" s="300"/>
      <c r="AD239" s="300"/>
      <c r="AE239" s="300"/>
      <c r="AF239" s="300">
        <v>539418440</v>
      </c>
      <c r="AG239" s="300">
        <v>508010091</v>
      </c>
      <c r="AH239" s="300"/>
      <c r="AI239" s="300"/>
      <c r="AJ239" s="300"/>
      <c r="AK239" s="300">
        <v>3260201703</v>
      </c>
      <c r="AL239" s="300">
        <v>1597583481</v>
      </c>
    </row>
    <row r="240" spans="1:56" x14ac:dyDescent="0.2">
      <c r="B240" s="290"/>
      <c r="C240" s="420">
        <f>+C239-C238</f>
        <v>0</v>
      </c>
      <c r="D240" s="294"/>
      <c r="E240" s="294"/>
      <c r="F240" s="294"/>
      <c r="G240" s="294"/>
      <c r="H240" s="294"/>
      <c r="I240" s="294"/>
      <c r="J240" s="294"/>
      <c r="K240" s="294"/>
      <c r="L240" s="294"/>
      <c r="M240" s="294"/>
      <c r="N240" s="294"/>
      <c r="O240" s="415"/>
      <c r="P240" s="294"/>
      <c r="Q240" s="291"/>
      <c r="R240" s="295"/>
      <c r="S240" s="420">
        <f>+S239-S238</f>
        <v>0</v>
      </c>
      <c r="T240" s="416"/>
      <c r="U240" s="420">
        <f>+U239-U238</f>
        <v>0</v>
      </c>
      <c r="V240" s="291"/>
      <c r="W240" s="291"/>
      <c r="X240" s="294"/>
      <c r="Y240" s="300"/>
      <c r="Z240" s="300"/>
      <c r="AA240" s="300"/>
      <c r="AB240" s="300"/>
      <c r="AC240" s="300"/>
      <c r="AD240" s="300"/>
      <c r="AE240" s="300"/>
      <c r="AF240" s="420">
        <f>+AF239-AF238</f>
        <v>0</v>
      </c>
      <c r="AG240" s="420">
        <f>+AG239-AG238</f>
        <v>0</v>
      </c>
      <c r="AH240" s="300"/>
      <c r="AI240" s="300"/>
      <c r="AJ240" s="300"/>
      <c r="AK240" s="420">
        <f>+AK239-AK238</f>
        <v>0</v>
      </c>
      <c r="AL240" s="420">
        <f>+AL239-AL238</f>
        <v>0</v>
      </c>
      <c r="AM240" s="169"/>
    </row>
    <row r="241" spans="2:56" ht="12.75" customHeight="1" thickBot="1" x14ac:dyDescent="0.25">
      <c r="B241" s="290"/>
      <c r="C241" s="291"/>
      <c r="D241" s="292"/>
      <c r="E241" s="292"/>
      <c r="F241" s="292"/>
      <c r="G241" s="292"/>
      <c r="H241" s="292"/>
      <c r="I241" s="292"/>
      <c r="J241" s="292"/>
      <c r="K241" s="292"/>
      <c r="L241" s="292"/>
      <c r="M241" s="292"/>
      <c r="N241" s="292"/>
      <c r="O241" s="415"/>
      <c r="P241" s="294"/>
      <c r="Q241" s="291"/>
      <c r="R241" s="295"/>
      <c r="S241" s="420"/>
      <c r="T241" s="416"/>
      <c r="U241" s="420"/>
      <c r="V241" s="291"/>
      <c r="W241" s="291"/>
      <c r="X241" s="294"/>
      <c r="Y241" s="300"/>
      <c r="Z241" s="300"/>
      <c r="AA241" s="300"/>
      <c r="AB241" s="300"/>
      <c r="AC241" s="300"/>
      <c r="AD241" s="300"/>
      <c r="AE241" s="300"/>
      <c r="AF241" s="300"/>
      <c r="AG241" s="300"/>
      <c r="AH241" s="300"/>
      <c r="AI241" s="300"/>
      <c r="AJ241" s="300"/>
      <c r="AK241" s="301"/>
      <c r="AL241" s="300"/>
      <c r="AM241" s="169"/>
    </row>
    <row r="242" spans="2:56" ht="22.5" customHeight="1" thickBot="1" x14ac:dyDescent="0.25">
      <c r="B242" s="303" t="s">
        <v>177</v>
      </c>
      <c r="C242" s="304" t="s">
        <v>1986</v>
      </c>
      <c r="D242" s="208"/>
      <c r="E242" s="208"/>
      <c r="F242" s="292"/>
      <c r="G242" s="292"/>
      <c r="S242" s="534" t="s">
        <v>4</v>
      </c>
      <c r="U242" s="534" t="s">
        <v>5</v>
      </c>
      <c r="Y242" s="308" t="s">
        <v>11</v>
      </c>
      <c r="Z242" s="309" t="s">
        <v>12</v>
      </c>
      <c r="AA242" s="309" t="s">
        <v>13</v>
      </c>
      <c r="AB242" s="309" t="s">
        <v>14</v>
      </c>
      <c r="AC242" s="309" t="s">
        <v>15</v>
      </c>
      <c r="AD242" s="309" t="s">
        <v>16</v>
      </c>
      <c r="AE242" s="309" t="s">
        <v>17</v>
      </c>
      <c r="AF242" s="309" t="s">
        <v>18</v>
      </c>
      <c r="AG242" s="309" t="s">
        <v>19</v>
      </c>
      <c r="AH242" s="309" t="s">
        <v>20</v>
      </c>
      <c r="AI242" s="309" t="s">
        <v>21</v>
      </c>
      <c r="AJ242" s="310" t="s">
        <v>22</v>
      </c>
      <c r="AK242" s="311" t="s">
        <v>23</v>
      </c>
      <c r="AL242" s="312" t="s">
        <v>24</v>
      </c>
      <c r="AM242" s="169"/>
      <c r="AN242" s="367" t="s">
        <v>1993</v>
      </c>
      <c r="AO242" s="367" t="s">
        <v>1994</v>
      </c>
      <c r="AP242" s="367" t="s">
        <v>1995</v>
      </c>
      <c r="AQ242" s="308" t="s">
        <v>11</v>
      </c>
      <c r="AR242" s="309" t="s">
        <v>12</v>
      </c>
      <c r="AS242" s="309" t="s">
        <v>13</v>
      </c>
      <c r="AT242" s="309" t="s">
        <v>14</v>
      </c>
      <c r="AU242" s="309" t="s">
        <v>15</v>
      </c>
      <c r="AV242" s="309" t="s">
        <v>16</v>
      </c>
      <c r="AW242" s="309" t="s">
        <v>17</v>
      </c>
      <c r="AX242" s="309" t="s">
        <v>18</v>
      </c>
      <c r="AY242" s="309" t="s">
        <v>19</v>
      </c>
      <c r="AZ242" s="309" t="s">
        <v>20</v>
      </c>
      <c r="BA242" s="309" t="s">
        <v>21</v>
      </c>
      <c r="BB242" s="310" t="s">
        <v>22</v>
      </c>
      <c r="BC242" s="311" t="s">
        <v>23</v>
      </c>
      <c r="BD242" s="312" t="s">
        <v>24</v>
      </c>
    </row>
    <row r="243" spans="2:56" ht="25.5" x14ac:dyDescent="0.2">
      <c r="B243" s="535" t="s">
        <v>170</v>
      </c>
      <c r="C243" s="536">
        <f>+SUMIF($H$19:$H$236,$B243,C$19:C$236)</f>
        <v>3088622032</v>
      </c>
      <c r="D243" s="208"/>
      <c r="E243" s="208"/>
      <c r="F243" s="208"/>
      <c r="G243" s="208"/>
      <c r="S243" s="331">
        <f>+SUMIF($H$19:$H$236,$B243,S$19:S$236)/2</f>
        <v>2879819702</v>
      </c>
      <c r="U243" s="331">
        <f>+SUMIF($H$19:$H$236,$B243,U$19:U$236)/2</f>
        <v>2850692084</v>
      </c>
      <c r="X243" s="164"/>
      <c r="Y243" s="537">
        <f t="shared" ref="Y243:AL245" si="66">+SUMIF($H$19:$H$236,$B243,Y$19:Y$236)/2</f>
        <v>0</v>
      </c>
      <c r="Z243" s="538">
        <f t="shared" si="66"/>
        <v>1342500</v>
      </c>
      <c r="AA243" s="538">
        <f t="shared" si="66"/>
        <v>83808681</v>
      </c>
      <c r="AB243" s="538">
        <f t="shared" si="66"/>
        <v>249891133</v>
      </c>
      <c r="AC243" s="538">
        <f t="shared" si="66"/>
        <v>283132500</v>
      </c>
      <c r="AD243" s="538">
        <f t="shared" si="66"/>
        <v>293119949</v>
      </c>
      <c r="AE243" s="538">
        <f t="shared" si="66"/>
        <v>313815706</v>
      </c>
      <c r="AF243" s="538">
        <f t="shared" si="66"/>
        <v>301700494</v>
      </c>
      <c r="AG243" s="538">
        <f t="shared" si="66"/>
        <v>292967948</v>
      </c>
      <c r="AH243" s="538">
        <f t="shared" si="66"/>
        <v>0</v>
      </c>
      <c r="AI243" s="538">
        <f t="shared" si="66"/>
        <v>0</v>
      </c>
      <c r="AJ243" s="538">
        <f t="shared" si="66"/>
        <v>0</v>
      </c>
      <c r="AK243" s="538">
        <f t="shared" si="66"/>
        <v>1819778911</v>
      </c>
      <c r="AL243" s="536">
        <f t="shared" si="66"/>
        <v>1030913173</v>
      </c>
      <c r="AM243" s="169"/>
      <c r="AN243" s="537">
        <f t="shared" ref="AN243:AW245" si="67">+SUMIF($H$19:$H$236,$B243,AN$19:AN$236)/2</f>
        <v>1030913173</v>
      </c>
      <c r="AO243" s="537">
        <f t="shared" si="67"/>
        <v>0</v>
      </c>
      <c r="AP243" s="537">
        <f t="shared" si="67"/>
        <v>1030913173</v>
      </c>
      <c r="AQ243" s="537">
        <f t="shared" si="67"/>
        <v>0</v>
      </c>
      <c r="AR243" s="538">
        <f t="shared" si="67"/>
        <v>0</v>
      </c>
      <c r="AS243" s="538">
        <f t="shared" si="67"/>
        <v>0</v>
      </c>
      <c r="AT243" s="538">
        <f t="shared" si="67"/>
        <v>0</v>
      </c>
      <c r="AU243" s="538">
        <f t="shared" si="67"/>
        <v>0</v>
      </c>
      <c r="AV243" s="538">
        <f t="shared" si="67"/>
        <v>0</v>
      </c>
      <c r="AW243" s="538">
        <f t="shared" si="67"/>
        <v>0</v>
      </c>
      <c r="AX243" s="538">
        <f t="shared" ref="AX243:BD245" si="68">+SUMIF($H$19:$H$236,$B243,AX$19:AX$236)/2</f>
        <v>0</v>
      </c>
      <c r="AY243" s="538">
        <f t="shared" si="68"/>
        <v>0</v>
      </c>
      <c r="AZ243" s="538">
        <f t="shared" si="68"/>
        <v>0</v>
      </c>
      <c r="BA243" s="538">
        <f t="shared" si="68"/>
        <v>0</v>
      </c>
      <c r="BB243" s="538">
        <f t="shared" si="68"/>
        <v>0</v>
      </c>
      <c r="BC243" s="538">
        <f t="shared" si="68"/>
        <v>0</v>
      </c>
      <c r="BD243" s="536">
        <f t="shared" si="68"/>
        <v>1030913173</v>
      </c>
    </row>
    <row r="244" spans="2:56" x14ac:dyDescent="0.2">
      <c r="B244" s="319" t="s">
        <v>171</v>
      </c>
      <c r="C244" s="332">
        <f>+SUMIF($H$19:$H$236,$B244,C$19:C$236)</f>
        <v>599610868</v>
      </c>
      <c r="D244" s="208"/>
      <c r="E244" s="208"/>
      <c r="F244" s="208"/>
      <c r="G244" s="208"/>
      <c r="S244" s="331">
        <f>+SUMIF($H$19:$H$236,$B244,S$19:S$236)/2</f>
        <v>349610868</v>
      </c>
      <c r="U244" s="331">
        <f>+SUMIF($H$19:$H$236,$B244,U$19:U$236)/2</f>
        <v>337326000</v>
      </c>
      <c r="X244" s="164"/>
      <c r="Y244" s="330">
        <f t="shared" si="66"/>
        <v>0</v>
      </c>
      <c r="Z244" s="331">
        <f t="shared" si="66"/>
        <v>0</v>
      </c>
      <c r="AA244" s="331">
        <f t="shared" si="66"/>
        <v>43477575</v>
      </c>
      <c r="AB244" s="331">
        <f t="shared" si="66"/>
        <v>44976800</v>
      </c>
      <c r="AC244" s="331">
        <f t="shared" si="66"/>
        <v>53222547</v>
      </c>
      <c r="AD244" s="331">
        <f t="shared" si="66"/>
        <v>50598900</v>
      </c>
      <c r="AE244" s="331">
        <f t="shared" si="66"/>
        <v>50598900</v>
      </c>
      <c r="AF244" s="331">
        <f t="shared" si="66"/>
        <v>50411496</v>
      </c>
      <c r="AG244" s="331">
        <f t="shared" si="66"/>
        <v>27735693</v>
      </c>
      <c r="AH244" s="331">
        <f t="shared" si="66"/>
        <v>0</v>
      </c>
      <c r="AI244" s="331">
        <f t="shared" si="66"/>
        <v>0</v>
      </c>
      <c r="AJ244" s="331">
        <f t="shared" si="66"/>
        <v>0</v>
      </c>
      <c r="AK244" s="331">
        <f t="shared" si="66"/>
        <v>321021911</v>
      </c>
      <c r="AL244" s="332">
        <f t="shared" si="66"/>
        <v>16304089</v>
      </c>
      <c r="AM244" s="169"/>
      <c r="AN244" s="330">
        <f t="shared" si="67"/>
        <v>16304089</v>
      </c>
      <c r="AO244" s="330">
        <f t="shared" si="67"/>
        <v>0</v>
      </c>
      <c r="AP244" s="330">
        <f t="shared" si="67"/>
        <v>16304089</v>
      </c>
      <c r="AQ244" s="330">
        <f t="shared" si="67"/>
        <v>0</v>
      </c>
      <c r="AR244" s="331">
        <f t="shared" si="67"/>
        <v>0</v>
      </c>
      <c r="AS244" s="331">
        <f t="shared" si="67"/>
        <v>0</v>
      </c>
      <c r="AT244" s="331">
        <f t="shared" si="67"/>
        <v>0</v>
      </c>
      <c r="AU244" s="331">
        <f t="shared" si="67"/>
        <v>0</v>
      </c>
      <c r="AV244" s="331">
        <f t="shared" si="67"/>
        <v>0</v>
      </c>
      <c r="AW244" s="331">
        <f t="shared" si="67"/>
        <v>0</v>
      </c>
      <c r="AX244" s="331">
        <f t="shared" si="68"/>
        <v>0</v>
      </c>
      <c r="AY244" s="331">
        <f t="shared" si="68"/>
        <v>0</v>
      </c>
      <c r="AZ244" s="331">
        <f t="shared" si="68"/>
        <v>0</v>
      </c>
      <c r="BA244" s="331">
        <f t="shared" si="68"/>
        <v>0</v>
      </c>
      <c r="BB244" s="331">
        <f t="shared" si="68"/>
        <v>0</v>
      </c>
      <c r="BC244" s="331">
        <f t="shared" si="68"/>
        <v>0</v>
      </c>
      <c r="BD244" s="332">
        <f t="shared" si="68"/>
        <v>16304089</v>
      </c>
    </row>
    <row r="245" spans="2:56" ht="26.25" thickBot="1" x14ac:dyDescent="0.25">
      <c r="B245" s="324" t="s">
        <v>172</v>
      </c>
      <c r="C245" s="423">
        <f>+SUMIF($H$19:$H$236,$B245,C$19:C$236)</f>
        <v>2031767100</v>
      </c>
      <c r="D245" s="208"/>
      <c r="E245" s="208"/>
      <c r="F245" s="208"/>
      <c r="G245" s="208"/>
      <c r="S245" s="331">
        <f>+SUMIF($H$19:$H$236,$B245,S$19:S$236)/2</f>
        <v>1669767100</v>
      </c>
      <c r="U245" s="331">
        <f>+SUMIF($H$19:$H$236,$B245,U$19:U$236)/2</f>
        <v>1669767100</v>
      </c>
      <c r="X245" s="164"/>
      <c r="Y245" s="421">
        <f t="shared" si="66"/>
        <v>0</v>
      </c>
      <c r="Z245" s="422">
        <f t="shared" si="66"/>
        <v>0</v>
      </c>
      <c r="AA245" s="422">
        <f t="shared" si="66"/>
        <v>36771809</v>
      </c>
      <c r="AB245" s="422">
        <f t="shared" si="66"/>
        <v>146096822</v>
      </c>
      <c r="AC245" s="422">
        <f t="shared" si="66"/>
        <v>187306450</v>
      </c>
      <c r="AD245" s="422">
        <f t="shared" si="66"/>
        <v>187306450</v>
      </c>
      <c r="AE245" s="422">
        <f t="shared" si="66"/>
        <v>187306450</v>
      </c>
      <c r="AF245" s="422">
        <f t="shared" si="66"/>
        <v>187306450</v>
      </c>
      <c r="AG245" s="422">
        <f t="shared" si="66"/>
        <v>187306450</v>
      </c>
      <c r="AH245" s="422">
        <f t="shared" si="66"/>
        <v>0</v>
      </c>
      <c r="AI245" s="422">
        <f t="shared" si="66"/>
        <v>0</v>
      </c>
      <c r="AJ245" s="422">
        <f t="shared" si="66"/>
        <v>0</v>
      </c>
      <c r="AK245" s="422">
        <f t="shared" si="66"/>
        <v>1119400881</v>
      </c>
      <c r="AL245" s="423">
        <f t="shared" si="66"/>
        <v>550366219</v>
      </c>
      <c r="AM245" s="169"/>
      <c r="AN245" s="421">
        <f t="shared" si="67"/>
        <v>550366219</v>
      </c>
      <c r="AO245" s="421">
        <f t="shared" si="67"/>
        <v>0</v>
      </c>
      <c r="AP245" s="421">
        <f t="shared" si="67"/>
        <v>550366219</v>
      </c>
      <c r="AQ245" s="421">
        <f t="shared" si="67"/>
        <v>0</v>
      </c>
      <c r="AR245" s="422">
        <f t="shared" si="67"/>
        <v>0</v>
      </c>
      <c r="AS245" s="422">
        <f t="shared" si="67"/>
        <v>0</v>
      </c>
      <c r="AT245" s="422">
        <f t="shared" si="67"/>
        <v>0</v>
      </c>
      <c r="AU245" s="422">
        <f t="shared" si="67"/>
        <v>0</v>
      </c>
      <c r="AV245" s="422">
        <f t="shared" si="67"/>
        <v>0</v>
      </c>
      <c r="AW245" s="422">
        <f t="shared" si="67"/>
        <v>0</v>
      </c>
      <c r="AX245" s="422">
        <f t="shared" si="68"/>
        <v>0</v>
      </c>
      <c r="AY245" s="422">
        <f t="shared" si="68"/>
        <v>0</v>
      </c>
      <c r="AZ245" s="422">
        <f t="shared" si="68"/>
        <v>0</v>
      </c>
      <c r="BA245" s="422">
        <f t="shared" si="68"/>
        <v>0</v>
      </c>
      <c r="BB245" s="422">
        <f t="shared" si="68"/>
        <v>0</v>
      </c>
      <c r="BC245" s="422">
        <f t="shared" si="68"/>
        <v>0</v>
      </c>
      <c r="BD245" s="423">
        <f t="shared" si="68"/>
        <v>550366219</v>
      </c>
    </row>
    <row r="246" spans="2:56" x14ac:dyDescent="0.2">
      <c r="AL246" s="300"/>
      <c r="AM246" s="169"/>
    </row>
    <row r="247" spans="2:56" ht="12.75" customHeight="1" thickBot="1" x14ac:dyDescent="0.25">
      <c r="B247" s="290"/>
      <c r="C247" s="291"/>
      <c r="D247" s="292"/>
      <c r="E247" s="292"/>
      <c r="F247" s="292"/>
      <c r="G247" s="292"/>
      <c r="H247" s="292"/>
      <c r="I247" s="292"/>
      <c r="J247" s="292"/>
      <c r="K247" s="292"/>
      <c r="L247" s="292"/>
      <c r="M247" s="292"/>
      <c r="N247" s="292"/>
      <c r="O247" s="415"/>
      <c r="P247" s="294"/>
      <c r="Q247" s="291"/>
      <c r="R247" s="295"/>
      <c r="S247" s="420"/>
      <c r="T247" s="416"/>
      <c r="U247" s="420"/>
      <c r="V247" s="291"/>
      <c r="W247" s="291"/>
      <c r="X247" s="294"/>
      <c r="Y247" s="300"/>
      <c r="Z247" s="300"/>
      <c r="AA247" s="300"/>
      <c r="AB247" s="300"/>
      <c r="AC247" s="300"/>
      <c r="AD247" s="300"/>
      <c r="AE247" s="300"/>
      <c r="AF247" s="300"/>
      <c r="AG247" s="300"/>
      <c r="AH247" s="300"/>
      <c r="AI247" s="300"/>
      <c r="AJ247" s="300"/>
      <c r="AK247" s="301"/>
      <c r="AL247" s="300"/>
      <c r="AM247" s="169"/>
    </row>
    <row r="248" spans="2:56" ht="22.5" customHeight="1" thickBot="1" x14ac:dyDescent="0.25">
      <c r="B248" s="303" t="s">
        <v>178</v>
      </c>
      <c r="C248" s="304" t="s">
        <v>1986</v>
      </c>
      <c r="D248" s="208"/>
      <c r="E248" s="208"/>
      <c r="F248" s="292"/>
      <c r="G248" s="292"/>
      <c r="S248" s="534" t="s">
        <v>4</v>
      </c>
      <c r="U248" s="534" t="s">
        <v>5</v>
      </c>
      <c r="Y248" s="308" t="s">
        <v>11</v>
      </c>
      <c r="Z248" s="309" t="s">
        <v>12</v>
      </c>
      <c r="AA248" s="309" t="s">
        <v>13</v>
      </c>
      <c r="AB248" s="309" t="s">
        <v>14</v>
      </c>
      <c r="AC248" s="309" t="s">
        <v>15</v>
      </c>
      <c r="AD248" s="309" t="s">
        <v>16</v>
      </c>
      <c r="AE248" s="309" t="s">
        <v>17</v>
      </c>
      <c r="AF248" s="309" t="s">
        <v>18</v>
      </c>
      <c r="AG248" s="309" t="s">
        <v>19</v>
      </c>
      <c r="AH248" s="309" t="s">
        <v>20</v>
      </c>
      <c r="AI248" s="309" t="s">
        <v>21</v>
      </c>
      <c r="AJ248" s="310" t="s">
        <v>22</v>
      </c>
      <c r="AK248" s="311" t="s">
        <v>23</v>
      </c>
      <c r="AL248" s="312" t="s">
        <v>24</v>
      </c>
      <c r="AM248" s="169"/>
      <c r="AN248" s="367" t="s">
        <v>1993</v>
      </c>
      <c r="AO248" s="367" t="s">
        <v>1994</v>
      </c>
      <c r="AP248" s="367" t="s">
        <v>1995</v>
      </c>
      <c r="AQ248" s="308" t="s">
        <v>11</v>
      </c>
      <c r="AR248" s="309" t="s">
        <v>12</v>
      </c>
      <c r="AS248" s="309" t="s">
        <v>13</v>
      </c>
      <c r="AT248" s="309" t="s">
        <v>14</v>
      </c>
      <c r="AU248" s="309" t="s">
        <v>15</v>
      </c>
      <c r="AV248" s="309" t="s">
        <v>16</v>
      </c>
      <c r="AW248" s="309" t="s">
        <v>17</v>
      </c>
      <c r="AX248" s="309" t="s">
        <v>18</v>
      </c>
      <c r="AY248" s="309" t="s">
        <v>19</v>
      </c>
      <c r="AZ248" s="309" t="s">
        <v>20</v>
      </c>
      <c r="BA248" s="309" t="s">
        <v>21</v>
      </c>
      <c r="BB248" s="310" t="s">
        <v>22</v>
      </c>
      <c r="BC248" s="311" t="s">
        <v>23</v>
      </c>
      <c r="BD248" s="312" t="s">
        <v>24</v>
      </c>
    </row>
    <row r="249" spans="2:56" ht="38.25" x14ac:dyDescent="0.2">
      <c r="B249" s="535" t="s">
        <v>77</v>
      </c>
      <c r="C249" s="536">
        <f>+SUMIF($J$19:$J$236,$B249,C$19:C$236)</f>
        <v>5720000000</v>
      </c>
      <c r="D249" s="208"/>
      <c r="E249" s="208"/>
      <c r="F249" s="208"/>
      <c r="G249" s="208"/>
      <c r="S249" s="331">
        <f>+SUMIF($J$19:$J$236,$B249,S$19:S$236)/2</f>
        <v>4899197670</v>
      </c>
      <c r="U249" s="331">
        <f>+SUMIF($J$19:$J$236,$B249,U$19:U$236)/2</f>
        <v>4857785184</v>
      </c>
      <c r="X249" s="164"/>
      <c r="Y249" s="537">
        <f t="shared" ref="Y249:AL250" si="69">+SUMIF($J$19:$J$236,$B249,Y$19:Y$236)/2</f>
        <v>0</v>
      </c>
      <c r="Z249" s="538">
        <f t="shared" si="69"/>
        <v>1342500</v>
      </c>
      <c r="AA249" s="538">
        <f t="shared" si="69"/>
        <v>164058065</v>
      </c>
      <c r="AB249" s="538">
        <f t="shared" si="69"/>
        <v>440964755</v>
      </c>
      <c r="AC249" s="538">
        <f t="shared" si="69"/>
        <v>523661497</v>
      </c>
      <c r="AD249" s="538">
        <f t="shared" si="69"/>
        <v>531025299</v>
      </c>
      <c r="AE249" s="538">
        <f t="shared" si="69"/>
        <v>551721056</v>
      </c>
      <c r="AF249" s="538">
        <f t="shared" si="69"/>
        <v>539418440</v>
      </c>
      <c r="AG249" s="538">
        <f t="shared" si="69"/>
        <v>508010091</v>
      </c>
      <c r="AH249" s="538">
        <f t="shared" si="69"/>
        <v>0</v>
      </c>
      <c r="AI249" s="538">
        <f t="shared" si="69"/>
        <v>0</v>
      </c>
      <c r="AJ249" s="538">
        <f t="shared" si="69"/>
        <v>0</v>
      </c>
      <c r="AK249" s="538">
        <f t="shared" si="69"/>
        <v>3260201703</v>
      </c>
      <c r="AL249" s="536">
        <f t="shared" si="69"/>
        <v>1597583481</v>
      </c>
      <c r="AM249" s="169"/>
      <c r="AN249" s="537">
        <f t="shared" ref="AN249:AW250" si="70">+SUMIF($J$19:$J$236,$B249,AN$19:AN$236)/2</f>
        <v>1597583481</v>
      </c>
      <c r="AO249" s="537">
        <f t="shared" si="70"/>
        <v>0</v>
      </c>
      <c r="AP249" s="537">
        <f t="shared" si="70"/>
        <v>1597583481</v>
      </c>
      <c r="AQ249" s="537">
        <f t="shared" si="70"/>
        <v>0</v>
      </c>
      <c r="AR249" s="538">
        <f t="shared" si="70"/>
        <v>0</v>
      </c>
      <c r="AS249" s="538">
        <f t="shared" si="70"/>
        <v>0</v>
      </c>
      <c r="AT249" s="538">
        <f t="shared" si="70"/>
        <v>0</v>
      </c>
      <c r="AU249" s="538">
        <f t="shared" si="70"/>
        <v>0</v>
      </c>
      <c r="AV249" s="538">
        <f t="shared" si="70"/>
        <v>0</v>
      </c>
      <c r="AW249" s="538">
        <f t="shared" si="70"/>
        <v>0</v>
      </c>
      <c r="AX249" s="538">
        <f t="shared" ref="AX249:BD250" si="71">+SUMIF($J$19:$J$236,$B249,AX$19:AX$236)/2</f>
        <v>0</v>
      </c>
      <c r="AY249" s="538">
        <f t="shared" si="71"/>
        <v>0</v>
      </c>
      <c r="AZ249" s="538">
        <f t="shared" si="71"/>
        <v>0</v>
      </c>
      <c r="BA249" s="538">
        <f t="shared" si="71"/>
        <v>0</v>
      </c>
      <c r="BB249" s="538">
        <f t="shared" si="71"/>
        <v>0</v>
      </c>
      <c r="BC249" s="538">
        <f t="shared" si="71"/>
        <v>0</v>
      </c>
      <c r="BD249" s="536">
        <f t="shared" si="71"/>
        <v>1597583481</v>
      </c>
    </row>
    <row r="250" spans="2:56" ht="39.75" customHeight="1" thickBot="1" x14ac:dyDescent="0.25">
      <c r="B250" s="324"/>
      <c r="C250" s="423">
        <f>+SUMIF($J$19:$J$236,$B250,C$19:C$236)</f>
        <v>0</v>
      </c>
      <c r="D250" s="208"/>
      <c r="E250" s="208"/>
      <c r="S250" s="331">
        <f>+SUMIF($J$19:$J$236,$B250,S$19:S$236)/2</f>
        <v>0</v>
      </c>
      <c r="U250" s="331">
        <f>+SUMIF($J$19:$J$236,$B250,U$19:U$236)/2</f>
        <v>0</v>
      </c>
      <c r="X250" s="164"/>
      <c r="Y250" s="421">
        <f t="shared" si="69"/>
        <v>0</v>
      </c>
      <c r="Z250" s="422">
        <f t="shared" si="69"/>
        <v>0</v>
      </c>
      <c r="AA250" s="422">
        <f t="shared" si="69"/>
        <v>0</v>
      </c>
      <c r="AB250" s="422">
        <f t="shared" si="69"/>
        <v>0</v>
      </c>
      <c r="AC250" s="422">
        <f t="shared" si="69"/>
        <v>0</v>
      </c>
      <c r="AD250" s="422">
        <f t="shared" si="69"/>
        <v>0</v>
      </c>
      <c r="AE250" s="422">
        <f t="shared" si="69"/>
        <v>0</v>
      </c>
      <c r="AF250" s="422">
        <f t="shared" si="69"/>
        <v>0</v>
      </c>
      <c r="AG250" s="422">
        <f t="shared" si="69"/>
        <v>0</v>
      </c>
      <c r="AH250" s="422">
        <f t="shared" si="69"/>
        <v>0</v>
      </c>
      <c r="AI250" s="422">
        <f t="shared" si="69"/>
        <v>0</v>
      </c>
      <c r="AJ250" s="422">
        <f t="shared" si="69"/>
        <v>0</v>
      </c>
      <c r="AK250" s="422">
        <f t="shared" si="69"/>
        <v>0</v>
      </c>
      <c r="AL250" s="423">
        <f t="shared" si="69"/>
        <v>0</v>
      </c>
      <c r="AM250" s="169"/>
      <c r="AN250" s="421">
        <f t="shared" si="70"/>
        <v>0</v>
      </c>
      <c r="AO250" s="421">
        <f t="shared" si="70"/>
        <v>0</v>
      </c>
      <c r="AP250" s="421">
        <f t="shared" si="70"/>
        <v>0</v>
      </c>
      <c r="AQ250" s="421">
        <f t="shared" si="70"/>
        <v>0</v>
      </c>
      <c r="AR250" s="422">
        <f t="shared" si="70"/>
        <v>0</v>
      </c>
      <c r="AS250" s="422">
        <f t="shared" si="70"/>
        <v>0</v>
      </c>
      <c r="AT250" s="422">
        <f t="shared" si="70"/>
        <v>0</v>
      </c>
      <c r="AU250" s="422">
        <f t="shared" si="70"/>
        <v>0</v>
      </c>
      <c r="AV250" s="422">
        <f t="shared" si="70"/>
        <v>0</v>
      </c>
      <c r="AW250" s="422">
        <f t="shared" si="70"/>
        <v>0</v>
      </c>
      <c r="AX250" s="422">
        <f t="shared" si="71"/>
        <v>0</v>
      </c>
      <c r="AY250" s="422">
        <f t="shared" si="71"/>
        <v>0</v>
      </c>
      <c r="AZ250" s="422">
        <f t="shared" si="71"/>
        <v>0</v>
      </c>
      <c r="BA250" s="422">
        <f t="shared" si="71"/>
        <v>0</v>
      </c>
      <c r="BB250" s="422">
        <f t="shared" si="71"/>
        <v>0</v>
      </c>
      <c r="BC250" s="422">
        <f t="shared" si="71"/>
        <v>0</v>
      </c>
      <c r="BD250" s="423">
        <f t="shared" si="71"/>
        <v>0</v>
      </c>
    </row>
    <row r="251" spans="2:56" x14ac:dyDescent="0.2">
      <c r="B251" s="337"/>
      <c r="C251" s="338"/>
      <c r="D251" s="292"/>
      <c r="E251" s="292"/>
      <c r="F251" s="292"/>
      <c r="G251" s="292"/>
      <c r="H251" s="292"/>
      <c r="I251" s="292"/>
      <c r="J251" s="292"/>
      <c r="K251" s="292"/>
      <c r="L251" s="292"/>
      <c r="M251" s="292"/>
      <c r="N251" s="292"/>
      <c r="O251" s="415"/>
      <c r="P251" s="164"/>
      <c r="Q251" s="339"/>
      <c r="R251" s="340"/>
      <c r="S251" s="539"/>
      <c r="T251" s="340"/>
      <c r="U251" s="539"/>
      <c r="V251" s="338"/>
      <c r="W251" s="338"/>
      <c r="X251" s="164"/>
      <c r="Y251" s="300"/>
      <c r="Z251" s="300"/>
      <c r="AA251" s="300"/>
      <c r="AB251" s="300"/>
      <c r="AC251" s="300"/>
      <c r="AD251" s="300"/>
      <c r="AE251" s="300"/>
      <c r="AF251" s="300"/>
      <c r="AG251" s="300"/>
      <c r="AH251" s="300"/>
      <c r="AI251" s="300"/>
      <c r="AJ251" s="300"/>
      <c r="AK251" s="301"/>
      <c r="AL251" s="300"/>
      <c r="AM251" s="169"/>
    </row>
    <row r="252" spans="2:56" x14ac:dyDescent="0.2">
      <c r="S252" s="163"/>
      <c r="T252" s="342"/>
      <c r="U252" s="163"/>
      <c r="V252" s="342"/>
      <c r="W252" s="342"/>
    </row>
    <row r="253" spans="2:56" x14ac:dyDescent="0.2">
      <c r="S253" s="163"/>
      <c r="T253" s="342"/>
      <c r="U253" s="163"/>
      <c r="V253" s="342"/>
      <c r="W253" s="342"/>
    </row>
    <row r="254" spans="2:56" ht="13.5" thickBot="1" x14ac:dyDescent="0.25"/>
    <row r="255" spans="2:56" ht="13.5" thickBot="1" x14ac:dyDescent="0.25">
      <c r="B255" s="344"/>
      <c r="C255" s="345"/>
      <c r="D255" s="346"/>
      <c r="E255" s="347"/>
      <c r="G255" s="303" t="s">
        <v>2034</v>
      </c>
      <c r="K255" s="540"/>
      <c r="L255" s="540"/>
      <c r="M255" s="540"/>
      <c r="N255" s="540"/>
      <c r="S255" s="534" t="s">
        <v>4</v>
      </c>
      <c r="U255" s="534" t="s">
        <v>5</v>
      </c>
      <c r="Y255" s="308" t="s">
        <v>11</v>
      </c>
      <c r="Z255" s="309" t="s">
        <v>12</v>
      </c>
      <c r="AA255" s="309" t="s">
        <v>13</v>
      </c>
      <c r="AB255" s="309" t="s">
        <v>14</v>
      </c>
      <c r="AC255" s="309" t="s">
        <v>15</v>
      </c>
      <c r="AD255" s="309" t="s">
        <v>16</v>
      </c>
      <c r="AE255" s="309" t="s">
        <v>17</v>
      </c>
      <c r="AF255" s="309" t="s">
        <v>18</v>
      </c>
      <c r="AG255" s="309" t="s">
        <v>19</v>
      </c>
      <c r="AH255" s="309" t="s">
        <v>20</v>
      </c>
      <c r="AI255" s="309" t="s">
        <v>21</v>
      </c>
      <c r="AJ255" s="310" t="s">
        <v>22</v>
      </c>
      <c r="AK255" s="311" t="s">
        <v>23</v>
      </c>
      <c r="AL255" s="312" t="s">
        <v>24</v>
      </c>
    </row>
    <row r="256" spans="2:56" ht="38.25" x14ac:dyDescent="0.2">
      <c r="B256" s="348"/>
      <c r="C256" s="349"/>
      <c r="D256" s="350"/>
      <c r="E256" s="351"/>
      <c r="G256" s="535" t="s">
        <v>87</v>
      </c>
      <c r="S256" s="331">
        <f>+SUMIF($G$19:$G$236,$G256:$G258,S$19:S$236)/2</f>
        <v>2879819702</v>
      </c>
      <c r="U256" s="331">
        <f>+SUMIF($G$19:$G$236,$G256:$G258,U$19:U$236)/2</f>
        <v>2850692084</v>
      </c>
      <c r="Y256" s="537">
        <f t="shared" ref="Y256:AL256" si="72">+SUMIF($G$19:$G$236,$G256:$G258,Y$19:Y$236)/2</f>
        <v>0</v>
      </c>
      <c r="Z256" s="538">
        <f t="shared" si="72"/>
        <v>1342500</v>
      </c>
      <c r="AA256" s="538">
        <f t="shared" si="72"/>
        <v>83808681</v>
      </c>
      <c r="AB256" s="538">
        <f t="shared" si="72"/>
        <v>249891133</v>
      </c>
      <c r="AC256" s="538">
        <f t="shared" si="72"/>
        <v>283132500</v>
      </c>
      <c r="AD256" s="538">
        <f t="shared" si="72"/>
        <v>293119949</v>
      </c>
      <c r="AE256" s="538">
        <f t="shared" si="72"/>
        <v>313815706</v>
      </c>
      <c r="AF256" s="538">
        <f t="shared" si="72"/>
        <v>301700494</v>
      </c>
      <c r="AG256" s="538">
        <f t="shared" si="72"/>
        <v>292967948</v>
      </c>
      <c r="AH256" s="538">
        <f t="shared" si="72"/>
        <v>0</v>
      </c>
      <c r="AI256" s="538">
        <f t="shared" si="72"/>
        <v>0</v>
      </c>
      <c r="AJ256" s="538">
        <f t="shared" si="72"/>
        <v>0</v>
      </c>
      <c r="AK256" s="538">
        <f t="shared" si="72"/>
        <v>1819778911</v>
      </c>
      <c r="AL256" s="536">
        <f t="shared" si="72"/>
        <v>1030913173</v>
      </c>
    </row>
    <row r="257" spans="2:38" ht="63.75" x14ac:dyDescent="0.2">
      <c r="B257" s="348"/>
      <c r="C257" s="349"/>
      <c r="D257" s="350"/>
      <c r="E257" s="351"/>
      <c r="G257" s="319" t="s">
        <v>88</v>
      </c>
      <c r="S257" s="331">
        <f>+SUMIF($G$19:$G$236,$G256:$G258,S$19:S$236)/2</f>
        <v>349610868</v>
      </c>
      <c r="U257" s="331">
        <f>+SUMIF($G$19:$G$236,$G256:$G258,U$19:U$236)/2</f>
        <v>337326000</v>
      </c>
      <c r="Y257" s="330">
        <f t="shared" ref="Y257:AL257" si="73">+SUMIF($G$19:$G$236,$G257:$G259,Y$19:Y$236)/2</f>
        <v>0</v>
      </c>
      <c r="Z257" s="331">
        <f t="shared" si="73"/>
        <v>0</v>
      </c>
      <c r="AA257" s="331">
        <f t="shared" si="73"/>
        <v>43477575</v>
      </c>
      <c r="AB257" s="331">
        <f t="shared" si="73"/>
        <v>44976800</v>
      </c>
      <c r="AC257" s="331">
        <f t="shared" si="73"/>
        <v>53222547</v>
      </c>
      <c r="AD257" s="331">
        <f t="shared" si="73"/>
        <v>50598900</v>
      </c>
      <c r="AE257" s="331">
        <f t="shared" si="73"/>
        <v>50598900</v>
      </c>
      <c r="AF257" s="331">
        <f t="shared" si="73"/>
        <v>50411496</v>
      </c>
      <c r="AG257" s="331">
        <f t="shared" si="73"/>
        <v>27735693</v>
      </c>
      <c r="AH257" s="331">
        <f t="shared" si="73"/>
        <v>0</v>
      </c>
      <c r="AI257" s="331">
        <f t="shared" si="73"/>
        <v>0</v>
      </c>
      <c r="AJ257" s="331">
        <f t="shared" si="73"/>
        <v>0</v>
      </c>
      <c r="AK257" s="331">
        <f t="shared" si="73"/>
        <v>321021911</v>
      </c>
      <c r="AL257" s="332">
        <f t="shared" si="73"/>
        <v>16304089</v>
      </c>
    </row>
    <row r="258" spans="2:38" ht="64.5" thickBot="1" x14ac:dyDescent="0.25">
      <c r="B258" s="348"/>
      <c r="C258" s="349"/>
      <c r="D258" s="350"/>
      <c r="G258" s="324" t="s">
        <v>92</v>
      </c>
      <c r="S258" s="331">
        <f>+SUMIF($G$19:$G$236,$G256:$G258,S$19:S$236)/2</f>
        <v>1669767100</v>
      </c>
      <c r="U258" s="331">
        <f>+SUMIF($G$19:$G$236,$G256:$G258,U$19:U$236)/2</f>
        <v>1669767100</v>
      </c>
      <c r="Y258" s="421">
        <f t="shared" ref="Y258:AL258" si="74">+SUMIF($G$19:$G$236,$G258:$G260,Y$19:Y$236)/2</f>
        <v>0</v>
      </c>
      <c r="Z258" s="422">
        <f t="shared" si="74"/>
        <v>0</v>
      </c>
      <c r="AA258" s="422">
        <f t="shared" si="74"/>
        <v>36771809</v>
      </c>
      <c r="AB258" s="422">
        <f t="shared" si="74"/>
        <v>146096822</v>
      </c>
      <c r="AC258" s="422">
        <f t="shared" si="74"/>
        <v>187306450</v>
      </c>
      <c r="AD258" s="422">
        <f t="shared" si="74"/>
        <v>187306450</v>
      </c>
      <c r="AE258" s="422">
        <f t="shared" si="74"/>
        <v>187306450</v>
      </c>
      <c r="AF258" s="422">
        <f t="shared" si="74"/>
        <v>187306450</v>
      </c>
      <c r="AG258" s="422">
        <f t="shared" si="74"/>
        <v>187306450</v>
      </c>
      <c r="AH258" s="422">
        <f t="shared" si="74"/>
        <v>0</v>
      </c>
      <c r="AI258" s="422">
        <f t="shared" si="74"/>
        <v>0</v>
      </c>
      <c r="AJ258" s="422">
        <f t="shared" si="74"/>
        <v>0</v>
      </c>
      <c r="AK258" s="422">
        <f t="shared" si="74"/>
        <v>1119400881</v>
      </c>
      <c r="AL258" s="423">
        <f t="shared" si="74"/>
        <v>550366219</v>
      </c>
    </row>
    <row r="259" spans="2:38" x14ac:dyDescent="0.2">
      <c r="C259" s="349"/>
      <c r="S259" s="726">
        <f>SUM(S256:S258)</f>
        <v>4899197670</v>
      </c>
      <c r="U259" s="726">
        <f>SUM(U256:U258)</f>
        <v>4857785184</v>
      </c>
      <c r="Y259" s="726">
        <f t="shared" ref="Y259:AL259" si="75">SUM(Y256:Y258)</f>
        <v>0</v>
      </c>
      <c r="Z259" s="726">
        <f t="shared" si="75"/>
        <v>1342500</v>
      </c>
      <c r="AA259" s="726">
        <f t="shared" si="75"/>
        <v>164058065</v>
      </c>
      <c r="AB259" s="726">
        <f t="shared" si="75"/>
        <v>440964755</v>
      </c>
      <c r="AC259" s="726">
        <f t="shared" si="75"/>
        <v>523661497</v>
      </c>
      <c r="AD259" s="726">
        <f t="shared" si="75"/>
        <v>531025299</v>
      </c>
      <c r="AE259" s="726">
        <f t="shared" si="75"/>
        <v>551721056</v>
      </c>
      <c r="AF259" s="726">
        <f t="shared" si="75"/>
        <v>539418440</v>
      </c>
      <c r="AG259" s="726">
        <f t="shared" si="75"/>
        <v>508010091</v>
      </c>
      <c r="AH259" s="726">
        <f t="shared" si="75"/>
        <v>0</v>
      </c>
      <c r="AI259" s="726">
        <f t="shared" si="75"/>
        <v>0</v>
      </c>
      <c r="AJ259" s="726">
        <f t="shared" si="75"/>
        <v>0</v>
      </c>
      <c r="AK259" s="726">
        <f t="shared" si="75"/>
        <v>3260201703</v>
      </c>
      <c r="AL259" s="726">
        <f t="shared" si="75"/>
        <v>1597583481</v>
      </c>
    </row>
    <row r="260" spans="2:38" x14ac:dyDescent="0.2">
      <c r="C260" s="349"/>
    </row>
    <row r="261" spans="2:38" x14ac:dyDescent="0.2">
      <c r="C261" s="349"/>
    </row>
    <row r="262" spans="2:38" x14ac:dyDescent="0.2">
      <c r="C262" s="349"/>
    </row>
    <row r="263" spans="2:38" x14ac:dyDescent="0.2">
      <c r="C263" s="349"/>
    </row>
    <row r="264" spans="2:38" x14ac:dyDescent="0.2">
      <c r="C264" s="349"/>
    </row>
    <row r="265" spans="2:38" x14ac:dyDescent="0.2">
      <c r="B265" s="348"/>
      <c r="D265" s="349"/>
    </row>
    <row r="266" spans="2:38" x14ac:dyDescent="0.2">
      <c r="B266" s="348"/>
      <c r="D266" s="349"/>
    </row>
    <row r="267" spans="2:38" x14ac:dyDescent="0.2">
      <c r="B267" s="344"/>
      <c r="C267" s="349"/>
      <c r="D267" s="349"/>
    </row>
    <row r="268" spans="2:38" x14ac:dyDescent="0.2">
      <c r="B268" s="348"/>
      <c r="C268" s="349"/>
      <c r="D268" s="349"/>
      <c r="G268" s="352"/>
      <c r="H268" s="352"/>
      <c r="I268" s="352"/>
      <c r="J268" s="352"/>
    </row>
    <row r="269" spans="2:38" x14ac:dyDescent="0.2">
      <c r="B269" s="348"/>
    </row>
    <row r="270" spans="2:38" x14ac:dyDescent="0.2">
      <c r="C270" s="349"/>
      <c r="D270" s="349"/>
    </row>
    <row r="271" spans="2:38" x14ac:dyDescent="0.2">
      <c r="B271" s="348"/>
    </row>
    <row r="272" spans="2:38" x14ac:dyDescent="0.2">
      <c r="B272" s="348"/>
    </row>
    <row r="273" spans="2:3" x14ac:dyDescent="0.2">
      <c r="B273" s="348"/>
    </row>
    <row r="274" spans="2:3" x14ac:dyDescent="0.2">
      <c r="B274" s="348"/>
    </row>
    <row r="275" spans="2:3" x14ac:dyDescent="0.2">
      <c r="B275" s="348"/>
    </row>
    <row r="276" spans="2:3" x14ac:dyDescent="0.2">
      <c r="B276" s="348"/>
      <c r="C276" s="349"/>
    </row>
    <row r="277" spans="2:3" x14ac:dyDescent="0.2">
      <c r="B277" s="348"/>
      <c r="C277" s="349"/>
    </row>
    <row r="278" spans="2:3" x14ac:dyDescent="0.2">
      <c r="B278" s="348"/>
      <c r="C278" s="349"/>
    </row>
    <row r="279" spans="2:3" x14ac:dyDescent="0.2">
      <c r="B279" s="348"/>
      <c r="C279" s="349"/>
    </row>
    <row r="280" spans="2:3" x14ac:dyDescent="0.2">
      <c r="B280" s="348"/>
      <c r="C280" s="349"/>
    </row>
    <row r="281" spans="2:3" x14ac:dyDescent="0.2">
      <c r="B281" s="348"/>
      <c r="C281" s="349"/>
    </row>
    <row r="282" spans="2:3" x14ac:dyDescent="0.2">
      <c r="B282" s="348"/>
      <c r="C282" s="349"/>
    </row>
    <row r="283" spans="2:3" x14ac:dyDescent="0.2">
      <c r="B283" s="348"/>
      <c r="C283" s="349"/>
    </row>
    <row r="284" spans="2:3" x14ac:dyDescent="0.2">
      <c r="B284" s="348"/>
      <c r="C284" s="349"/>
    </row>
    <row r="285" spans="2:3" x14ac:dyDescent="0.2">
      <c r="B285" s="348"/>
      <c r="C285" s="349"/>
    </row>
    <row r="286" spans="2:3" x14ac:dyDescent="0.2">
      <c r="B286" s="348"/>
      <c r="C286" s="349"/>
    </row>
  </sheetData>
  <autoFilter ref="B19:AL236"/>
  <mergeCells count="17">
    <mergeCell ref="L18:N18"/>
    <mergeCell ref="Y18:AL18"/>
    <mergeCell ref="AN18:BD18"/>
    <mergeCell ref="C12:G12"/>
    <mergeCell ref="C7:G7"/>
    <mergeCell ref="C8:G8"/>
    <mergeCell ref="C9:G9"/>
    <mergeCell ref="C10:G10"/>
    <mergeCell ref="C11:G11"/>
    <mergeCell ref="B16:B17"/>
    <mergeCell ref="C13:G13"/>
    <mergeCell ref="C15:E15"/>
    <mergeCell ref="B2:B4"/>
    <mergeCell ref="C6:G6"/>
    <mergeCell ref="C2:N2"/>
    <mergeCell ref="C3:N3"/>
    <mergeCell ref="C4:N4"/>
  </mergeCells>
  <phoneticPr fontId="50" type="noConversion"/>
  <conditionalFormatting sqref="T254:T1048576 T251 T238:T241 T19 T53:T57 T21:T29">
    <cfRule type="duplicateValues" dxfId="747" priority="458"/>
  </conditionalFormatting>
  <conditionalFormatting sqref="AL239 AL251:AL254 AL56 AL241 AL234:AL235 AL154:AL179 AL183:AL194 AL84:AL150 AL19 AL21:AL29 AL32:AL34 BD33:BD34 AL260:AL1048576">
    <cfRule type="cellIs" dxfId="746" priority="454" operator="lessThan">
      <formula>0</formula>
    </cfRule>
    <cfRule type="cellIs" dxfId="745" priority="457" operator="lessThan">
      <formula>0</formula>
    </cfRule>
  </conditionalFormatting>
  <conditionalFormatting sqref="R251:R1048576 R238:R241 R19 R53:R57 R21:R29">
    <cfRule type="duplicateValues" dxfId="744" priority="456"/>
  </conditionalFormatting>
  <conditionalFormatting sqref="T253:T1048576 T251 T238:T241 T19 T53:T57 T21:T29">
    <cfRule type="duplicateValues" dxfId="743" priority="455"/>
  </conditionalFormatting>
  <conditionalFormatting sqref="T59:T80">
    <cfRule type="duplicateValues" dxfId="742" priority="453"/>
  </conditionalFormatting>
  <conditionalFormatting sqref="R59:R80">
    <cfRule type="duplicateValues" dxfId="741" priority="451"/>
  </conditionalFormatting>
  <conditionalFormatting sqref="T59:T80">
    <cfRule type="duplicateValues" dxfId="740" priority="450"/>
  </conditionalFormatting>
  <conditionalFormatting sqref="T37:T52">
    <cfRule type="duplicateValues" dxfId="739" priority="448"/>
  </conditionalFormatting>
  <conditionalFormatting sqref="R37:R52">
    <cfRule type="duplicateValues" dxfId="738" priority="446"/>
  </conditionalFormatting>
  <conditionalFormatting sqref="T37:T52">
    <cfRule type="duplicateValues" dxfId="737" priority="445"/>
  </conditionalFormatting>
  <conditionalFormatting sqref="T30">
    <cfRule type="duplicateValues" dxfId="736" priority="443"/>
  </conditionalFormatting>
  <conditionalFormatting sqref="R30">
    <cfRule type="duplicateValues" dxfId="735" priority="442"/>
  </conditionalFormatting>
  <conditionalFormatting sqref="T30">
    <cfRule type="duplicateValues" dxfId="734" priority="441"/>
  </conditionalFormatting>
  <conditionalFormatting sqref="T152">
    <cfRule type="duplicateValues" dxfId="733" priority="440"/>
  </conditionalFormatting>
  <conditionalFormatting sqref="R152">
    <cfRule type="duplicateValues" dxfId="732" priority="439"/>
  </conditionalFormatting>
  <conditionalFormatting sqref="T152">
    <cfRule type="duplicateValues" dxfId="731" priority="438"/>
  </conditionalFormatting>
  <conditionalFormatting sqref="U242">
    <cfRule type="duplicateValues" dxfId="730" priority="432"/>
  </conditionalFormatting>
  <conditionalFormatting sqref="U242">
    <cfRule type="duplicateValues" dxfId="729" priority="431"/>
  </conditionalFormatting>
  <conditionalFormatting sqref="AL242">
    <cfRule type="cellIs" dxfId="728" priority="427" operator="lessThan">
      <formula>0</formula>
    </cfRule>
    <cfRule type="cellIs" dxfId="727" priority="428" operator="lessThan">
      <formula>0</formula>
    </cfRule>
  </conditionalFormatting>
  <conditionalFormatting sqref="T151">
    <cfRule type="duplicateValues" dxfId="726" priority="459"/>
  </conditionalFormatting>
  <conditionalFormatting sqref="R151">
    <cfRule type="duplicateValues" dxfId="725" priority="460"/>
  </conditionalFormatting>
  <conditionalFormatting sqref="T237">
    <cfRule type="duplicateValues" dxfId="724" priority="400"/>
  </conditionalFormatting>
  <conditionalFormatting sqref="AL237">
    <cfRule type="cellIs" dxfId="723" priority="396" operator="lessThan">
      <formula>0</formula>
    </cfRule>
    <cfRule type="cellIs" dxfId="722" priority="399" operator="lessThan">
      <formula>0</formula>
    </cfRule>
  </conditionalFormatting>
  <conditionalFormatting sqref="R237">
    <cfRule type="duplicateValues" dxfId="721" priority="398"/>
  </conditionalFormatting>
  <conditionalFormatting sqref="T237">
    <cfRule type="duplicateValues" dxfId="720" priority="397"/>
  </conditionalFormatting>
  <conditionalFormatting sqref="T181">
    <cfRule type="duplicateValues" dxfId="719" priority="390"/>
  </conditionalFormatting>
  <conditionalFormatting sqref="R181">
    <cfRule type="duplicateValues" dxfId="718" priority="389"/>
  </conditionalFormatting>
  <conditionalFormatting sqref="T181">
    <cfRule type="duplicateValues" dxfId="717" priority="388"/>
  </conditionalFormatting>
  <conditionalFormatting sqref="T180">
    <cfRule type="duplicateValues" dxfId="716" priority="401"/>
  </conditionalFormatting>
  <conditionalFormatting sqref="R180">
    <cfRule type="duplicateValues" dxfId="715" priority="402"/>
  </conditionalFormatting>
  <conditionalFormatting sqref="T82">
    <cfRule type="duplicateValues" dxfId="714" priority="379"/>
  </conditionalFormatting>
  <conditionalFormatting sqref="R82">
    <cfRule type="duplicateValues" dxfId="713" priority="378"/>
  </conditionalFormatting>
  <conditionalFormatting sqref="T82">
    <cfRule type="duplicateValues" dxfId="712" priority="377"/>
  </conditionalFormatting>
  <conditionalFormatting sqref="T81">
    <cfRule type="duplicateValues" dxfId="711" priority="382"/>
  </conditionalFormatting>
  <conditionalFormatting sqref="R81">
    <cfRule type="duplicateValues" dxfId="710" priority="383"/>
  </conditionalFormatting>
  <conditionalFormatting sqref="AL198">
    <cfRule type="cellIs" dxfId="709" priority="363" operator="lessThan">
      <formula>0</formula>
    </cfRule>
    <cfRule type="cellIs" dxfId="708" priority="364" operator="lessThan">
      <formula>0</formula>
    </cfRule>
  </conditionalFormatting>
  <conditionalFormatting sqref="T199">
    <cfRule type="duplicateValues" dxfId="707" priority="362"/>
  </conditionalFormatting>
  <conditionalFormatting sqref="R199">
    <cfRule type="duplicateValues" dxfId="706" priority="361"/>
  </conditionalFormatting>
  <conditionalFormatting sqref="T199">
    <cfRule type="duplicateValues" dxfId="705" priority="360"/>
  </conditionalFormatting>
  <conditionalFormatting sqref="AL197">
    <cfRule type="cellIs" dxfId="704" priority="358" operator="lessThan">
      <formula>0</formula>
    </cfRule>
    <cfRule type="cellIs" dxfId="703" priority="359" operator="lessThan">
      <formula>0</formula>
    </cfRule>
  </conditionalFormatting>
  <conditionalFormatting sqref="T236">
    <cfRule type="duplicateValues" dxfId="702" priority="353"/>
  </conditionalFormatting>
  <conditionalFormatting sqref="R236">
    <cfRule type="duplicateValues" dxfId="701" priority="352"/>
  </conditionalFormatting>
  <conditionalFormatting sqref="T236">
    <cfRule type="duplicateValues" dxfId="700" priority="351"/>
  </conditionalFormatting>
  <conditionalFormatting sqref="T195">
    <cfRule type="duplicateValues" dxfId="699" priority="344"/>
  </conditionalFormatting>
  <conditionalFormatting sqref="R195">
    <cfRule type="duplicateValues" dxfId="698" priority="343"/>
  </conditionalFormatting>
  <conditionalFormatting sqref="T195">
    <cfRule type="duplicateValues" dxfId="697" priority="342"/>
  </conditionalFormatting>
  <conditionalFormatting sqref="T197:T198 T194">
    <cfRule type="duplicateValues" dxfId="696" priority="475"/>
  </conditionalFormatting>
  <conditionalFormatting sqref="R197:R198 R194">
    <cfRule type="duplicateValues" dxfId="695" priority="478"/>
  </conditionalFormatting>
  <conditionalFormatting sqref="AL81">
    <cfRule type="cellIs" dxfId="694" priority="330" operator="lessThan">
      <formula>0</formula>
    </cfRule>
    <cfRule type="cellIs" dxfId="693" priority="331" operator="lessThan">
      <formula>0</formula>
    </cfRule>
  </conditionalFormatting>
  <conditionalFormatting sqref="AL151">
    <cfRule type="cellIs" dxfId="692" priority="328" operator="lessThan">
      <formula>0</formula>
    </cfRule>
    <cfRule type="cellIs" dxfId="691" priority="329" operator="lessThan">
      <formula>0</formula>
    </cfRule>
  </conditionalFormatting>
  <conditionalFormatting sqref="AL180">
    <cfRule type="cellIs" dxfId="690" priority="326" operator="lessThan">
      <formula>0</formula>
    </cfRule>
    <cfRule type="cellIs" dxfId="689" priority="327" operator="lessThan">
      <formula>0</formula>
    </cfRule>
  </conditionalFormatting>
  <conditionalFormatting sqref="T247">
    <cfRule type="duplicateValues" dxfId="688" priority="183"/>
  </conditionalFormatting>
  <conditionalFormatting sqref="AL247">
    <cfRule type="cellIs" dxfId="687" priority="179" operator="lessThan">
      <formula>0</formula>
    </cfRule>
    <cfRule type="cellIs" dxfId="686" priority="182" operator="lessThan">
      <formula>0</formula>
    </cfRule>
  </conditionalFormatting>
  <conditionalFormatting sqref="R247">
    <cfRule type="duplicateValues" dxfId="685" priority="181"/>
  </conditionalFormatting>
  <conditionalFormatting sqref="T247">
    <cfRule type="duplicateValues" dxfId="684" priority="180"/>
  </conditionalFormatting>
  <conditionalFormatting sqref="U248">
    <cfRule type="duplicateValues" dxfId="683" priority="178"/>
  </conditionalFormatting>
  <conditionalFormatting sqref="T248">
    <cfRule type="duplicateValues" dxfId="682" priority="176"/>
  </conditionalFormatting>
  <conditionalFormatting sqref="AL248">
    <cfRule type="cellIs" dxfId="681" priority="173" operator="lessThan">
      <formula>0</formula>
    </cfRule>
    <cfRule type="cellIs" dxfId="680" priority="174" operator="lessThan">
      <formula>0</formula>
    </cfRule>
  </conditionalFormatting>
  <conditionalFormatting sqref="T242:T245 T249:T250">
    <cfRule type="duplicateValues" dxfId="679" priority="822"/>
  </conditionalFormatting>
  <conditionalFormatting sqref="T242:T245 T249">
    <cfRule type="duplicateValues" dxfId="678" priority="825"/>
  </conditionalFormatting>
  <conditionalFormatting sqref="T235">
    <cfRule type="duplicateValues" dxfId="677" priority="952"/>
  </conditionalFormatting>
  <conditionalFormatting sqref="R235">
    <cfRule type="duplicateValues" dxfId="676" priority="953"/>
  </conditionalFormatting>
  <conditionalFormatting sqref="AL37:AL55">
    <cfRule type="cellIs" dxfId="675" priority="151" operator="lessThan">
      <formula>0</formula>
    </cfRule>
    <cfRule type="cellIs" dxfId="674" priority="152" operator="lessThan">
      <formula>0</formula>
    </cfRule>
  </conditionalFormatting>
  <conditionalFormatting sqref="AL59:AL80">
    <cfRule type="cellIs" dxfId="673" priority="149" operator="lessThan">
      <formula>0</formula>
    </cfRule>
    <cfRule type="cellIs" dxfId="672" priority="150" operator="lessThan">
      <formula>0</formula>
    </cfRule>
  </conditionalFormatting>
  <conditionalFormatting sqref="AL201:AL233">
    <cfRule type="cellIs" dxfId="671" priority="143" operator="lessThan">
      <formula>0</formula>
    </cfRule>
    <cfRule type="cellIs" dxfId="670" priority="144" operator="lessThan">
      <formula>0</formula>
    </cfRule>
  </conditionalFormatting>
  <conditionalFormatting sqref="T154:T179">
    <cfRule type="duplicateValues" dxfId="669" priority="1286"/>
  </conditionalFormatting>
  <conditionalFormatting sqref="R154:R177">
    <cfRule type="duplicateValues" dxfId="668" priority="1288"/>
  </conditionalFormatting>
  <conditionalFormatting sqref="R178:R179">
    <cfRule type="duplicateValues" dxfId="667" priority="140"/>
  </conditionalFormatting>
  <conditionalFormatting sqref="X178:X180">
    <cfRule type="duplicateValues" dxfId="666" priority="139"/>
  </conditionalFormatting>
  <conditionalFormatting sqref="T201:T234">
    <cfRule type="duplicateValues" dxfId="665" priority="1303"/>
  </conditionalFormatting>
  <conditionalFormatting sqref="R201:R234">
    <cfRule type="duplicateValues" dxfId="664" priority="1305"/>
  </conditionalFormatting>
  <conditionalFormatting sqref="T183:T193">
    <cfRule type="duplicateValues" dxfId="663" priority="1452"/>
  </conditionalFormatting>
  <conditionalFormatting sqref="R183:R193">
    <cfRule type="duplicateValues" dxfId="662" priority="1454"/>
  </conditionalFormatting>
  <conditionalFormatting sqref="T84:T150">
    <cfRule type="duplicateValues" dxfId="661" priority="1523"/>
  </conditionalFormatting>
  <conditionalFormatting sqref="R84:R150">
    <cfRule type="duplicateValues" dxfId="660" priority="1525"/>
  </conditionalFormatting>
  <conditionalFormatting sqref="T6:T11 T14:T18">
    <cfRule type="duplicateValues" dxfId="659" priority="137"/>
  </conditionalFormatting>
  <conditionalFormatting sqref="AL6:AL11 AL14:AL17">
    <cfRule type="cellIs" dxfId="658" priority="135" operator="lessThan">
      <formula>0</formula>
    </cfRule>
    <cfRule type="cellIs" dxfId="657" priority="136" operator="lessThan">
      <formula>0</formula>
    </cfRule>
  </conditionalFormatting>
  <conditionalFormatting sqref="T12:T13">
    <cfRule type="duplicateValues" dxfId="656" priority="134"/>
  </conditionalFormatting>
  <conditionalFormatting sqref="AL12:AL13">
    <cfRule type="cellIs" dxfId="655" priority="130" operator="lessThan">
      <formula>0</formula>
    </cfRule>
    <cfRule type="cellIs" dxfId="654" priority="133" operator="lessThan">
      <formula>0</formula>
    </cfRule>
  </conditionalFormatting>
  <conditionalFormatting sqref="R12:R13">
    <cfRule type="duplicateValues" dxfId="653" priority="132"/>
  </conditionalFormatting>
  <conditionalFormatting sqref="T12:T13">
    <cfRule type="duplicateValues" dxfId="652" priority="131"/>
  </conditionalFormatting>
  <conditionalFormatting sqref="R6:R11 R14:R18">
    <cfRule type="duplicateValues" dxfId="651" priority="138"/>
  </conditionalFormatting>
  <conditionalFormatting sqref="AN19:BD19">
    <cfRule type="cellIs" dxfId="650" priority="128" operator="lessThan">
      <formula>0</formula>
    </cfRule>
    <cfRule type="cellIs" dxfId="649" priority="129" operator="lessThan">
      <formula>0</formula>
    </cfRule>
  </conditionalFormatting>
  <conditionalFormatting sqref="BD21:BD26">
    <cfRule type="cellIs" dxfId="648" priority="126" operator="lessThan">
      <formula>0</formula>
    </cfRule>
    <cfRule type="cellIs" dxfId="647" priority="127" operator="lessThan">
      <formula>0</formula>
    </cfRule>
  </conditionalFormatting>
  <conditionalFormatting sqref="BD27:BD29">
    <cfRule type="cellIs" dxfId="646" priority="122" operator="lessThan">
      <formula>0</formula>
    </cfRule>
    <cfRule type="cellIs" dxfId="645" priority="123" operator="lessThan">
      <formula>0</formula>
    </cfRule>
  </conditionalFormatting>
  <conditionalFormatting sqref="T20">
    <cfRule type="duplicateValues" dxfId="644" priority="120"/>
  </conditionalFormatting>
  <conditionalFormatting sqref="AL20">
    <cfRule type="cellIs" dxfId="643" priority="118" operator="lessThan">
      <formula>0</formula>
    </cfRule>
    <cfRule type="cellIs" dxfId="642" priority="119" operator="lessThan">
      <formula>0</formula>
    </cfRule>
  </conditionalFormatting>
  <conditionalFormatting sqref="R20">
    <cfRule type="duplicateValues" dxfId="641" priority="121"/>
  </conditionalFormatting>
  <conditionalFormatting sqref="BD20">
    <cfRule type="cellIs" dxfId="640" priority="116" operator="lessThan">
      <formula>0</formula>
    </cfRule>
    <cfRule type="cellIs" dxfId="639" priority="117" operator="lessThan">
      <formula>0</formula>
    </cfRule>
  </conditionalFormatting>
  <conditionalFormatting sqref="BD242">
    <cfRule type="cellIs" dxfId="638" priority="114" operator="lessThan">
      <formula>0</formula>
    </cfRule>
    <cfRule type="cellIs" dxfId="637" priority="115" operator="lessThan">
      <formula>0</formula>
    </cfRule>
  </conditionalFormatting>
  <conditionalFormatting sqref="AN242:AP242">
    <cfRule type="cellIs" dxfId="636" priority="112" operator="lessThan">
      <formula>0</formula>
    </cfRule>
    <cfRule type="cellIs" dxfId="635" priority="113" operator="lessThan">
      <formula>0</formula>
    </cfRule>
  </conditionalFormatting>
  <conditionalFormatting sqref="BD248">
    <cfRule type="cellIs" dxfId="634" priority="110" operator="lessThan">
      <formula>0</formula>
    </cfRule>
    <cfRule type="cellIs" dxfId="633" priority="111" operator="lessThan">
      <formula>0</formula>
    </cfRule>
  </conditionalFormatting>
  <conditionalFormatting sqref="AN248:AP248">
    <cfRule type="cellIs" dxfId="632" priority="108" operator="lessThan">
      <formula>0</formula>
    </cfRule>
    <cfRule type="cellIs" dxfId="631" priority="109" operator="lessThan">
      <formula>0</formula>
    </cfRule>
  </conditionalFormatting>
  <conditionalFormatting sqref="AL200">
    <cfRule type="cellIs" dxfId="630" priority="24" operator="lessThan">
      <formula>0</formula>
    </cfRule>
    <cfRule type="cellIs" dxfId="629" priority="25" operator="lessThan">
      <formula>0</formula>
    </cfRule>
  </conditionalFormatting>
  <conditionalFormatting sqref="BD37:BD54">
    <cfRule type="cellIs" dxfId="628" priority="106" operator="lessThan">
      <formula>0</formula>
    </cfRule>
    <cfRule type="cellIs" dxfId="627" priority="107" operator="lessThan">
      <formula>0</formula>
    </cfRule>
  </conditionalFormatting>
  <conditionalFormatting sqref="BD55:BD56">
    <cfRule type="cellIs" dxfId="626" priority="104" operator="lessThan">
      <formula>0</formula>
    </cfRule>
    <cfRule type="cellIs" dxfId="625" priority="105" operator="lessThan">
      <formula>0</formula>
    </cfRule>
  </conditionalFormatting>
  <conditionalFormatting sqref="T36">
    <cfRule type="duplicateValues" dxfId="624" priority="102"/>
  </conditionalFormatting>
  <conditionalFormatting sqref="AL36">
    <cfRule type="cellIs" dxfId="623" priority="100" operator="lessThan">
      <formula>0</formula>
    </cfRule>
    <cfRule type="cellIs" dxfId="622" priority="101" operator="lessThan">
      <formula>0</formula>
    </cfRule>
  </conditionalFormatting>
  <conditionalFormatting sqref="R36">
    <cfRule type="duplicateValues" dxfId="621" priority="103"/>
  </conditionalFormatting>
  <conditionalFormatting sqref="BD36">
    <cfRule type="cellIs" dxfId="620" priority="98" operator="lessThan">
      <formula>0</formula>
    </cfRule>
    <cfRule type="cellIs" dxfId="619" priority="99" operator="lessThan">
      <formula>0</formula>
    </cfRule>
  </conditionalFormatting>
  <conditionalFormatting sqref="BD59:BD79">
    <cfRule type="cellIs" dxfId="618" priority="96" operator="lessThan">
      <formula>0</formula>
    </cfRule>
    <cfRule type="cellIs" dxfId="617" priority="97" operator="lessThan">
      <formula>0</formula>
    </cfRule>
  </conditionalFormatting>
  <conditionalFormatting sqref="BD80:BD81">
    <cfRule type="cellIs" dxfId="616" priority="94" operator="lessThan">
      <formula>0</formula>
    </cfRule>
    <cfRule type="cellIs" dxfId="615" priority="95" operator="lessThan">
      <formula>0</formula>
    </cfRule>
  </conditionalFormatting>
  <conditionalFormatting sqref="BD58">
    <cfRule type="cellIs" dxfId="614" priority="88" operator="lessThan">
      <formula>0</formula>
    </cfRule>
    <cfRule type="cellIs" dxfId="613" priority="89" operator="lessThan">
      <formula>0</formula>
    </cfRule>
  </conditionalFormatting>
  <conditionalFormatting sqref="BD84:BD151">
    <cfRule type="cellIs" dxfId="612" priority="86" operator="lessThan">
      <formula>0</formula>
    </cfRule>
    <cfRule type="cellIs" dxfId="611" priority="87" operator="lessThan">
      <formula>0</formula>
    </cfRule>
  </conditionalFormatting>
  <conditionalFormatting sqref="BD182">
    <cfRule type="cellIs" dxfId="610" priority="62" operator="lessThan">
      <formula>0</formula>
    </cfRule>
    <cfRule type="cellIs" dxfId="609" priority="63" operator="lessThan">
      <formula>0</formula>
    </cfRule>
  </conditionalFormatting>
  <conditionalFormatting sqref="BD83">
    <cfRule type="cellIs" dxfId="608" priority="80" operator="lessThan">
      <formula>0</formula>
    </cfRule>
    <cfRule type="cellIs" dxfId="607" priority="81" operator="lessThan">
      <formula>0</formula>
    </cfRule>
  </conditionalFormatting>
  <conditionalFormatting sqref="BD153">
    <cfRule type="cellIs" dxfId="606" priority="74" operator="lessThan">
      <formula>0</formula>
    </cfRule>
    <cfRule type="cellIs" dxfId="605" priority="75" operator="lessThan">
      <formula>0</formula>
    </cfRule>
  </conditionalFormatting>
  <conditionalFormatting sqref="BD154:BD180">
    <cfRule type="cellIs" dxfId="604" priority="72" operator="lessThan">
      <formula>0</formula>
    </cfRule>
    <cfRule type="cellIs" dxfId="603" priority="73" operator="lessThan">
      <formula>0</formula>
    </cfRule>
  </conditionalFormatting>
  <conditionalFormatting sqref="BD183:BD194">
    <cfRule type="cellIs" dxfId="602" priority="70" operator="lessThan">
      <formula>0</formula>
    </cfRule>
    <cfRule type="cellIs" dxfId="601" priority="71" operator="lessThan">
      <formula>0</formula>
    </cfRule>
  </conditionalFormatting>
  <conditionalFormatting sqref="BD197:BD198">
    <cfRule type="cellIs" dxfId="600" priority="68" operator="lessThan">
      <formula>0</formula>
    </cfRule>
    <cfRule type="cellIs" dxfId="599" priority="69" operator="lessThan">
      <formula>0</formula>
    </cfRule>
  </conditionalFormatting>
  <conditionalFormatting sqref="BD200">
    <cfRule type="cellIs" dxfId="598" priority="50" operator="lessThan">
      <formula>0</formula>
    </cfRule>
    <cfRule type="cellIs" dxfId="597" priority="51" operator="lessThan">
      <formula>0</formula>
    </cfRule>
  </conditionalFormatting>
  <conditionalFormatting sqref="BD196">
    <cfRule type="cellIs" dxfId="596" priority="56" operator="lessThan">
      <formula>0</formula>
    </cfRule>
    <cfRule type="cellIs" dxfId="595" priority="57" operator="lessThan">
      <formula>0</formula>
    </cfRule>
  </conditionalFormatting>
  <conditionalFormatting sqref="BD201:BD235">
    <cfRule type="cellIs" dxfId="594" priority="48" operator="lessThan">
      <formula>0</formula>
    </cfRule>
    <cfRule type="cellIs" dxfId="593" priority="49" operator="lessThan">
      <formula>0</formula>
    </cfRule>
  </conditionalFormatting>
  <conditionalFormatting sqref="T58">
    <cfRule type="duplicateValues" dxfId="592" priority="46"/>
  </conditionalFormatting>
  <conditionalFormatting sqref="AL58">
    <cfRule type="cellIs" dxfId="591" priority="44" operator="lessThan">
      <formula>0</formula>
    </cfRule>
    <cfRule type="cellIs" dxfId="590" priority="45" operator="lessThan">
      <formula>0</formula>
    </cfRule>
  </conditionalFormatting>
  <conditionalFormatting sqref="R58">
    <cfRule type="duplicateValues" dxfId="589" priority="47"/>
  </conditionalFormatting>
  <conditionalFormatting sqref="T83">
    <cfRule type="duplicateValues" dxfId="588" priority="42"/>
  </conditionalFormatting>
  <conditionalFormatting sqref="AL83">
    <cfRule type="cellIs" dxfId="587" priority="40" operator="lessThan">
      <formula>0</formula>
    </cfRule>
    <cfRule type="cellIs" dxfId="586" priority="41" operator="lessThan">
      <formula>0</formula>
    </cfRule>
  </conditionalFormatting>
  <conditionalFormatting sqref="R83">
    <cfRule type="duplicateValues" dxfId="585" priority="43"/>
  </conditionalFormatting>
  <conditionalFormatting sqref="T153">
    <cfRule type="duplicateValues" dxfId="584" priority="38"/>
  </conditionalFormatting>
  <conditionalFormatting sqref="AL153">
    <cfRule type="cellIs" dxfId="583" priority="36" operator="lessThan">
      <formula>0</formula>
    </cfRule>
    <cfRule type="cellIs" dxfId="582" priority="37" operator="lessThan">
      <formula>0</formula>
    </cfRule>
  </conditionalFormatting>
  <conditionalFormatting sqref="R153">
    <cfRule type="duplicateValues" dxfId="581" priority="39"/>
  </conditionalFormatting>
  <conditionalFormatting sqref="T182">
    <cfRule type="duplicateValues" dxfId="580" priority="34"/>
  </conditionalFormatting>
  <conditionalFormatting sqref="AL182">
    <cfRule type="cellIs" dxfId="579" priority="32" operator="lessThan">
      <formula>0</formula>
    </cfRule>
    <cfRule type="cellIs" dxfId="578" priority="33" operator="lessThan">
      <formula>0</formula>
    </cfRule>
  </conditionalFormatting>
  <conditionalFormatting sqref="R182">
    <cfRule type="duplicateValues" dxfId="577" priority="35"/>
  </conditionalFormatting>
  <conditionalFormatting sqref="T196">
    <cfRule type="duplicateValues" dxfId="576" priority="30"/>
  </conditionalFormatting>
  <conditionalFormatting sqref="AL196">
    <cfRule type="cellIs" dxfId="575" priority="28" operator="lessThan">
      <formula>0</formula>
    </cfRule>
    <cfRule type="cellIs" dxfId="574" priority="29" operator="lessThan">
      <formula>0</formula>
    </cfRule>
  </conditionalFormatting>
  <conditionalFormatting sqref="R196">
    <cfRule type="duplicateValues" dxfId="573" priority="31"/>
  </conditionalFormatting>
  <conditionalFormatting sqref="T200">
    <cfRule type="duplicateValues" dxfId="572" priority="26"/>
  </conditionalFormatting>
  <conditionalFormatting sqref="R200">
    <cfRule type="duplicateValues" dxfId="571" priority="27"/>
  </conditionalFormatting>
  <conditionalFormatting sqref="T35">
    <cfRule type="duplicateValues" dxfId="570" priority="18"/>
  </conditionalFormatting>
  <conditionalFormatting sqref="R35">
    <cfRule type="duplicateValues" dxfId="569" priority="17"/>
  </conditionalFormatting>
  <conditionalFormatting sqref="T35">
    <cfRule type="duplicateValues" dxfId="568" priority="16"/>
  </conditionalFormatting>
  <conditionalFormatting sqref="BD32">
    <cfRule type="cellIs" dxfId="567" priority="14" operator="lessThan">
      <formula>0</formula>
    </cfRule>
    <cfRule type="cellIs" dxfId="566" priority="15" operator="lessThan">
      <formula>0</formula>
    </cfRule>
  </conditionalFormatting>
  <conditionalFormatting sqref="T31">
    <cfRule type="duplicateValues" dxfId="565" priority="10"/>
  </conditionalFormatting>
  <conditionalFormatting sqref="AL31">
    <cfRule type="cellIs" dxfId="564" priority="8" operator="lessThan">
      <formula>0</formula>
    </cfRule>
    <cfRule type="cellIs" dxfId="563" priority="9" operator="lessThan">
      <formula>0</formula>
    </cfRule>
  </conditionalFormatting>
  <conditionalFormatting sqref="R31">
    <cfRule type="duplicateValues" dxfId="562" priority="11"/>
  </conditionalFormatting>
  <conditionalFormatting sqref="BD31">
    <cfRule type="cellIs" dxfId="561" priority="6" operator="lessThan">
      <formula>0</formula>
    </cfRule>
    <cfRule type="cellIs" dxfId="560" priority="7" operator="lessThan">
      <formula>0</formula>
    </cfRule>
  </conditionalFormatting>
  <conditionalFormatting sqref="T32:T34">
    <cfRule type="duplicateValues" dxfId="559" priority="1602"/>
  </conditionalFormatting>
  <conditionalFormatting sqref="R32:R34">
    <cfRule type="duplicateValues" dxfId="558" priority="1608"/>
  </conditionalFormatting>
  <conditionalFormatting sqref="AL255">
    <cfRule type="cellIs" dxfId="557" priority="2" operator="lessThan">
      <formula>0</formula>
    </cfRule>
    <cfRule type="cellIs" dxfId="556" priority="3" operator="lessThan">
      <formula>0</formula>
    </cfRule>
  </conditionalFormatting>
  <conditionalFormatting sqref="U255">
    <cfRule type="duplicateValues" dxfId="555" priority="1"/>
  </conditionalFormatting>
  <printOptions horizontalCentered="1" verticalCentered="1"/>
  <pageMargins left="0.31496062992125984" right="0.27559055118110237" top="0.31496062992125984" bottom="0" header="0" footer="0"/>
  <pageSetup scale="58" fitToWidth="2" fitToHeight="2" orientation="landscape" r:id="rId1"/>
  <headerFooter alignWithMargins="0">
    <oddFooter>&amp;LVersión 3. 23/07/2019</oddFooter>
  </headerFooter>
  <rowBreaks count="1" manualBreakCount="1">
    <brk id="5" max="16383" man="1"/>
  </rowBreaks>
  <customProperties>
    <customPr name="_pios_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E249"/>
  <sheetViews>
    <sheetView showGridLines="0" zoomScale="80" zoomScaleNormal="80" workbookViewId="0">
      <pane xSplit="7" ySplit="19" topLeftCell="H162" activePane="bottomRight" state="frozen"/>
      <selection pane="topRight" activeCell="G1" sqref="G1"/>
      <selection pane="bottomLeft" activeCell="A20" sqref="A20"/>
      <selection pane="bottomRight" activeCell="E163" sqref="E163"/>
    </sheetView>
  </sheetViews>
  <sheetFormatPr baseColWidth="10" defaultRowHeight="13.5" outlineLevelRow="1" outlineLevelCol="1" x14ac:dyDescent="0.2"/>
  <cols>
    <col min="1" max="1" width="2.85546875" style="46" customWidth="1"/>
    <col min="2" max="2" width="31.7109375" style="46" customWidth="1"/>
    <col min="3" max="3" width="20.42578125" style="63" customWidth="1"/>
    <col min="4" max="4" width="20" style="46" customWidth="1"/>
    <col min="5" max="5" width="23.7109375" style="46" customWidth="1"/>
    <col min="6" max="7" width="23.5703125" style="46" customWidth="1"/>
    <col min="8" max="8" width="29.42578125" style="46" customWidth="1" outlineLevel="1"/>
    <col min="9" max="10" width="32.7109375" style="46" customWidth="1" outlineLevel="1"/>
    <col min="11" max="11" width="41.42578125" style="46" customWidth="1" outlineLevel="1"/>
    <col min="12" max="12" width="26.85546875" style="46" customWidth="1" outlineLevel="1"/>
    <col min="13" max="14" width="33.140625" style="46" customWidth="1" outlineLevel="1"/>
    <col min="15" max="15" width="13.85546875" style="61" customWidth="1"/>
    <col min="16" max="16" width="11" style="64" customWidth="1"/>
    <col min="17" max="17" width="13.140625" style="39" customWidth="1"/>
    <col min="18" max="18" width="9" style="62" customWidth="1"/>
    <col min="19" max="19" width="27" style="63" customWidth="1"/>
    <col min="20" max="20" width="8.7109375" style="62" customWidth="1"/>
    <col min="21" max="21" width="26.140625" style="63" customWidth="1"/>
    <col min="22" max="22" width="15" style="63" customWidth="1"/>
    <col min="23" max="23" width="41.85546875" style="63" customWidth="1"/>
    <col min="24" max="24" width="13.5703125" style="64" customWidth="1"/>
    <col min="25" max="26" width="11.42578125" style="39" customWidth="1"/>
    <col min="27" max="27" width="16.28515625" style="39" customWidth="1"/>
    <col min="28" max="30" width="18.140625" style="39" customWidth="1"/>
    <col min="31" max="32" width="16.5703125" style="39" customWidth="1"/>
    <col min="33" max="33" width="20.140625" style="39" customWidth="1"/>
    <col min="34" max="34" width="14.42578125" style="39" customWidth="1"/>
    <col min="35" max="35" width="13.42578125" style="39" customWidth="1"/>
    <col min="36" max="36" width="16.42578125" style="39" bestFit="1" customWidth="1"/>
    <col min="37" max="37" width="18.28515625" style="40" customWidth="1"/>
    <col min="38" max="38" width="22.140625" style="39" customWidth="1"/>
    <col min="39" max="39" width="6.140625" style="46" customWidth="1"/>
    <col min="40" max="40" width="21" style="46" customWidth="1" outlineLevel="1"/>
    <col min="41" max="41" width="11.42578125" style="46" outlineLevel="1"/>
    <col min="42" max="42" width="21" style="46" customWidth="1" outlineLevel="1"/>
    <col min="43" max="54" width="11.42578125" style="46" outlineLevel="1"/>
    <col min="55" max="55" width="18" style="46" customWidth="1" outlineLevel="1"/>
    <col min="56" max="56" width="21" style="46" customWidth="1" outlineLevel="1"/>
    <col min="57" max="16384" width="11.42578125" style="46"/>
  </cols>
  <sheetData>
    <row r="1" spans="2:56" ht="14.25" thickBot="1" x14ac:dyDescent="0.25"/>
    <row r="2" spans="2:56" s="101" customFormat="1" ht="24" customHeight="1" thickBot="1" x14ac:dyDescent="0.25">
      <c r="B2" s="727"/>
      <c r="C2" s="748" t="s">
        <v>30</v>
      </c>
      <c r="D2" s="749"/>
      <c r="E2" s="749"/>
      <c r="F2" s="749"/>
      <c r="G2" s="749"/>
      <c r="H2" s="749"/>
      <c r="I2" s="749"/>
      <c r="J2" s="749"/>
      <c r="K2" s="749"/>
      <c r="L2" s="749"/>
      <c r="M2" s="749"/>
      <c r="N2" s="750"/>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row>
    <row r="3" spans="2:56" s="101" customFormat="1" ht="24" customHeight="1" thickBot="1" x14ac:dyDescent="0.25">
      <c r="B3" s="728"/>
      <c r="C3" s="748" t="s">
        <v>34</v>
      </c>
      <c r="D3" s="749"/>
      <c r="E3" s="749"/>
      <c r="F3" s="749"/>
      <c r="G3" s="749"/>
      <c r="H3" s="749"/>
      <c r="I3" s="749"/>
      <c r="J3" s="749"/>
      <c r="K3" s="749"/>
      <c r="L3" s="749"/>
      <c r="M3" s="749"/>
      <c r="N3" s="750"/>
      <c r="O3" s="102"/>
      <c r="P3" s="102"/>
      <c r="Q3" s="102"/>
      <c r="R3" s="102"/>
      <c r="S3" s="102"/>
      <c r="T3" s="102"/>
      <c r="U3" s="102"/>
      <c r="V3" s="102"/>
      <c r="W3" s="723" t="s">
        <v>2020</v>
      </c>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row>
    <row r="4" spans="2:56" s="101" customFormat="1" ht="24" customHeight="1" thickBot="1" x14ac:dyDescent="0.25">
      <c r="B4" s="729"/>
      <c r="C4" s="748" t="s">
        <v>33</v>
      </c>
      <c r="D4" s="749"/>
      <c r="E4" s="749"/>
      <c r="F4" s="749"/>
      <c r="G4" s="749"/>
      <c r="H4" s="749"/>
      <c r="I4" s="749"/>
      <c r="J4" s="749"/>
      <c r="K4" s="749"/>
      <c r="L4" s="749"/>
      <c r="M4" s="749"/>
      <c r="N4" s="750"/>
      <c r="O4" s="102"/>
      <c r="P4" s="102"/>
      <c r="Q4" s="102"/>
      <c r="R4" s="102"/>
      <c r="S4" s="102"/>
      <c r="T4" s="102"/>
      <c r="U4" s="102"/>
      <c r="V4" s="102"/>
      <c r="W4" s="723" t="s">
        <v>2022</v>
      </c>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row>
    <row r="5" spans="2:56" s="101" customFormat="1" ht="12.75" customHeight="1" thickBot="1" x14ac:dyDescent="0.25">
      <c r="B5" s="164"/>
      <c r="C5" s="165"/>
      <c r="D5" s="165"/>
      <c r="E5" s="165"/>
      <c r="F5" s="165"/>
      <c r="G5" s="165"/>
      <c r="H5" s="165"/>
      <c r="I5" s="165"/>
      <c r="J5" s="165"/>
      <c r="K5" s="165"/>
      <c r="L5" s="165"/>
      <c r="M5" s="165"/>
      <c r="N5" s="165"/>
      <c r="O5" s="165"/>
      <c r="P5" s="165"/>
      <c r="Q5" s="165"/>
      <c r="R5" s="165"/>
      <c r="S5" s="165"/>
      <c r="T5" s="165"/>
      <c r="U5" s="165"/>
      <c r="V5" s="165"/>
      <c r="W5" s="723" t="s">
        <v>2023</v>
      </c>
      <c r="X5" s="165"/>
      <c r="Y5" s="165"/>
      <c r="Z5" s="165"/>
      <c r="AA5" s="165"/>
      <c r="AB5" s="165"/>
      <c r="AC5" s="165"/>
      <c r="AD5" s="165"/>
      <c r="AE5" s="165"/>
      <c r="AF5" s="165"/>
      <c r="AG5" s="165"/>
      <c r="AH5" s="165"/>
      <c r="AI5" s="165"/>
      <c r="AJ5" s="165"/>
      <c r="AK5" s="165"/>
      <c r="AL5" s="165"/>
      <c r="AM5" s="169"/>
    </row>
    <row r="6" spans="2:56" s="3" customFormat="1" ht="15.75" customHeight="1" outlineLevel="1" x14ac:dyDescent="0.2">
      <c r="B6" s="427" t="s">
        <v>65</v>
      </c>
      <c r="C6" s="757" t="s">
        <v>41</v>
      </c>
      <c r="D6" s="757"/>
      <c r="E6" s="757"/>
      <c r="F6" s="757"/>
      <c r="G6" s="758"/>
      <c r="H6" s="1"/>
      <c r="I6" s="1"/>
      <c r="J6" s="1"/>
      <c r="K6" s="1"/>
      <c r="L6" s="1"/>
      <c r="M6" s="1"/>
      <c r="N6" s="1"/>
      <c r="O6" s="2"/>
      <c r="P6" s="2"/>
      <c r="Q6" s="2"/>
      <c r="R6" s="2"/>
      <c r="S6" s="2"/>
      <c r="T6" s="2"/>
      <c r="U6" s="2"/>
      <c r="V6" s="2"/>
      <c r="W6" s="2"/>
      <c r="X6" s="2"/>
      <c r="Y6" s="2"/>
      <c r="Z6" s="2"/>
      <c r="AA6" s="2"/>
      <c r="AB6" s="2"/>
      <c r="AC6" s="2"/>
      <c r="AD6" s="2"/>
      <c r="AE6" s="2"/>
      <c r="AF6" s="2"/>
      <c r="AG6" s="2"/>
      <c r="AH6" s="2"/>
      <c r="AI6" s="2"/>
      <c r="AJ6" s="2"/>
      <c r="AK6" s="2"/>
      <c r="AL6" s="2"/>
      <c r="AM6" s="7"/>
    </row>
    <row r="7" spans="2:56" s="3" customFormat="1" ht="15.75" customHeight="1" outlineLevel="1" x14ac:dyDescent="0.2">
      <c r="B7" s="430" t="s">
        <v>42</v>
      </c>
      <c r="C7" s="760" t="s">
        <v>43</v>
      </c>
      <c r="D7" s="760" t="s">
        <v>43</v>
      </c>
      <c r="E7" s="760" t="s">
        <v>43</v>
      </c>
      <c r="F7" s="760" t="s">
        <v>43</v>
      </c>
      <c r="G7" s="761" t="s">
        <v>43</v>
      </c>
      <c r="H7" s="1"/>
      <c r="I7" s="1"/>
      <c r="J7" s="1"/>
      <c r="K7" s="1"/>
      <c r="L7" s="1"/>
      <c r="M7" s="1"/>
      <c r="N7" s="1"/>
      <c r="O7" s="2"/>
      <c r="P7" s="2"/>
      <c r="Q7" s="2"/>
      <c r="R7" s="2"/>
      <c r="S7" s="2"/>
      <c r="T7" s="2"/>
      <c r="U7" s="2"/>
      <c r="V7" s="2"/>
      <c r="W7" s="2"/>
      <c r="X7" s="2"/>
      <c r="Y7" s="2"/>
      <c r="Z7" s="2"/>
      <c r="AA7" s="2"/>
      <c r="AB7" s="2"/>
      <c r="AC7" s="2"/>
      <c r="AD7" s="2"/>
      <c r="AE7" s="2"/>
      <c r="AF7" s="2"/>
      <c r="AG7" s="2"/>
      <c r="AH7" s="2"/>
      <c r="AI7" s="2"/>
      <c r="AJ7" s="2"/>
      <c r="AK7" s="2"/>
      <c r="AL7" s="2"/>
      <c r="AM7" s="7"/>
    </row>
    <row r="8" spans="2:56" s="3" customFormat="1" ht="15.75" customHeight="1" outlineLevel="1" x14ac:dyDescent="0.2">
      <c r="B8" s="431" t="s">
        <v>36</v>
      </c>
      <c r="C8" s="760" t="s">
        <v>71</v>
      </c>
      <c r="D8" s="760" t="s">
        <v>44</v>
      </c>
      <c r="E8" s="760" t="s">
        <v>44</v>
      </c>
      <c r="F8" s="760" t="s">
        <v>44</v>
      </c>
      <c r="G8" s="761" t="s">
        <v>44</v>
      </c>
      <c r="H8" s="1"/>
      <c r="I8" s="1"/>
      <c r="J8" s="1"/>
      <c r="K8" s="1"/>
      <c r="L8" s="1"/>
      <c r="M8" s="1"/>
      <c r="N8" s="1"/>
      <c r="O8" s="2"/>
      <c r="P8" s="2"/>
      <c r="Q8" s="2"/>
      <c r="R8" s="2"/>
      <c r="S8" s="2"/>
      <c r="T8" s="2"/>
      <c r="U8" s="2"/>
      <c r="V8" s="2"/>
      <c r="W8" s="2"/>
      <c r="X8" s="2"/>
      <c r="Y8" s="2"/>
      <c r="Z8" s="2"/>
      <c r="AA8" s="2"/>
      <c r="AB8" s="2"/>
      <c r="AC8" s="2"/>
      <c r="AD8" s="2"/>
      <c r="AE8" s="2"/>
      <c r="AF8" s="2"/>
      <c r="AG8" s="2"/>
      <c r="AH8" s="2"/>
      <c r="AI8" s="2"/>
      <c r="AJ8" s="2"/>
      <c r="AK8" s="2"/>
      <c r="AL8" s="2"/>
      <c r="AM8" s="7"/>
    </row>
    <row r="9" spans="2:56" s="3" customFormat="1" ht="15.75" customHeight="1" outlineLevel="1" x14ac:dyDescent="0.2">
      <c r="B9" s="432" t="s">
        <v>66</v>
      </c>
      <c r="C9" s="760" t="s">
        <v>45</v>
      </c>
      <c r="D9" s="760" t="s">
        <v>45</v>
      </c>
      <c r="E9" s="760" t="s">
        <v>45</v>
      </c>
      <c r="F9" s="760" t="s">
        <v>45</v>
      </c>
      <c r="G9" s="761" t="s">
        <v>45</v>
      </c>
      <c r="H9" s="1"/>
      <c r="I9" s="1"/>
      <c r="J9" s="1"/>
      <c r="K9" s="1"/>
      <c r="L9" s="1"/>
      <c r="M9" s="1"/>
      <c r="N9" s="1"/>
      <c r="O9" s="2"/>
      <c r="P9" s="2"/>
      <c r="Q9" s="2"/>
      <c r="R9" s="2"/>
      <c r="S9" s="2"/>
      <c r="T9" s="2"/>
      <c r="U9" s="2"/>
      <c r="V9" s="2"/>
      <c r="W9" s="2"/>
      <c r="X9" s="2"/>
      <c r="Y9" s="2"/>
      <c r="Z9" s="2"/>
      <c r="AA9" s="2"/>
      <c r="AB9" s="2"/>
      <c r="AC9" s="2"/>
      <c r="AD9" s="2"/>
      <c r="AE9" s="2"/>
      <c r="AF9" s="2"/>
      <c r="AG9" s="2"/>
      <c r="AH9" s="2"/>
      <c r="AI9" s="2"/>
      <c r="AJ9" s="2"/>
      <c r="AK9" s="2"/>
      <c r="AL9" s="2"/>
      <c r="AM9" s="7"/>
    </row>
    <row r="10" spans="2:56" s="3" customFormat="1" ht="15.75" customHeight="1" outlineLevel="1" x14ac:dyDescent="0.2">
      <c r="B10" s="432" t="s">
        <v>67</v>
      </c>
      <c r="C10" s="760" t="s">
        <v>72</v>
      </c>
      <c r="D10" s="760" t="s">
        <v>46</v>
      </c>
      <c r="E10" s="760" t="s">
        <v>46</v>
      </c>
      <c r="F10" s="760" t="s">
        <v>46</v>
      </c>
      <c r="G10" s="761" t="s">
        <v>46</v>
      </c>
      <c r="H10" s="1"/>
      <c r="I10" s="1"/>
      <c r="J10" s="1"/>
      <c r="K10" s="1"/>
      <c r="L10" s="1"/>
      <c r="M10" s="1"/>
      <c r="N10" s="1"/>
      <c r="O10" s="2"/>
      <c r="P10" s="2"/>
      <c r="Q10" s="2"/>
      <c r="R10" s="2"/>
      <c r="S10" s="2"/>
      <c r="T10" s="2"/>
      <c r="U10" s="2"/>
      <c r="V10" s="2"/>
      <c r="W10" s="2"/>
      <c r="X10" s="2"/>
      <c r="Y10" s="2"/>
      <c r="Z10" s="2"/>
      <c r="AA10" s="2"/>
      <c r="AB10" s="2"/>
      <c r="AC10" s="2"/>
      <c r="AD10" s="2"/>
      <c r="AE10" s="2"/>
      <c r="AF10" s="2"/>
      <c r="AG10" s="2"/>
      <c r="AH10" s="2"/>
      <c r="AI10" s="2"/>
      <c r="AJ10" s="2"/>
      <c r="AK10" s="2"/>
      <c r="AL10" s="2"/>
      <c r="AM10" s="7"/>
    </row>
    <row r="11" spans="2:56" s="5" customFormat="1" ht="32.25" customHeight="1" outlineLevel="1" x14ac:dyDescent="0.2">
      <c r="B11" s="430" t="s">
        <v>48</v>
      </c>
      <c r="C11" s="736" t="s">
        <v>94</v>
      </c>
      <c r="D11" s="736" t="s">
        <v>49</v>
      </c>
      <c r="E11" s="736" t="s">
        <v>49</v>
      </c>
      <c r="F11" s="736" t="s">
        <v>49</v>
      </c>
      <c r="G11" s="737" t="s">
        <v>49</v>
      </c>
      <c r="H11" s="4"/>
      <c r="I11" s="4"/>
      <c r="J11" s="4"/>
      <c r="K11" s="4"/>
      <c r="L11" s="4"/>
      <c r="M11" s="4"/>
      <c r="N11" s="4"/>
      <c r="O11" s="2"/>
      <c r="P11" s="2"/>
      <c r="Q11" s="2"/>
      <c r="R11" s="2"/>
      <c r="S11" s="2"/>
      <c r="T11" s="2"/>
      <c r="U11" s="2"/>
      <c r="V11" s="2"/>
      <c r="W11" s="2"/>
      <c r="X11" s="2"/>
      <c r="Y11" s="2"/>
      <c r="Z11" s="2"/>
      <c r="AA11" s="2"/>
      <c r="AB11" s="2"/>
      <c r="AC11" s="2"/>
      <c r="AD11" s="2"/>
      <c r="AE11" s="2"/>
      <c r="AF11" s="2"/>
      <c r="AG11" s="2"/>
      <c r="AH11" s="2"/>
      <c r="AI11" s="2"/>
      <c r="AJ11" s="2"/>
      <c r="AK11" s="2"/>
      <c r="AL11" s="2"/>
      <c r="AM11" s="136"/>
    </row>
    <row r="12" spans="2:56" s="3" customFormat="1" ht="15.75" customHeight="1" outlineLevel="1" x14ac:dyDescent="0.2">
      <c r="B12" s="430" t="s">
        <v>61</v>
      </c>
      <c r="C12" s="760" t="s">
        <v>96</v>
      </c>
      <c r="D12" s="760" t="s">
        <v>38</v>
      </c>
      <c r="E12" s="760" t="s">
        <v>38</v>
      </c>
      <c r="F12" s="760" t="s">
        <v>38</v>
      </c>
      <c r="G12" s="761" t="s">
        <v>38</v>
      </c>
      <c r="H12" s="1"/>
      <c r="I12" s="1"/>
      <c r="J12" s="1"/>
      <c r="K12" s="1"/>
      <c r="L12" s="1"/>
      <c r="M12" s="1"/>
      <c r="N12" s="1"/>
      <c r="O12" s="2"/>
      <c r="P12" s="2"/>
      <c r="Q12" s="2"/>
      <c r="R12" s="2"/>
      <c r="S12" s="2"/>
      <c r="T12" s="2"/>
      <c r="U12" s="2"/>
      <c r="V12" s="2"/>
      <c r="W12" s="2"/>
      <c r="X12" s="2"/>
      <c r="Y12" s="2"/>
      <c r="Z12" s="2"/>
      <c r="AA12" s="2"/>
      <c r="AB12" s="2"/>
      <c r="AC12" s="2"/>
      <c r="AD12" s="2"/>
      <c r="AE12" s="2"/>
      <c r="AF12" s="2"/>
      <c r="AG12" s="2"/>
      <c r="AH12" s="2"/>
      <c r="AI12" s="2"/>
      <c r="AJ12" s="2"/>
      <c r="AK12" s="2"/>
      <c r="AL12" s="2"/>
      <c r="AM12" s="7"/>
    </row>
    <row r="13" spans="2:56" s="3" customFormat="1" ht="15.75" customHeight="1" outlineLevel="1" thickBot="1" x14ac:dyDescent="0.25">
      <c r="B13" s="433" t="s">
        <v>57</v>
      </c>
      <c r="C13" s="751" t="s">
        <v>95</v>
      </c>
      <c r="D13" s="752">
        <v>2020110010174</v>
      </c>
      <c r="E13" s="752">
        <v>2020110010174</v>
      </c>
      <c r="F13" s="752">
        <v>2020110010174</v>
      </c>
      <c r="G13" s="753">
        <v>2020110010174</v>
      </c>
      <c r="H13" s="1"/>
      <c r="I13" s="1"/>
      <c r="J13" s="1"/>
      <c r="K13" s="1"/>
      <c r="L13" s="1"/>
      <c r="M13" s="1"/>
      <c r="N13" s="1"/>
      <c r="O13" s="2"/>
      <c r="P13" s="2"/>
      <c r="Q13" s="2"/>
      <c r="R13" s="2"/>
      <c r="S13" s="2"/>
      <c r="T13" s="2"/>
      <c r="U13" s="2"/>
      <c r="V13" s="2"/>
      <c r="W13" s="2"/>
      <c r="X13" s="2"/>
      <c r="Y13" s="2"/>
      <c r="Z13" s="2"/>
      <c r="AA13" s="2"/>
      <c r="AB13" s="2"/>
      <c r="AC13" s="2"/>
      <c r="AD13" s="2"/>
      <c r="AE13" s="2"/>
      <c r="AF13" s="2"/>
      <c r="AG13" s="2"/>
      <c r="AH13" s="2"/>
      <c r="AI13" s="2"/>
      <c r="AJ13" s="2"/>
      <c r="AK13" s="2"/>
      <c r="AL13" s="2"/>
      <c r="AM13" s="7"/>
    </row>
    <row r="14" spans="2:56" s="7" customFormat="1" ht="15.75" customHeight="1" outlineLevel="1" thickBot="1" x14ac:dyDescent="0.25">
      <c r="B14" s="434"/>
      <c r="C14" s="435"/>
      <c r="D14" s="435"/>
      <c r="E14" s="435"/>
      <c r="F14" s="435"/>
      <c r="G14" s="435"/>
      <c r="H14" s="6"/>
      <c r="I14" s="6"/>
      <c r="J14" s="6"/>
      <c r="K14" s="6"/>
      <c r="L14" s="6"/>
      <c r="M14" s="6"/>
      <c r="N14" s="6"/>
      <c r="O14" s="2"/>
      <c r="P14" s="2"/>
      <c r="Q14" s="2"/>
      <c r="R14" s="2"/>
      <c r="S14" s="2"/>
      <c r="T14" s="2"/>
      <c r="U14" s="2"/>
      <c r="V14" s="2"/>
      <c r="W14" s="2"/>
      <c r="X14" s="2"/>
      <c r="Y14" s="2"/>
      <c r="Z14" s="2"/>
      <c r="AA14" s="2"/>
      <c r="AB14" s="2"/>
      <c r="AC14" s="2"/>
      <c r="AD14" s="2"/>
      <c r="AE14" s="2"/>
      <c r="AF14" s="2"/>
      <c r="AG14" s="2"/>
      <c r="AH14" s="2"/>
      <c r="AI14" s="2"/>
      <c r="AJ14" s="2"/>
      <c r="AK14" s="2"/>
      <c r="AL14" s="2"/>
    </row>
    <row r="15" spans="2:56" s="7" customFormat="1" ht="22.5" customHeight="1" outlineLevel="1" x14ac:dyDescent="0.2">
      <c r="B15" s="95" t="s">
        <v>37</v>
      </c>
      <c r="C15" s="754" t="s">
        <v>1985</v>
      </c>
      <c r="D15" s="755"/>
      <c r="E15" s="756"/>
      <c r="F15" s="96" t="s">
        <v>37</v>
      </c>
      <c r="G15" s="353">
        <v>44474</v>
      </c>
      <c r="H15" s="8"/>
      <c r="I15" s="8"/>
      <c r="J15" s="8"/>
      <c r="K15" s="8"/>
      <c r="L15" s="8"/>
      <c r="M15" s="8"/>
      <c r="N15" s="8"/>
      <c r="O15" s="2"/>
      <c r="P15" s="2"/>
      <c r="Q15" s="2"/>
      <c r="R15" s="2"/>
      <c r="S15" s="2"/>
      <c r="T15" s="2"/>
      <c r="U15" s="2"/>
      <c r="V15" s="2"/>
      <c r="W15" s="2"/>
      <c r="X15" s="2"/>
      <c r="Y15" s="2"/>
      <c r="Z15" s="2"/>
      <c r="AA15" s="2"/>
      <c r="AB15" s="2"/>
      <c r="AC15" s="2"/>
      <c r="AD15" s="2"/>
      <c r="AE15" s="2"/>
      <c r="AF15" s="2"/>
      <c r="AG15" s="2"/>
      <c r="AH15" s="2"/>
      <c r="AI15" s="2"/>
      <c r="AJ15" s="2"/>
      <c r="AK15" s="2"/>
      <c r="AL15" s="2"/>
    </row>
    <row r="16" spans="2:56" s="7" customFormat="1" ht="15" x14ac:dyDescent="0.2">
      <c r="B16" s="730" t="s">
        <v>58</v>
      </c>
      <c r="C16" s="354" t="s">
        <v>28</v>
      </c>
      <c r="D16" s="354" t="s">
        <v>31</v>
      </c>
      <c r="E16" s="354" t="s">
        <v>32</v>
      </c>
      <c r="F16" s="354" t="s">
        <v>56</v>
      </c>
      <c r="G16" s="355" t="s">
        <v>55</v>
      </c>
      <c r="H16" s="4"/>
      <c r="I16" s="4"/>
      <c r="J16" s="4"/>
      <c r="K16" s="4"/>
      <c r="L16" s="4"/>
      <c r="M16" s="4"/>
      <c r="N16" s="4"/>
      <c r="O16" s="2"/>
      <c r="P16" s="2"/>
      <c r="Q16" s="2"/>
      <c r="R16" s="2"/>
      <c r="S16" s="2"/>
      <c r="T16" s="2"/>
      <c r="U16" s="2"/>
      <c r="V16" s="2"/>
      <c r="W16" s="2"/>
      <c r="X16" s="2"/>
      <c r="Y16" s="2"/>
      <c r="Z16" s="2"/>
      <c r="AA16" s="2"/>
      <c r="AB16" s="2"/>
      <c r="AC16" s="2"/>
      <c r="AD16" s="2"/>
      <c r="AE16" s="2"/>
      <c r="AF16" s="2"/>
      <c r="AG16" s="2"/>
      <c r="AH16" s="2"/>
      <c r="AI16" s="2"/>
      <c r="AJ16" s="2"/>
      <c r="AK16" s="2"/>
      <c r="AL16" s="2"/>
    </row>
    <row r="17" spans="2:57" s="7" customFormat="1" ht="15.75" thickBot="1" x14ac:dyDescent="0.25">
      <c r="B17" s="731"/>
      <c r="C17" s="356">
        <v>5206000000.0000038</v>
      </c>
      <c r="D17" s="724">
        <v>77000000</v>
      </c>
      <c r="E17" s="724">
        <v>0</v>
      </c>
      <c r="F17" s="358">
        <f>D17-E17</f>
        <v>77000000</v>
      </c>
      <c r="G17" s="437">
        <f>+C17+F17</f>
        <v>5283000000.0000038</v>
      </c>
      <c r="H17" s="4"/>
      <c r="I17" s="4"/>
      <c r="J17" s="4"/>
      <c r="K17" s="4"/>
      <c r="L17" s="4"/>
      <c r="M17" s="4"/>
      <c r="N17" s="4"/>
      <c r="O17" s="2"/>
      <c r="P17" s="2"/>
      <c r="Q17" s="2"/>
      <c r="R17" s="2"/>
      <c r="S17" s="2"/>
      <c r="T17" s="2"/>
      <c r="U17" s="2"/>
      <c r="V17" s="2"/>
      <c r="W17" s="2"/>
      <c r="X17" s="2"/>
      <c r="Y17" s="2"/>
      <c r="Z17" s="2"/>
      <c r="AA17" s="2"/>
      <c r="AB17" s="2"/>
      <c r="AC17" s="2"/>
      <c r="AD17" s="2"/>
      <c r="AE17" s="2"/>
      <c r="AF17" s="2"/>
      <c r="AG17" s="2"/>
      <c r="AH17" s="2"/>
      <c r="AI17" s="2"/>
      <c r="AJ17" s="2"/>
      <c r="AK17" s="2"/>
      <c r="AL17" s="2"/>
    </row>
    <row r="18" spans="2:57" s="1" customFormat="1" ht="15.75" thickBot="1" x14ac:dyDescent="0.25">
      <c r="B18" s="438"/>
      <c r="C18" s="439"/>
      <c r="D18" s="440"/>
      <c r="E18" s="440"/>
      <c r="F18" s="441"/>
      <c r="G18" s="429"/>
      <c r="H18" s="4"/>
      <c r="I18" s="4"/>
      <c r="J18" s="4"/>
      <c r="K18" s="4"/>
      <c r="L18" s="4"/>
      <c r="M18" s="4"/>
      <c r="N18" s="4"/>
      <c r="O18" s="2"/>
      <c r="P18" s="2"/>
      <c r="Q18" s="2"/>
      <c r="R18" s="2"/>
      <c r="S18" s="2"/>
      <c r="T18" s="2"/>
      <c r="U18" s="2"/>
      <c r="V18" s="2"/>
      <c r="W18" s="2"/>
      <c r="X18" s="2"/>
      <c r="Y18" s="765" t="s">
        <v>1997</v>
      </c>
      <c r="Z18" s="765"/>
      <c r="AA18" s="765"/>
      <c r="AB18" s="765"/>
      <c r="AC18" s="765"/>
      <c r="AD18" s="765"/>
      <c r="AE18" s="765"/>
      <c r="AF18" s="765"/>
      <c r="AG18" s="765"/>
      <c r="AH18" s="765"/>
      <c r="AI18" s="765"/>
      <c r="AJ18" s="765"/>
      <c r="AK18" s="765"/>
      <c r="AL18" s="765"/>
      <c r="AN18" s="746" t="s">
        <v>1992</v>
      </c>
      <c r="AO18" s="746"/>
      <c r="AP18" s="746"/>
      <c r="AQ18" s="746"/>
      <c r="AR18" s="746"/>
      <c r="AS18" s="746"/>
      <c r="AT18" s="746"/>
      <c r="AU18" s="746"/>
      <c r="AV18" s="746"/>
      <c r="AW18" s="746"/>
      <c r="AX18" s="746"/>
      <c r="AY18" s="746"/>
      <c r="AZ18" s="746"/>
      <c r="BA18" s="746"/>
      <c r="BB18" s="746"/>
      <c r="BC18" s="746"/>
      <c r="BD18" s="746"/>
    </row>
    <row r="19" spans="2:57" ht="26.25" thickBot="1" x14ac:dyDescent="0.25">
      <c r="B19" s="126" t="s">
        <v>0</v>
      </c>
      <c r="C19" s="360" t="s">
        <v>1986</v>
      </c>
      <c r="D19" s="442" t="s">
        <v>1</v>
      </c>
      <c r="E19" s="127" t="s">
        <v>2</v>
      </c>
      <c r="F19" s="127" t="s">
        <v>1984</v>
      </c>
      <c r="G19" s="127" t="s">
        <v>2034</v>
      </c>
      <c r="H19" s="127" t="s">
        <v>51</v>
      </c>
      <c r="I19" s="127" t="s">
        <v>60</v>
      </c>
      <c r="J19" s="127" t="s">
        <v>3</v>
      </c>
      <c r="K19" s="128" t="s">
        <v>52</v>
      </c>
      <c r="L19" s="361" t="s">
        <v>1989</v>
      </c>
      <c r="M19" s="362" t="s">
        <v>1990</v>
      </c>
      <c r="N19" s="362" t="s">
        <v>1991</v>
      </c>
      <c r="O19" s="129" t="s">
        <v>29</v>
      </c>
      <c r="P19" s="130" t="s">
        <v>7</v>
      </c>
      <c r="Q19" s="131" t="s">
        <v>27</v>
      </c>
      <c r="R19" s="132" t="s">
        <v>8</v>
      </c>
      <c r="S19" s="133" t="s">
        <v>4</v>
      </c>
      <c r="T19" s="134" t="s">
        <v>9</v>
      </c>
      <c r="U19" s="133" t="s">
        <v>5</v>
      </c>
      <c r="V19" s="133" t="s">
        <v>25</v>
      </c>
      <c r="W19" s="133" t="s">
        <v>26</v>
      </c>
      <c r="X19" s="135" t="s">
        <v>10</v>
      </c>
      <c r="Y19" s="555" t="s">
        <v>11</v>
      </c>
      <c r="Z19" s="556" t="s">
        <v>12</v>
      </c>
      <c r="AA19" s="556" t="s">
        <v>13</v>
      </c>
      <c r="AB19" s="556" t="s">
        <v>14</v>
      </c>
      <c r="AC19" s="556" t="s">
        <v>15</v>
      </c>
      <c r="AD19" s="556" t="s">
        <v>16</v>
      </c>
      <c r="AE19" s="556" t="s">
        <v>17</v>
      </c>
      <c r="AF19" s="556" t="s">
        <v>18</v>
      </c>
      <c r="AG19" s="556" t="s">
        <v>19</v>
      </c>
      <c r="AH19" s="556" t="s">
        <v>20</v>
      </c>
      <c r="AI19" s="556" t="s">
        <v>21</v>
      </c>
      <c r="AJ19" s="557" t="s">
        <v>22</v>
      </c>
      <c r="AK19" s="558" t="s">
        <v>23</v>
      </c>
      <c r="AL19" s="559" t="s">
        <v>24</v>
      </c>
      <c r="AN19" s="367" t="s">
        <v>1993</v>
      </c>
      <c r="AO19" s="367" t="s">
        <v>1994</v>
      </c>
      <c r="AP19" s="367" t="s">
        <v>1995</v>
      </c>
      <c r="AQ19" s="367" t="s">
        <v>11</v>
      </c>
      <c r="AR19" s="367" t="s">
        <v>12</v>
      </c>
      <c r="AS19" s="367" t="s">
        <v>13</v>
      </c>
      <c r="AT19" s="367" t="s">
        <v>14</v>
      </c>
      <c r="AU19" s="367" t="s">
        <v>15</v>
      </c>
      <c r="AV19" s="367" t="s">
        <v>16</v>
      </c>
      <c r="AW19" s="367" t="s">
        <v>17</v>
      </c>
      <c r="AX19" s="367" t="s">
        <v>18</v>
      </c>
      <c r="AY19" s="367" t="s">
        <v>19</v>
      </c>
      <c r="AZ19" s="367" t="s">
        <v>20</v>
      </c>
      <c r="BA19" s="367" t="s">
        <v>21</v>
      </c>
      <c r="BB19" s="367" t="s">
        <v>22</v>
      </c>
      <c r="BC19" s="367" t="s">
        <v>23</v>
      </c>
      <c r="BD19" s="367" t="s">
        <v>1996</v>
      </c>
    </row>
    <row r="20" spans="2:57" s="252" customFormat="1" ht="34.5" customHeight="1" x14ac:dyDescent="0.2">
      <c r="B20" s="444" t="s">
        <v>97</v>
      </c>
      <c r="C20" s="443">
        <f>3490350000-152100000+427749362</f>
        <v>3765999362</v>
      </c>
      <c r="D20" s="445"/>
      <c r="E20" s="445"/>
      <c r="F20" s="445"/>
      <c r="G20" s="445"/>
      <c r="H20" s="445"/>
      <c r="I20" s="445"/>
      <c r="J20" s="445"/>
      <c r="K20" s="445"/>
      <c r="L20" s="445"/>
      <c r="M20" s="445"/>
      <c r="N20" s="446"/>
      <c r="O20" s="447"/>
      <c r="P20" s="448"/>
      <c r="Q20" s="449"/>
      <c r="R20" s="450"/>
      <c r="S20" s="449"/>
      <c r="T20" s="450"/>
      <c r="U20" s="449"/>
      <c r="V20" s="451"/>
      <c r="W20" s="451"/>
      <c r="X20" s="452"/>
      <c r="Y20" s="453"/>
      <c r="Z20" s="454"/>
      <c r="AA20" s="454"/>
      <c r="AB20" s="454"/>
      <c r="AC20" s="454"/>
      <c r="AD20" s="454"/>
      <c r="AE20" s="454"/>
      <c r="AF20" s="454"/>
      <c r="AG20" s="454"/>
      <c r="AH20" s="454"/>
      <c r="AI20" s="454"/>
      <c r="AJ20" s="455"/>
      <c r="AK20" s="456"/>
      <c r="AL20" s="457"/>
      <c r="AN20" s="202">
        <f t="shared" ref="AN20:AN83" si="0">+AL20</f>
        <v>0</v>
      </c>
      <c r="AO20" s="203"/>
      <c r="AP20" s="203">
        <f t="shared" ref="AP20:AP83" si="1">+AN20-AO20</f>
        <v>0</v>
      </c>
      <c r="AQ20" s="204"/>
      <c r="AR20" s="203"/>
      <c r="AS20" s="203"/>
      <c r="AT20" s="203"/>
      <c r="AU20" s="203"/>
      <c r="AV20" s="203"/>
      <c r="AW20" s="203"/>
      <c r="AX20" s="203"/>
      <c r="AY20" s="203"/>
      <c r="AZ20" s="203"/>
      <c r="BA20" s="203"/>
      <c r="BB20" s="205"/>
      <c r="BC20" s="206">
        <f t="shared" ref="BC20:BC83" si="2">SUM(AQ20:BB20)</f>
        <v>0</v>
      </c>
      <c r="BD20" s="207">
        <f t="shared" ref="BD20:BD83" si="3">+AN20-BC20</f>
        <v>0</v>
      </c>
      <c r="BE20" s="208"/>
    </row>
    <row r="21" spans="2:57" s="49" customFormat="1" x14ac:dyDescent="0.2">
      <c r="B21" s="104"/>
      <c r="C21" s="43">
        <v>48000000</v>
      </c>
      <c r="D21" s="10" t="s">
        <v>50</v>
      </c>
      <c r="E21" s="10" t="s">
        <v>182</v>
      </c>
      <c r="F21" s="10" t="s">
        <v>98</v>
      </c>
      <c r="G21" s="10" t="s">
        <v>99</v>
      </c>
      <c r="H21" s="10" t="s">
        <v>166</v>
      </c>
      <c r="I21" s="10" t="s">
        <v>101</v>
      </c>
      <c r="J21" s="10" t="s">
        <v>100</v>
      </c>
      <c r="K21" s="91" t="s">
        <v>102</v>
      </c>
      <c r="L21" s="10" t="s">
        <v>2001</v>
      </c>
      <c r="M21" s="97" t="s">
        <v>2001</v>
      </c>
      <c r="N21" s="97" t="s">
        <v>2001</v>
      </c>
      <c r="O21" s="11">
        <v>111</v>
      </c>
      <c r="P21" s="9">
        <v>275</v>
      </c>
      <c r="Q21" s="43">
        <v>48000000</v>
      </c>
      <c r="R21" s="12" t="s">
        <v>390</v>
      </c>
      <c r="S21" s="43">
        <v>48000000</v>
      </c>
      <c r="T21" s="12" t="s">
        <v>1387</v>
      </c>
      <c r="U21" s="43">
        <v>48000000</v>
      </c>
      <c r="V21" s="41" t="s">
        <v>230</v>
      </c>
      <c r="W21" s="41" t="s">
        <v>1788</v>
      </c>
      <c r="X21" s="14" t="s">
        <v>925</v>
      </c>
      <c r="Y21" s="15">
        <v>0</v>
      </c>
      <c r="Z21" s="9">
        <v>0</v>
      </c>
      <c r="AA21" s="9">
        <v>0</v>
      </c>
      <c r="AB21" s="9">
        <v>5920000</v>
      </c>
      <c r="AC21" s="9">
        <v>4800000</v>
      </c>
      <c r="AD21" s="9">
        <v>4800000</v>
      </c>
      <c r="AE21" s="9">
        <v>4800000</v>
      </c>
      <c r="AF21" s="9">
        <v>4800000</v>
      </c>
      <c r="AG21" s="9">
        <v>4800000</v>
      </c>
      <c r="AH21" s="9"/>
      <c r="AI21" s="9"/>
      <c r="AJ21" s="13"/>
      <c r="AK21" s="17">
        <f>SUM(Y21:AJ21)</f>
        <v>29920000</v>
      </c>
      <c r="AL21" s="584">
        <f>+U21-AK21</f>
        <v>18080000</v>
      </c>
      <c r="AM21" s="48"/>
      <c r="AN21" s="223">
        <f t="shared" si="0"/>
        <v>18080000</v>
      </c>
      <c r="AO21" s="224"/>
      <c r="AP21" s="224">
        <f t="shared" si="1"/>
        <v>18080000</v>
      </c>
      <c r="AQ21" s="225"/>
      <c r="AR21" s="224"/>
      <c r="AS21" s="224"/>
      <c r="AT21" s="224"/>
      <c r="AU21" s="224"/>
      <c r="AV21" s="224"/>
      <c r="AW21" s="224"/>
      <c r="AX21" s="224"/>
      <c r="AY21" s="224"/>
      <c r="AZ21" s="224"/>
      <c r="BA21" s="224"/>
      <c r="BB21" s="226"/>
      <c r="BC21" s="227">
        <f t="shared" si="2"/>
        <v>0</v>
      </c>
      <c r="BD21" s="222">
        <f t="shared" si="3"/>
        <v>18080000</v>
      </c>
    </row>
    <row r="22" spans="2:57" s="49" customFormat="1" x14ac:dyDescent="0.2">
      <c r="B22" s="104"/>
      <c r="C22" s="43">
        <v>52250000</v>
      </c>
      <c r="D22" s="10" t="s">
        <v>50</v>
      </c>
      <c r="E22" s="10" t="s">
        <v>182</v>
      </c>
      <c r="F22" s="10" t="s">
        <v>98</v>
      </c>
      <c r="G22" s="10" t="s">
        <v>99</v>
      </c>
      <c r="H22" s="10" t="s">
        <v>166</v>
      </c>
      <c r="I22" s="10" t="s">
        <v>101</v>
      </c>
      <c r="J22" s="10" t="s">
        <v>100</v>
      </c>
      <c r="K22" s="91" t="s">
        <v>102</v>
      </c>
      <c r="L22" s="10" t="s">
        <v>2001</v>
      </c>
      <c r="M22" s="97" t="s">
        <v>2001</v>
      </c>
      <c r="N22" s="97" t="s">
        <v>2001</v>
      </c>
      <c r="O22" s="11">
        <v>113</v>
      </c>
      <c r="P22" s="9">
        <v>290</v>
      </c>
      <c r="Q22" s="43">
        <v>52250000</v>
      </c>
      <c r="R22" s="12" t="s">
        <v>574</v>
      </c>
      <c r="S22" s="43">
        <v>52250000</v>
      </c>
      <c r="T22" s="12" t="s">
        <v>1238</v>
      </c>
      <c r="U22" s="43">
        <v>52250000</v>
      </c>
      <c r="V22" s="41" t="s">
        <v>545</v>
      </c>
      <c r="W22" s="41" t="s">
        <v>1789</v>
      </c>
      <c r="X22" s="14" t="s">
        <v>1023</v>
      </c>
      <c r="Y22" s="15">
        <v>0</v>
      </c>
      <c r="Z22" s="9">
        <v>0</v>
      </c>
      <c r="AA22" s="9">
        <v>0</v>
      </c>
      <c r="AB22" s="9">
        <v>3483333</v>
      </c>
      <c r="AC22" s="9">
        <v>5500000</v>
      </c>
      <c r="AD22" s="9">
        <v>5500000</v>
      </c>
      <c r="AE22" s="9">
        <v>5500000</v>
      </c>
      <c r="AF22" s="9">
        <v>5500000</v>
      </c>
      <c r="AG22" s="9">
        <v>5500000</v>
      </c>
      <c r="AH22" s="9"/>
      <c r="AI22" s="9"/>
      <c r="AJ22" s="13"/>
      <c r="AK22" s="17">
        <f t="shared" ref="AK22:AK28" si="4">SUM(Y22:AJ22)</f>
        <v>30983333</v>
      </c>
      <c r="AL22" s="584">
        <f t="shared" ref="AL22:AL28" si="5">+U22-AK22</f>
        <v>21266667</v>
      </c>
      <c r="AM22" s="48"/>
      <c r="AN22" s="223">
        <f t="shared" si="0"/>
        <v>21266667</v>
      </c>
      <c r="AO22" s="224"/>
      <c r="AP22" s="224">
        <f t="shared" si="1"/>
        <v>21266667</v>
      </c>
      <c r="AQ22" s="225"/>
      <c r="AR22" s="224"/>
      <c r="AS22" s="224"/>
      <c r="AT22" s="224"/>
      <c r="AU22" s="224"/>
      <c r="AV22" s="224"/>
      <c r="AW22" s="224"/>
      <c r="AX22" s="224"/>
      <c r="AY22" s="224"/>
      <c r="AZ22" s="224"/>
      <c r="BA22" s="224"/>
      <c r="BB22" s="226"/>
      <c r="BC22" s="227">
        <f t="shared" si="2"/>
        <v>0</v>
      </c>
      <c r="BD22" s="222">
        <f t="shared" si="3"/>
        <v>21266667</v>
      </c>
    </row>
    <row r="23" spans="2:57" s="49" customFormat="1" x14ac:dyDescent="0.2">
      <c r="B23" s="104"/>
      <c r="C23" s="43">
        <v>40375000</v>
      </c>
      <c r="D23" s="10" t="s">
        <v>50</v>
      </c>
      <c r="E23" s="10" t="s">
        <v>182</v>
      </c>
      <c r="F23" s="10" t="s">
        <v>98</v>
      </c>
      <c r="G23" s="10" t="s">
        <v>99</v>
      </c>
      <c r="H23" s="10" t="s">
        <v>166</v>
      </c>
      <c r="I23" s="10" t="s">
        <v>101</v>
      </c>
      <c r="J23" s="10" t="s">
        <v>100</v>
      </c>
      <c r="K23" s="91" t="s">
        <v>102</v>
      </c>
      <c r="L23" s="10" t="s">
        <v>2001</v>
      </c>
      <c r="M23" s="97" t="s">
        <v>2001</v>
      </c>
      <c r="N23" s="97" t="s">
        <v>2001</v>
      </c>
      <c r="O23" s="11">
        <v>114</v>
      </c>
      <c r="P23" s="9">
        <v>289</v>
      </c>
      <c r="Q23" s="43">
        <v>40375000</v>
      </c>
      <c r="R23" s="12" t="s">
        <v>503</v>
      </c>
      <c r="S23" s="43">
        <v>40375000</v>
      </c>
      <c r="T23" s="12" t="s">
        <v>1228</v>
      </c>
      <c r="U23" s="43">
        <v>40375000</v>
      </c>
      <c r="V23" s="41" t="s">
        <v>546</v>
      </c>
      <c r="W23" s="41" t="s">
        <v>1790</v>
      </c>
      <c r="X23" s="14" t="s">
        <v>1756</v>
      </c>
      <c r="Y23" s="15">
        <v>0</v>
      </c>
      <c r="Z23" s="9">
        <v>0</v>
      </c>
      <c r="AA23" s="9">
        <v>0</v>
      </c>
      <c r="AB23" s="9">
        <v>2691667</v>
      </c>
      <c r="AC23" s="9">
        <v>4250000</v>
      </c>
      <c r="AD23" s="9">
        <v>4250000</v>
      </c>
      <c r="AE23" s="9">
        <v>4250000</v>
      </c>
      <c r="AF23" s="9">
        <v>4250000</v>
      </c>
      <c r="AG23" s="9">
        <v>4250000</v>
      </c>
      <c r="AH23" s="9"/>
      <c r="AI23" s="9"/>
      <c r="AJ23" s="13"/>
      <c r="AK23" s="17">
        <f t="shared" si="4"/>
        <v>23941667</v>
      </c>
      <c r="AL23" s="584">
        <f t="shared" si="5"/>
        <v>16433333</v>
      </c>
      <c r="AM23" s="48"/>
      <c r="AN23" s="94">
        <f t="shared" si="0"/>
        <v>16433333</v>
      </c>
      <c r="AO23" s="77"/>
      <c r="AP23" s="77">
        <f t="shared" si="1"/>
        <v>16433333</v>
      </c>
      <c r="AQ23" s="76"/>
      <c r="AR23" s="77"/>
      <c r="AS23" s="77"/>
      <c r="AT23" s="77"/>
      <c r="AU23" s="77"/>
      <c r="AV23" s="77"/>
      <c r="AW23" s="77"/>
      <c r="AX23" s="77"/>
      <c r="AY23" s="77"/>
      <c r="AZ23" s="77"/>
      <c r="BA23" s="77"/>
      <c r="BB23" s="78"/>
      <c r="BC23" s="79">
        <f t="shared" si="2"/>
        <v>0</v>
      </c>
      <c r="BD23" s="103">
        <f t="shared" si="3"/>
        <v>16433333</v>
      </c>
    </row>
    <row r="24" spans="2:57" s="49" customFormat="1" x14ac:dyDescent="0.2">
      <c r="B24" s="104"/>
      <c r="C24" s="43">
        <v>44650000</v>
      </c>
      <c r="D24" s="10" t="s">
        <v>50</v>
      </c>
      <c r="E24" s="10" t="s">
        <v>182</v>
      </c>
      <c r="F24" s="10" t="s">
        <v>98</v>
      </c>
      <c r="G24" s="10" t="s">
        <v>99</v>
      </c>
      <c r="H24" s="10" t="s">
        <v>166</v>
      </c>
      <c r="I24" s="10" t="s">
        <v>101</v>
      </c>
      <c r="J24" s="10" t="s">
        <v>100</v>
      </c>
      <c r="K24" s="91" t="s">
        <v>102</v>
      </c>
      <c r="L24" s="10" t="s">
        <v>2001</v>
      </c>
      <c r="M24" s="97" t="s">
        <v>2001</v>
      </c>
      <c r="N24" s="97" t="s">
        <v>2001</v>
      </c>
      <c r="O24" s="11">
        <v>116</v>
      </c>
      <c r="P24" s="9">
        <v>90</v>
      </c>
      <c r="Q24" s="43">
        <v>44650000</v>
      </c>
      <c r="R24" s="12" t="s">
        <v>575</v>
      </c>
      <c r="S24" s="43">
        <v>44650000</v>
      </c>
      <c r="T24" s="12" t="s">
        <v>1929</v>
      </c>
      <c r="U24" s="43">
        <v>44650000</v>
      </c>
      <c r="V24" s="41" t="s">
        <v>231</v>
      </c>
      <c r="W24" s="41" t="s">
        <v>1791</v>
      </c>
      <c r="X24" s="14" t="s">
        <v>1586</v>
      </c>
      <c r="Y24" s="15">
        <v>0</v>
      </c>
      <c r="Z24" s="9">
        <v>0</v>
      </c>
      <c r="AA24" s="9">
        <v>4675000</v>
      </c>
      <c r="AB24" s="9">
        <v>4250000</v>
      </c>
      <c r="AC24" s="9">
        <v>4250000</v>
      </c>
      <c r="AD24" s="9">
        <v>4250000</v>
      </c>
      <c r="AE24" s="9">
        <v>4250000</v>
      </c>
      <c r="AF24" s="9">
        <v>4250000</v>
      </c>
      <c r="AG24" s="9">
        <v>4250000</v>
      </c>
      <c r="AH24" s="9"/>
      <c r="AI24" s="9"/>
      <c r="AJ24" s="13"/>
      <c r="AK24" s="17">
        <f t="shared" si="4"/>
        <v>30175000</v>
      </c>
      <c r="AL24" s="584">
        <f t="shared" si="5"/>
        <v>14475000</v>
      </c>
      <c r="AM24" s="48"/>
      <c r="AN24" s="94">
        <f t="shared" si="0"/>
        <v>14475000</v>
      </c>
      <c r="AO24" s="77"/>
      <c r="AP24" s="77">
        <f t="shared" si="1"/>
        <v>14475000</v>
      </c>
      <c r="AQ24" s="76"/>
      <c r="AR24" s="77"/>
      <c r="AS24" s="77"/>
      <c r="AT24" s="77"/>
      <c r="AU24" s="77"/>
      <c r="AV24" s="77"/>
      <c r="AW24" s="77"/>
      <c r="AX24" s="77"/>
      <c r="AY24" s="77"/>
      <c r="AZ24" s="77"/>
      <c r="BA24" s="77"/>
      <c r="BB24" s="78"/>
      <c r="BC24" s="79">
        <f t="shared" si="2"/>
        <v>0</v>
      </c>
      <c r="BD24" s="103">
        <f t="shared" si="3"/>
        <v>14475000</v>
      </c>
    </row>
    <row r="25" spans="2:57" s="49" customFormat="1" x14ac:dyDescent="0.2">
      <c r="B25" s="104"/>
      <c r="C25" s="43">
        <v>80750000</v>
      </c>
      <c r="D25" s="10" t="s">
        <v>50</v>
      </c>
      <c r="E25" s="10" t="s">
        <v>182</v>
      </c>
      <c r="F25" s="10" t="s">
        <v>98</v>
      </c>
      <c r="G25" s="10" t="s">
        <v>99</v>
      </c>
      <c r="H25" s="10" t="s">
        <v>166</v>
      </c>
      <c r="I25" s="10" t="s">
        <v>101</v>
      </c>
      <c r="J25" s="10" t="s">
        <v>100</v>
      </c>
      <c r="K25" s="91" t="s">
        <v>102</v>
      </c>
      <c r="L25" s="10" t="s">
        <v>2001</v>
      </c>
      <c r="M25" s="97" t="s">
        <v>2001</v>
      </c>
      <c r="N25" s="97" t="s">
        <v>2001</v>
      </c>
      <c r="O25" s="11">
        <v>118</v>
      </c>
      <c r="P25" s="9">
        <v>276</v>
      </c>
      <c r="Q25" s="43">
        <v>80750000</v>
      </c>
      <c r="R25" s="12" t="s">
        <v>541</v>
      </c>
      <c r="S25" s="43">
        <v>80750000</v>
      </c>
      <c r="T25" s="12" t="s">
        <v>1378</v>
      </c>
      <c r="U25" s="43">
        <v>80750000</v>
      </c>
      <c r="V25" s="41" t="s">
        <v>232</v>
      </c>
      <c r="W25" s="41" t="s">
        <v>1792</v>
      </c>
      <c r="X25" s="14" t="s">
        <v>938</v>
      </c>
      <c r="Y25" s="15">
        <v>0</v>
      </c>
      <c r="Z25" s="9">
        <v>0</v>
      </c>
      <c r="AA25" s="9">
        <v>0</v>
      </c>
      <c r="AB25" s="9">
        <v>10483333</v>
      </c>
      <c r="AC25" s="9">
        <v>8500000</v>
      </c>
      <c r="AD25" s="9">
        <v>8500000</v>
      </c>
      <c r="AE25" s="9">
        <v>8500000</v>
      </c>
      <c r="AF25" s="9">
        <v>8500000</v>
      </c>
      <c r="AG25" s="9">
        <v>8500000</v>
      </c>
      <c r="AH25" s="9"/>
      <c r="AI25" s="9"/>
      <c r="AJ25" s="13"/>
      <c r="AK25" s="17">
        <f t="shared" si="4"/>
        <v>52983333</v>
      </c>
      <c r="AL25" s="584">
        <f t="shared" si="5"/>
        <v>27766667</v>
      </c>
      <c r="AM25" s="48"/>
      <c r="AN25" s="94">
        <f t="shared" si="0"/>
        <v>27766667</v>
      </c>
      <c r="AO25" s="77"/>
      <c r="AP25" s="77">
        <f t="shared" si="1"/>
        <v>27766667</v>
      </c>
      <c r="AQ25" s="76"/>
      <c r="AR25" s="77"/>
      <c r="AS25" s="77"/>
      <c r="AT25" s="77"/>
      <c r="AU25" s="77"/>
      <c r="AV25" s="77"/>
      <c r="AW25" s="77"/>
      <c r="AX25" s="77"/>
      <c r="AY25" s="77"/>
      <c r="AZ25" s="77"/>
      <c r="BA25" s="77"/>
      <c r="BB25" s="78"/>
      <c r="BC25" s="79">
        <f t="shared" si="2"/>
        <v>0</v>
      </c>
      <c r="BD25" s="103">
        <f t="shared" si="3"/>
        <v>27766667</v>
      </c>
    </row>
    <row r="26" spans="2:57" s="49" customFormat="1" x14ac:dyDescent="0.2">
      <c r="B26" s="104"/>
      <c r="C26" s="43">
        <v>63000000</v>
      </c>
      <c r="D26" s="10" t="s">
        <v>50</v>
      </c>
      <c r="E26" s="10" t="s">
        <v>182</v>
      </c>
      <c r="F26" s="10" t="s">
        <v>98</v>
      </c>
      <c r="G26" s="10" t="s">
        <v>99</v>
      </c>
      <c r="H26" s="10" t="s">
        <v>166</v>
      </c>
      <c r="I26" s="10" t="s">
        <v>101</v>
      </c>
      <c r="J26" s="10" t="s">
        <v>100</v>
      </c>
      <c r="K26" s="91" t="s">
        <v>102</v>
      </c>
      <c r="L26" s="10" t="s">
        <v>2001</v>
      </c>
      <c r="M26" s="97" t="s">
        <v>2001</v>
      </c>
      <c r="N26" s="97" t="s">
        <v>2001</v>
      </c>
      <c r="O26" s="11">
        <v>120</v>
      </c>
      <c r="P26" s="9">
        <v>277</v>
      </c>
      <c r="Q26" s="43">
        <v>63000000</v>
      </c>
      <c r="R26" s="12" t="s">
        <v>391</v>
      </c>
      <c r="S26" s="43">
        <v>63000000</v>
      </c>
      <c r="T26" s="12" t="s">
        <v>1374</v>
      </c>
      <c r="U26" s="43">
        <v>63000000</v>
      </c>
      <c r="V26" s="41" t="s">
        <v>233</v>
      </c>
      <c r="W26" s="41" t="s">
        <v>1793</v>
      </c>
      <c r="X26" s="14" t="s">
        <v>854</v>
      </c>
      <c r="Y26" s="15">
        <v>0</v>
      </c>
      <c r="Z26" s="9">
        <v>0</v>
      </c>
      <c r="AA26" s="9">
        <v>0</v>
      </c>
      <c r="AB26" s="9">
        <v>8633333</v>
      </c>
      <c r="AC26" s="9">
        <v>7000000</v>
      </c>
      <c r="AD26" s="9">
        <v>7000000</v>
      </c>
      <c r="AE26" s="9">
        <v>7000000</v>
      </c>
      <c r="AF26" s="9">
        <v>7000000</v>
      </c>
      <c r="AG26" s="9">
        <v>7000000</v>
      </c>
      <c r="AH26" s="9"/>
      <c r="AI26" s="9"/>
      <c r="AJ26" s="13"/>
      <c r="AK26" s="17">
        <f t="shared" si="4"/>
        <v>43633333</v>
      </c>
      <c r="AL26" s="584">
        <f t="shared" si="5"/>
        <v>19366667</v>
      </c>
      <c r="AM26" s="48"/>
      <c r="AN26" s="94">
        <f t="shared" si="0"/>
        <v>19366667</v>
      </c>
      <c r="AO26" s="77"/>
      <c r="AP26" s="77">
        <f t="shared" si="1"/>
        <v>19366667</v>
      </c>
      <c r="AQ26" s="76"/>
      <c r="AR26" s="77"/>
      <c r="AS26" s="77"/>
      <c r="AT26" s="77"/>
      <c r="AU26" s="77"/>
      <c r="AV26" s="77"/>
      <c r="AW26" s="77"/>
      <c r="AX26" s="77"/>
      <c r="AY26" s="77"/>
      <c r="AZ26" s="77"/>
      <c r="BA26" s="77"/>
      <c r="BB26" s="78"/>
      <c r="BC26" s="79">
        <f t="shared" si="2"/>
        <v>0</v>
      </c>
      <c r="BD26" s="103">
        <f t="shared" si="3"/>
        <v>19366667</v>
      </c>
    </row>
    <row r="27" spans="2:57" s="49" customFormat="1" x14ac:dyDescent="0.2">
      <c r="B27" s="104"/>
      <c r="C27" s="43">
        <v>64000000</v>
      </c>
      <c r="D27" s="10" t="s">
        <v>50</v>
      </c>
      <c r="E27" s="10" t="s">
        <v>182</v>
      </c>
      <c r="F27" s="10" t="s">
        <v>98</v>
      </c>
      <c r="G27" s="10" t="s">
        <v>99</v>
      </c>
      <c r="H27" s="10" t="s">
        <v>166</v>
      </c>
      <c r="I27" s="10" t="s">
        <v>101</v>
      </c>
      <c r="J27" s="10" t="s">
        <v>100</v>
      </c>
      <c r="K27" s="91" t="s">
        <v>102</v>
      </c>
      <c r="L27" s="10" t="s">
        <v>2001</v>
      </c>
      <c r="M27" s="97" t="s">
        <v>2001</v>
      </c>
      <c r="N27" s="97" t="s">
        <v>2001</v>
      </c>
      <c r="O27" s="11">
        <v>122</v>
      </c>
      <c r="P27" s="9">
        <v>91</v>
      </c>
      <c r="Q27" s="43">
        <v>64000000</v>
      </c>
      <c r="R27" s="12" t="s">
        <v>576</v>
      </c>
      <c r="S27" s="43">
        <v>64000000</v>
      </c>
      <c r="T27" s="12" t="s">
        <v>1367</v>
      </c>
      <c r="U27" s="43">
        <v>64000000</v>
      </c>
      <c r="V27" s="41" t="s">
        <v>234</v>
      </c>
      <c r="W27" s="41" t="s">
        <v>1794</v>
      </c>
      <c r="X27" s="14" t="s">
        <v>1595</v>
      </c>
      <c r="Y27" s="15">
        <v>0</v>
      </c>
      <c r="Z27" s="9">
        <v>0</v>
      </c>
      <c r="AA27" s="9">
        <v>6400000</v>
      </c>
      <c r="AB27" s="9">
        <v>7040000</v>
      </c>
      <c r="AC27" s="9">
        <v>6400000</v>
      </c>
      <c r="AD27" s="9">
        <v>6400000</v>
      </c>
      <c r="AE27" s="9">
        <v>6400000</v>
      </c>
      <c r="AF27" s="9">
        <v>6400000</v>
      </c>
      <c r="AG27" s="9">
        <v>6400000</v>
      </c>
      <c r="AH27" s="9"/>
      <c r="AI27" s="9"/>
      <c r="AJ27" s="13"/>
      <c r="AK27" s="17">
        <f t="shared" si="4"/>
        <v>45440000</v>
      </c>
      <c r="AL27" s="584">
        <f t="shared" si="5"/>
        <v>18560000</v>
      </c>
      <c r="AM27" s="48"/>
      <c r="AN27" s="94">
        <f t="shared" si="0"/>
        <v>18560000</v>
      </c>
      <c r="AO27" s="77"/>
      <c r="AP27" s="77">
        <f t="shared" si="1"/>
        <v>18560000</v>
      </c>
      <c r="AQ27" s="76"/>
      <c r="AR27" s="77"/>
      <c r="AS27" s="77"/>
      <c r="AT27" s="77"/>
      <c r="AU27" s="77"/>
      <c r="AV27" s="77"/>
      <c r="AW27" s="77"/>
      <c r="AX27" s="77"/>
      <c r="AY27" s="77"/>
      <c r="AZ27" s="77"/>
      <c r="BA27" s="77"/>
      <c r="BB27" s="78"/>
      <c r="BC27" s="79">
        <f t="shared" si="2"/>
        <v>0</v>
      </c>
      <c r="BD27" s="103">
        <f t="shared" si="3"/>
        <v>18560000</v>
      </c>
    </row>
    <row r="28" spans="2:57" s="49" customFormat="1" x14ac:dyDescent="0.2">
      <c r="B28" s="104"/>
      <c r="C28" s="43">
        <v>6260500</v>
      </c>
      <c r="D28" s="10" t="s">
        <v>50</v>
      </c>
      <c r="E28" s="10" t="s">
        <v>182</v>
      </c>
      <c r="F28" s="10" t="s">
        <v>98</v>
      </c>
      <c r="G28" s="10" t="s">
        <v>99</v>
      </c>
      <c r="H28" s="10" t="s">
        <v>166</v>
      </c>
      <c r="I28" s="10" t="s">
        <v>101</v>
      </c>
      <c r="J28" s="10" t="s">
        <v>100</v>
      </c>
      <c r="K28" s="91" t="s">
        <v>102</v>
      </c>
      <c r="L28" s="10" t="s">
        <v>2001</v>
      </c>
      <c r="M28" s="97" t="s">
        <v>2001</v>
      </c>
      <c r="N28" s="97" t="s">
        <v>2001</v>
      </c>
      <c r="O28" s="11">
        <v>124</v>
      </c>
      <c r="P28" s="9">
        <v>528</v>
      </c>
      <c r="Q28" s="43">
        <v>6260500</v>
      </c>
      <c r="R28" s="12" t="s">
        <v>1860</v>
      </c>
      <c r="S28" s="43">
        <v>6260500</v>
      </c>
      <c r="T28" s="12" t="s">
        <v>2061</v>
      </c>
      <c r="U28" s="43">
        <v>6260500</v>
      </c>
      <c r="V28" s="41" t="s">
        <v>1738</v>
      </c>
      <c r="W28" s="41" t="s">
        <v>1795</v>
      </c>
      <c r="X28" s="14" t="s">
        <v>1757</v>
      </c>
      <c r="Y28" s="15">
        <v>0</v>
      </c>
      <c r="Z28" s="9">
        <v>0</v>
      </c>
      <c r="AA28" s="9">
        <v>0</v>
      </c>
      <c r="AB28" s="9">
        <v>0</v>
      </c>
      <c r="AC28" s="9">
        <v>0</v>
      </c>
      <c r="AD28" s="9">
        <v>0</v>
      </c>
      <c r="AE28" s="9">
        <v>0</v>
      </c>
      <c r="AF28" s="9">
        <v>0</v>
      </c>
      <c r="AG28" s="9">
        <v>1520000</v>
      </c>
      <c r="AH28" s="9"/>
      <c r="AI28" s="9"/>
      <c r="AJ28" s="13"/>
      <c r="AK28" s="17">
        <f t="shared" si="4"/>
        <v>1520000</v>
      </c>
      <c r="AL28" s="584">
        <f t="shared" si="5"/>
        <v>4740500</v>
      </c>
      <c r="AM28" s="48"/>
      <c r="AN28" s="94">
        <f t="shared" si="0"/>
        <v>4740500</v>
      </c>
      <c r="AO28" s="77"/>
      <c r="AP28" s="77">
        <f t="shared" si="1"/>
        <v>4740500</v>
      </c>
      <c r="AQ28" s="76"/>
      <c r="AR28" s="77"/>
      <c r="AS28" s="77"/>
      <c r="AT28" s="77"/>
      <c r="AU28" s="77"/>
      <c r="AV28" s="77"/>
      <c r="AW28" s="77"/>
      <c r="AX28" s="77"/>
      <c r="AY28" s="77"/>
      <c r="AZ28" s="77"/>
      <c r="BA28" s="77"/>
      <c r="BB28" s="78"/>
      <c r="BC28" s="79">
        <f t="shared" si="2"/>
        <v>0</v>
      </c>
      <c r="BD28" s="103">
        <f t="shared" si="3"/>
        <v>4740500</v>
      </c>
    </row>
    <row r="29" spans="2:57" s="49" customFormat="1" x14ac:dyDescent="0.2">
      <c r="B29" s="104"/>
      <c r="C29" s="43">
        <v>36000000</v>
      </c>
      <c r="D29" s="10" t="s">
        <v>50</v>
      </c>
      <c r="E29" s="10" t="s">
        <v>182</v>
      </c>
      <c r="F29" s="10" t="s">
        <v>98</v>
      </c>
      <c r="G29" s="10" t="s">
        <v>99</v>
      </c>
      <c r="H29" s="10" t="s">
        <v>166</v>
      </c>
      <c r="I29" s="10" t="s">
        <v>101</v>
      </c>
      <c r="J29" s="10" t="s">
        <v>100</v>
      </c>
      <c r="K29" s="91" t="s">
        <v>102</v>
      </c>
      <c r="L29" s="10" t="s">
        <v>2001</v>
      </c>
      <c r="M29" s="97" t="s">
        <v>2001</v>
      </c>
      <c r="N29" s="97" t="s">
        <v>2001</v>
      </c>
      <c r="O29" s="11">
        <v>127</v>
      </c>
      <c r="P29" s="9">
        <v>408</v>
      </c>
      <c r="Q29" s="43">
        <v>36000000</v>
      </c>
      <c r="R29" s="12" t="s">
        <v>493</v>
      </c>
      <c r="S29" s="43">
        <v>36000000</v>
      </c>
      <c r="T29" s="12" t="s">
        <v>2047</v>
      </c>
      <c r="U29" s="92">
        <v>36000000</v>
      </c>
      <c r="V29" s="41" t="s">
        <v>726</v>
      </c>
      <c r="W29" s="41" t="s">
        <v>1796</v>
      </c>
      <c r="X29" s="14" t="s">
        <v>1435</v>
      </c>
      <c r="Y29" s="15">
        <v>0</v>
      </c>
      <c r="Z29" s="9">
        <v>0</v>
      </c>
      <c r="AA29" s="9">
        <v>0</v>
      </c>
      <c r="AB29" s="9">
        <v>0</v>
      </c>
      <c r="AC29" s="9">
        <v>3400000</v>
      </c>
      <c r="AD29" s="9">
        <v>6000000</v>
      </c>
      <c r="AE29" s="9">
        <v>6000000</v>
      </c>
      <c r="AF29" s="9">
        <v>6000000</v>
      </c>
      <c r="AG29" s="9">
        <v>6000000</v>
      </c>
      <c r="AH29" s="9"/>
      <c r="AI29" s="9"/>
      <c r="AJ29" s="13"/>
      <c r="AK29" s="17">
        <f t="shared" ref="AK29:AK41" si="6">SUM(Y29:AJ29)</f>
        <v>27400000</v>
      </c>
      <c r="AL29" s="584">
        <f t="shared" ref="AL29:AL41" si="7">+U29-AK29</f>
        <v>8600000</v>
      </c>
      <c r="AM29" s="48"/>
      <c r="AN29" s="94">
        <f t="shared" si="0"/>
        <v>8600000</v>
      </c>
      <c r="AO29" s="77"/>
      <c r="AP29" s="77">
        <f t="shared" si="1"/>
        <v>8600000</v>
      </c>
      <c r="AQ29" s="76"/>
      <c r="AR29" s="77"/>
      <c r="AS29" s="77"/>
      <c r="AT29" s="77"/>
      <c r="AU29" s="77"/>
      <c r="AV29" s="77"/>
      <c r="AW29" s="77"/>
      <c r="AX29" s="77"/>
      <c r="AY29" s="77"/>
      <c r="AZ29" s="77"/>
      <c r="BA29" s="77"/>
      <c r="BB29" s="78"/>
      <c r="BC29" s="79">
        <f t="shared" si="2"/>
        <v>0</v>
      </c>
      <c r="BD29" s="103">
        <f t="shared" si="3"/>
        <v>8600000</v>
      </c>
    </row>
    <row r="30" spans="2:57" s="49" customFormat="1" x14ac:dyDescent="0.2">
      <c r="B30" s="104"/>
      <c r="C30" s="43">
        <v>192650000</v>
      </c>
      <c r="D30" s="10" t="s">
        <v>50</v>
      </c>
      <c r="E30" s="10" t="s">
        <v>182</v>
      </c>
      <c r="F30" s="10" t="s">
        <v>98</v>
      </c>
      <c r="G30" s="10" t="s">
        <v>99</v>
      </c>
      <c r="H30" s="10" t="s">
        <v>166</v>
      </c>
      <c r="I30" s="10" t="s">
        <v>101</v>
      </c>
      <c r="J30" s="10" t="s">
        <v>100</v>
      </c>
      <c r="K30" s="91" t="s">
        <v>102</v>
      </c>
      <c r="L30" s="10" t="s">
        <v>2001</v>
      </c>
      <c r="M30" s="97" t="s">
        <v>2001</v>
      </c>
      <c r="N30" s="97" t="s">
        <v>2001</v>
      </c>
      <c r="O30" s="11">
        <v>129</v>
      </c>
      <c r="P30" s="9">
        <v>574</v>
      </c>
      <c r="Q30" s="43">
        <v>192650000</v>
      </c>
      <c r="R30" s="12" t="s">
        <v>1861</v>
      </c>
      <c r="S30" s="43">
        <v>192650000</v>
      </c>
      <c r="T30" s="12"/>
      <c r="U30" s="92"/>
      <c r="V30" s="41" t="s">
        <v>2097</v>
      </c>
      <c r="W30" s="41"/>
      <c r="X30" s="14"/>
      <c r="Y30" s="15">
        <v>0</v>
      </c>
      <c r="Z30" s="9">
        <v>0</v>
      </c>
      <c r="AA30" s="9">
        <v>0</v>
      </c>
      <c r="AB30" s="9">
        <v>0</v>
      </c>
      <c r="AC30" s="9">
        <v>0</v>
      </c>
      <c r="AD30" s="9">
        <v>0</v>
      </c>
      <c r="AE30" s="9">
        <v>0</v>
      </c>
      <c r="AF30" s="9">
        <v>0</v>
      </c>
      <c r="AG30" s="9">
        <v>0</v>
      </c>
      <c r="AH30" s="9"/>
      <c r="AI30" s="9"/>
      <c r="AJ30" s="13"/>
      <c r="AK30" s="17">
        <f t="shared" si="6"/>
        <v>0</v>
      </c>
      <c r="AL30" s="584">
        <f t="shared" si="7"/>
        <v>0</v>
      </c>
      <c r="AM30" s="48"/>
      <c r="AN30" s="94">
        <f t="shared" si="0"/>
        <v>0</v>
      </c>
      <c r="AO30" s="77"/>
      <c r="AP30" s="77">
        <f t="shared" si="1"/>
        <v>0</v>
      </c>
      <c r="AQ30" s="76"/>
      <c r="AR30" s="77"/>
      <c r="AS30" s="77"/>
      <c r="AT30" s="77"/>
      <c r="AU30" s="77"/>
      <c r="AV30" s="77"/>
      <c r="AW30" s="77"/>
      <c r="AX30" s="77"/>
      <c r="AY30" s="77"/>
      <c r="AZ30" s="77"/>
      <c r="BA30" s="77"/>
      <c r="BB30" s="78"/>
      <c r="BC30" s="79">
        <f t="shared" si="2"/>
        <v>0</v>
      </c>
      <c r="BD30" s="103">
        <f t="shared" si="3"/>
        <v>0</v>
      </c>
    </row>
    <row r="31" spans="2:57" s="49" customFormat="1" x14ac:dyDescent="0.2">
      <c r="B31" s="104"/>
      <c r="C31" s="43">
        <v>70300000</v>
      </c>
      <c r="D31" s="10" t="s">
        <v>50</v>
      </c>
      <c r="E31" s="10" t="s">
        <v>182</v>
      </c>
      <c r="F31" s="10" t="s">
        <v>98</v>
      </c>
      <c r="G31" s="10" t="s">
        <v>99</v>
      </c>
      <c r="H31" s="10" t="s">
        <v>166</v>
      </c>
      <c r="I31" s="10" t="s">
        <v>101</v>
      </c>
      <c r="J31" s="10" t="s">
        <v>100</v>
      </c>
      <c r="K31" s="91" t="s">
        <v>102</v>
      </c>
      <c r="L31" s="10" t="s">
        <v>2001</v>
      </c>
      <c r="M31" s="97" t="s">
        <v>2001</v>
      </c>
      <c r="N31" s="97" t="s">
        <v>2001</v>
      </c>
      <c r="O31" s="11">
        <v>151</v>
      </c>
      <c r="P31" s="9">
        <v>278</v>
      </c>
      <c r="Q31" s="43">
        <v>70300000</v>
      </c>
      <c r="R31" s="12" t="s">
        <v>484</v>
      </c>
      <c r="S31" s="43">
        <v>70300000</v>
      </c>
      <c r="T31" s="12" t="s">
        <v>1389</v>
      </c>
      <c r="U31" s="92">
        <v>70300000</v>
      </c>
      <c r="V31" s="41" t="s">
        <v>235</v>
      </c>
      <c r="W31" s="41" t="s">
        <v>1797</v>
      </c>
      <c r="X31" s="14" t="s">
        <v>1134</v>
      </c>
      <c r="Y31" s="15">
        <v>0</v>
      </c>
      <c r="Z31" s="9">
        <v>0</v>
      </c>
      <c r="AA31" s="9">
        <v>0</v>
      </c>
      <c r="AB31" s="9">
        <v>9126667</v>
      </c>
      <c r="AC31" s="9">
        <v>7400000</v>
      </c>
      <c r="AD31" s="9">
        <v>7400000</v>
      </c>
      <c r="AE31" s="9">
        <v>7400000</v>
      </c>
      <c r="AF31" s="9">
        <v>7400000</v>
      </c>
      <c r="AG31" s="9">
        <v>7400000</v>
      </c>
      <c r="AH31" s="9"/>
      <c r="AI31" s="9"/>
      <c r="AJ31" s="13"/>
      <c r="AK31" s="17">
        <f t="shared" si="6"/>
        <v>46126667</v>
      </c>
      <c r="AL31" s="584">
        <f t="shared" si="7"/>
        <v>24173333</v>
      </c>
      <c r="AM31" s="48"/>
      <c r="AN31" s="94">
        <f t="shared" si="0"/>
        <v>24173333</v>
      </c>
      <c r="AO31" s="77"/>
      <c r="AP31" s="77">
        <f t="shared" si="1"/>
        <v>24173333</v>
      </c>
      <c r="AQ31" s="76"/>
      <c r="AR31" s="77"/>
      <c r="AS31" s="77"/>
      <c r="AT31" s="77"/>
      <c r="AU31" s="77"/>
      <c r="AV31" s="77"/>
      <c r="AW31" s="77"/>
      <c r="AX31" s="77"/>
      <c r="AY31" s="77"/>
      <c r="AZ31" s="77"/>
      <c r="BA31" s="77"/>
      <c r="BB31" s="78"/>
      <c r="BC31" s="79">
        <f t="shared" si="2"/>
        <v>0</v>
      </c>
      <c r="BD31" s="103">
        <f t="shared" si="3"/>
        <v>24173333</v>
      </c>
    </row>
    <row r="32" spans="2:57" s="49" customFormat="1" x14ac:dyDescent="0.2">
      <c r="B32" s="104"/>
      <c r="C32" s="43">
        <v>52250000</v>
      </c>
      <c r="D32" s="10" t="s">
        <v>50</v>
      </c>
      <c r="E32" s="10" t="s">
        <v>182</v>
      </c>
      <c r="F32" s="10" t="s">
        <v>98</v>
      </c>
      <c r="G32" s="10" t="s">
        <v>99</v>
      </c>
      <c r="H32" s="10" t="s">
        <v>166</v>
      </c>
      <c r="I32" s="10" t="s">
        <v>101</v>
      </c>
      <c r="J32" s="10" t="s">
        <v>100</v>
      </c>
      <c r="K32" s="91" t="s">
        <v>102</v>
      </c>
      <c r="L32" s="10" t="s">
        <v>2001</v>
      </c>
      <c r="M32" s="97" t="s">
        <v>2001</v>
      </c>
      <c r="N32" s="97" t="s">
        <v>2001</v>
      </c>
      <c r="O32" s="11">
        <v>153</v>
      </c>
      <c r="P32" s="9">
        <v>87</v>
      </c>
      <c r="Q32" s="43">
        <v>52250000</v>
      </c>
      <c r="R32" s="12" t="s">
        <v>480</v>
      </c>
      <c r="S32" s="43">
        <v>52250000</v>
      </c>
      <c r="T32" s="12" t="s">
        <v>1057</v>
      </c>
      <c r="U32" s="92">
        <v>52250000</v>
      </c>
      <c r="V32" s="41" t="s">
        <v>236</v>
      </c>
      <c r="W32" s="41" t="s">
        <v>1798</v>
      </c>
      <c r="X32" s="14" t="s">
        <v>1350</v>
      </c>
      <c r="Y32" s="15">
        <v>0</v>
      </c>
      <c r="Z32" s="9">
        <v>0</v>
      </c>
      <c r="AA32" s="9">
        <v>5316667</v>
      </c>
      <c r="AB32" s="9">
        <v>5500000</v>
      </c>
      <c r="AC32" s="9">
        <v>5500000</v>
      </c>
      <c r="AD32" s="9">
        <v>5500000</v>
      </c>
      <c r="AE32" s="9">
        <v>5500000</v>
      </c>
      <c r="AF32" s="9">
        <v>5500000</v>
      </c>
      <c r="AG32" s="9">
        <v>5500000</v>
      </c>
      <c r="AH32" s="9"/>
      <c r="AI32" s="9"/>
      <c r="AJ32" s="13"/>
      <c r="AK32" s="17">
        <f t="shared" si="6"/>
        <v>38316667</v>
      </c>
      <c r="AL32" s="584">
        <f t="shared" si="7"/>
        <v>13933333</v>
      </c>
      <c r="AM32" s="48"/>
      <c r="AN32" s="94">
        <f t="shared" si="0"/>
        <v>13933333</v>
      </c>
      <c r="AO32" s="77"/>
      <c r="AP32" s="77">
        <f t="shared" si="1"/>
        <v>13933333</v>
      </c>
      <c r="AQ32" s="76"/>
      <c r="AR32" s="77"/>
      <c r="AS32" s="77"/>
      <c r="AT32" s="77"/>
      <c r="AU32" s="77"/>
      <c r="AV32" s="77"/>
      <c r="AW32" s="77"/>
      <c r="AX32" s="77"/>
      <c r="AY32" s="77"/>
      <c r="AZ32" s="77"/>
      <c r="BA32" s="77"/>
      <c r="BB32" s="78"/>
      <c r="BC32" s="79">
        <f t="shared" si="2"/>
        <v>0</v>
      </c>
      <c r="BD32" s="103">
        <f t="shared" si="3"/>
        <v>13933333</v>
      </c>
    </row>
    <row r="33" spans="2:56" s="49" customFormat="1" x14ac:dyDescent="0.2">
      <c r="B33" s="104"/>
      <c r="C33" s="43">
        <v>57750000</v>
      </c>
      <c r="D33" s="10" t="s">
        <v>50</v>
      </c>
      <c r="E33" s="10" t="s">
        <v>182</v>
      </c>
      <c r="F33" s="10" t="s">
        <v>98</v>
      </c>
      <c r="G33" s="10" t="s">
        <v>99</v>
      </c>
      <c r="H33" s="10" t="s">
        <v>166</v>
      </c>
      <c r="I33" s="10" t="s">
        <v>101</v>
      </c>
      <c r="J33" s="10" t="s">
        <v>100</v>
      </c>
      <c r="K33" s="91" t="s">
        <v>102</v>
      </c>
      <c r="L33" s="10" t="s">
        <v>2001</v>
      </c>
      <c r="M33" s="97" t="s">
        <v>2001</v>
      </c>
      <c r="N33" s="97" t="s">
        <v>2001</v>
      </c>
      <c r="O33" s="11">
        <v>155</v>
      </c>
      <c r="P33" s="9">
        <v>76</v>
      </c>
      <c r="Q33" s="43">
        <v>57750000</v>
      </c>
      <c r="R33" s="12" t="s">
        <v>577</v>
      </c>
      <c r="S33" s="43">
        <v>57750000</v>
      </c>
      <c r="T33" s="12" t="s">
        <v>1334</v>
      </c>
      <c r="U33" s="92">
        <v>57750000</v>
      </c>
      <c r="V33" s="41" t="s">
        <v>547</v>
      </c>
      <c r="W33" s="41" t="s">
        <v>1799</v>
      </c>
      <c r="X33" s="14" t="s">
        <v>1597</v>
      </c>
      <c r="Y33" s="15">
        <v>0</v>
      </c>
      <c r="Z33" s="9">
        <v>0</v>
      </c>
      <c r="AA33" s="9">
        <v>6050000</v>
      </c>
      <c r="AB33" s="9">
        <v>5500000</v>
      </c>
      <c r="AC33" s="9">
        <v>5500000</v>
      </c>
      <c r="AD33" s="9">
        <v>5500000</v>
      </c>
      <c r="AE33" s="9">
        <v>5500000</v>
      </c>
      <c r="AF33" s="9">
        <v>5500000</v>
      </c>
      <c r="AG33" s="9">
        <v>5500000</v>
      </c>
      <c r="AH33" s="9"/>
      <c r="AI33" s="9"/>
      <c r="AJ33" s="13"/>
      <c r="AK33" s="17">
        <f t="shared" si="6"/>
        <v>39050000</v>
      </c>
      <c r="AL33" s="584">
        <f t="shared" si="7"/>
        <v>18700000</v>
      </c>
      <c r="AM33" s="48"/>
      <c r="AN33" s="94">
        <f t="shared" si="0"/>
        <v>18700000</v>
      </c>
      <c r="AO33" s="77"/>
      <c r="AP33" s="77">
        <f t="shared" si="1"/>
        <v>18700000</v>
      </c>
      <c r="AQ33" s="76"/>
      <c r="AR33" s="77"/>
      <c r="AS33" s="77"/>
      <c r="AT33" s="77"/>
      <c r="AU33" s="77"/>
      <c r="AV33" s="77"/>
      <c r="AW33" s="77"/>
      <c r="AX33" s="77"/>
      <c r="AY33" s="77"/>
      <c r="AZ33" s="77"/>
      <c r="BA33" s="77"/>
      <c r="BB33" s="78"/>
      <c r="BC33" s="79">
        <f t="shared" si="2"/>
        <v>0</v>
      </c>
      <c r="BD33" s="103">
        <f t="shared" si="3"/>
        <v>18700000</v>
      </c>
    </row>
    <row r="34" spans="2:56" s="49" customFormat="1" x14ac:dyDescent="0.2">
      <c r="B34" s="104"/>
      <c r="C34" s="43">
        <v>38000000</v>
      </c>
      <c r="D34" s="10" t="s">
        <v>50</v>
      </c>
      <c r="E34" s="10" t="s">
        <v>182</v>
      </c>
      <c r="F34" s="10" t="s">
        <v>98</v>
      </c>
      <c r="G34" s="10" t="s">
        <v>99</v>
      </c>
      <c r="H34" s="10" t="s">
        <v>166</v>
      </c>
      <c r="I34" s="10" t="s">
        <v>101</v>
      </c>
      <c r="J34" s="10" t="s">
        <v>100</v>
      </c>
      <c r="K34" s="91" t="s">
        <v>102</v>
      </c>
      <c r="L34" s="10" t="s">
        <v>2001</v>
      </c>
      <c r="M34" s="97" t="s">
        <v>2001</v>
      </c>
      <c r="N34" s="97" t="s">
        <v>2001</v>
      </c>
      <c r="O34" s="11">
        <v>157</v>
      </c>
      <c r="P34" s="9">
        <v>279</v>
      </c>
      <c r="Q34" s="43">
        <v>38000000</v>
      </c>
      <c r="R34" s="12" t="s">
        <v>483</v>
      </c>
      <c r="S34" s="43">
        <v>38000000</v>
      </c>
      <c r="T34" s="12" t="s">
        <v>1604</v>
      </c>
      <c r="U34" s="92">
        <v>38000000</v>
      </c>
      <c r="V34" s="41" t="s">
        <v>548</v>
      </c>
      <c r="W34" s="41" t="s">
        <v>1800</v>
      </c>
      <c r="X34" s="14" t="s">
        <v>1758</v>
      </c>
      <c r="Y34" s="15">
        <v>0</v>
      </c>
      <c r="Z34" s="9">
        <v>0</v>
      </c>
      <c r="AA34" s="9">
        <v>0</v>
      </c>
      <c r="AB34" s="9">
        <v>3066667</v>
      </c>
      <c r="AC34" s="9">
        <v>4000000</v>
      </c>
      <c r="AD34" s="9">
        <v>4000000</v>
      </c>
      <c r="AE34" s="9">
        <v>4000000</v>
      </c>
      <c r="AF34" s="9">
        <v>4000000</v>
      </c>
      <c r="AG34" s="9">
        <v>4000000</v>
      </c>
      <c r="AH34" s="9"/>
      <c r="AI34" s="9"/>
      <c r="AJ34" s="13"/>
      <c r="AK34" s="17">
        <f t="shared" si="6"/>
        <v>23066667</v>
      </c>
      <c r="AL34" s="584">
        <f t="shared" si="7"/>
        <v>14933333</v>
      </c>
      <c r="AM34" s="48"/>
      <c r="AN34" s="94">
        <f t="shared" si="0"/>
        <v>14933333</v>
      </c>
      <c r="AO34" s="77"/>
      <c r="AP34" s="77">
        <f t="shared" si="1"/>
        <v>14933333</v>
      </c>
      <c r="AQ34" s="76"/>
      <c r="AR34" s="77"/>
      <c r="AS34" s="77"/>
      <c r="AT34" s="77"/>
      <c r="AU34" s="77"/>
      <c r="AV34" s="77"/>
      <c r="AW34" s="77"/>
      <c r="AX34" s="77"/>
      <c r="AY34" s="77"/>
      <c r="AZ34" s="77"/>
      <c r="BA34" s="77"/>
      <c r="BB34" s="78"/>
      <c r="BC34" s="79">
        <f t="shared" si="2"/>
        <v>0</v>
      </c>
      <c r="BD34" s="103">
        <f t="shared" si="3"/>
        <v>14933333</v>
      </c>
    </row>
    <row r="35" spans="2:56" s="49" customFormat="1" x14ac:dyDescent="0.2">
      <c r="B35" s="104"/>
      <c r="C35" s="43">
        <v>80000000</v>
      </c>
      <c r="D35" s="10" t="s">
        <v>50</v>
      </c>
      <c r="E35" s="10" t="s">
        <v>182</v>
      </c>
      <c r="F35" s="10" t="s">
        <v>98</v>
      </c>
      <c r="G35" s="10" t="s">
        <v>99</v>
      </c>
      <c r="H35" s="10" t="s">
        <v>166</v>
      </c>
      <c r="I35" s="10" t="s">
        <v>101</v>
      </c>
      <c r="J35" s="10" t="s">
        <v>100</v>
      </c>
      <c r="K35" s="91" t="s">
        <v>102</v>
      </c>
      <c r="L35" s="10" t="s">
        <v>2001</v>
      </c>
      <c r="M35" s="97" t="s">
        <v>2001</v>
      </c>
      <c r="N35" s="97" t="s">
        <v>2001</v>
      </c>
      <c r="O35" s="11">
        <v>159</v>
      </c>
      <c r="P35" s="9">
        <v>84</v>
      </c>
      <c r="Q35" s="43">
        <v>80000000</v>
      </c>
      <c r="R35" s="12" t="s">
        <v>427</v>
      </c>
      <c r="S35" s="43">
        <v>80000000</v>
      </c>
      <c r="T35" s="12" t="s">
        <v>810</v>
      </c>
      <c r="U35" s="92">
        <v>80000000</v>
      </c>
      <c r="V35" s="41" t="s">
        <v>237</v>
      </c>
      <c r="W35" s="41" t="s">
        <v>1801</v>
      </c>
      <c r="X35" s="14" t="s">
        <v>933</v>
      </c>
      <c r="Y35" s="15">
        <v>0</v>
      </c>
      <c r="Z35" s="9">
        <v>0</v>
      </c>
      <c r="AA35" s="9">
        <v>0</v>
      </c>
      <c r="AB35" s="9">
        <v>11466667</v>
      </c>
      <c r="AC35" s="9">
        <v>8000000</v>
      </c>
      <c r="AD35" s="9">
        <v>8000000</v>
      </c>
      <c r="AE35" s="9">
        <v>8000000</v>
      </c>
      <c r="AF35" s="9">
        <v>8000000</v>
      </c>
      <c r="AG35" s="9">
        <v>8000000</v>
      </c>
      <c r="AH35" s="9"/>
      <c r="AI35" s="9"/>
      <c r="AJ35" s="13"/>
      <c r="AK35" s="17">
        <f t="shared" si="6"/>
        <v>51466667</v>
      </c>
      <c r="AL35" s="584">
        <f t="shared" si="7"/>
        <v>28533333</v>
      </c>
      <c r="AM35" s="48"/>
      <c r="AN35" s="94">
        <f t="shared" si="0"/>
        <v>28533333</v>
      </c>
      <c r="AO35" s="77"/>
      <c r="AP35" s="77">
        <f t="shared" si="1"/>
        <v>28533333</v>
      </c>
      <c r="AQ35" s="76"/>
      <c r="AR35" s="77"/>
      <c r="AS35" s="77"/>
      <c r="AT35" s="77"/>
      <c r="AU35" s="77"/>
      <c r="AV35" s="77"/>
      <c r="AW35" s="77"/>
      <c r="AX35" s="77"/>
      <c r="AY35" s="77"/>
      <c r="AZ35" s="77"/>
      <c r="BA35" s="77"/>
      <c r="BB35" s="78"/>
      <c r="BC35" s="79">
        <f t="shared" si="2"/>
        <v>0</v>
      </c>
      <c r="BD35" s="103">
        <f t="shared" si="3"/>
        <v>28533333</v>
      </c>
    </row>
    <row r="36" spans="2:56" s="49" customFormat="1" x14ac:dyDescent="0.2">
      <c r="B36" s="104"/>
      <c r="C36" s="43">
        <v>76000000</v>
      </c>
      <c r="D36" s="10" t="s">
        <v>50</v>
      </c>
      <c r="E36" s="10" t="s">
        <v>182</v>
      </c>
      <c r="F36" s="10" t="s">
        <v>98</v>
      </c>
      <c r="G36" s="10" t="s">
        <v>99</v>
      </c>
      <c r="H36" s="10" t="s">
        <v>166</v>
      </c>
      <c r="I36" s="10" t="s">
        <v>101</v>
      </c>
      <c r="J36" s="10" t="s">
        <v>100</v>
      </c>
      <c r="K36" s="91" t="s">
        <v>102</v>
      </c>
      <c r="L36" s="10" t="s">
        <v>2001</v>
      </c>
      <c r="M36" s="97" t="s">
        <v>2001</v>
      </c>
      <c r="N36" s="97" t="s">
        <v>2001</v>
      </c>
      <c r="O36" s="11">
        <v>167</v>
      </c>
      <c r="P36" s="9">
        <v>280</v>
      </c>
      <c r="Q36" s="43">
        <v>76000000</v>
      </c>
      <c r="R36" s="12" t="s">
        <v>482</v>
      </c>
      <c r="S36" s="43">
        <v>76000000</v>
      </c>
      <c r="T36" s="12" t="s">
        <v>1206</v>
      </c>
      <c r="U36" s="92">
        <v>76000000</v>
      </c>
      <c r="V36" s="41" t="s">
        <v>238</v>
      </c>
      <c r="W36" s="41" t="s">
        <v>1802</v>
      </c>
      <c r="X36" s="14" t="s">
        <v>1425</v>
      </c>
      <c r="Y36" s="15">
        <v>0</v>
      </c>
      <c r="Z36" s="9">
        <v>0</v>
      </c>
      <c r="AA36" s="9">
        <v>0</v>
      </c>
      <c r="AB36" s="9">
        <v>9066667</v>
      </c>
      <c r="AC36" s="9">
        <v>8000000</v>
      </c>
      <c r="AD36" s="9">
        <v>8000000</v>
      </c>
      <c r="AE36" s="9">
        <v>8000000</v>
      </c>
      <c r="AF36" s="9">
        <v>8000000</v>
      </c>
      <c r="AG36" s="9">
        <v>8000000</v>
      </c>
      <c r="AH36" s="9"/>
      <c r="AI36" s="9"/>
      <c r="AJ36" s="13"/>
      <c r="AK36" s="17">
        <f t="shared" si="6"/>
        <v>49066667</v>
      </c>
      <c r="AL36" s="584">
        <f t="shared" si="7"/>
        <v>26933333</v>
      </c>
      <c r="AM36" s="48"/>
      <c r="AN36" s="94">
        <f t="shared" si="0"/>
        <v>26933333</v>
      </c>
      <c r="AO36" s="77"/>
      <c r="AP36" s="77">
        <f t="shared" si="1"/>
        <v>26933333</v>
      </c>
      <c r="AQ36" s="76"/>
      <c r="AR36" s="77"/>
      <c r="AS36" s="77"/>
      <c r="AT36" s="77"/>
      <c r="AU36" s="77"/>
      <c r="AV36" s="77"/>
      <c r="AW36" s="77"/>
      <c r="AX36" s="77"/>
      <c r="AY36" s="77"/>
      <c r="AZ36" s="77"/>
      <c r="BA36" s="77"/>
      <c r="BB36" s="78"/>
      <c r="BC36" s="79">
        <f t="shared" si="2"/>
        <v>0</v>
      </c>
      <c r="BD36" s="103">
        <f t="shared" si="3"/>
        <v>26933333</v>
      </c>
    </row>
    <row r="37" spans="2:56" s="49" customFormat="1" x14ac:dyDescent="0.2">
      <c r="B37" s="104"/>
      <c r="C37" s="43">
        <v>42300000</v>
      </c>
      <c r="D37" s="10" t="s">
        <v>50</v>
      </c>
      <c r="E37" s="10" t="s">
        <v>182</v>
      </c>
      <c r="F37" s="10" t="s">
        <v>98</v>
      </c>
      <c r="G37" s="10" t="s">
        <v>99</v>
      </c>
      <c r="H37" s="10" t="s">
        <v>166</v>
      </c>
      <c r="I37" s="10" t="s">
        <v>101</v>
      </c>
      <c r="J37" s="10" t="s">
        <v>100</v>
      </c>
      <c r="K37" s="91" t="s">
        <v>102</v>
      </c>
      <c r="L37" s="10" t="s">
        <v>2001</v>
      </c>
      <c r="M37" s="97" t="s">
        <v>2001</v>
      </c>
      <c r="N37" s="97" t="s">
        <v>2001</v>
      </c>
      <c r="O37" s="11">
        <v>169</v>
      </c>
      <c r="P37" s="9">
        <v>313</v>
      </c>
      <c r="Q37" s="43">
        <v>42300000</v>
      </c>
      <c r="R37" s="12" t="s">
        <v>404</v>
      </c>
      <c r="S37" s="43">
        <v>42300000</v>
      </c>
      <c r="T37" s="12" t="s">
        <v>1673</v>
      </c>
      <c r="U37" s="92">
        <v>42300000</v>
      </c>
      <c r="V37" s="41" t="s">
        <v>549</v>
      </c>
      <c r="W37" s="41" t="s">
        <v>1803</v>
      </c>
      <c r="X37" s="14" t="s">
        <v>1759</v>
      </c>
      <c r="Y37" s="15">
        <v>0</v>
      </c>
      <c r="Z37" s="9">
        <v>0</v>
      </c>
      <c r="AA37" s="9">
        <v>0</v>
      </c>
      <c r="AB37" s="9">
        <v>2976667</v>
      </c>
      <c r="AC37" s="9">
        <v>4700000</v>
      </c>
      <c r="AD37" s="9">
        <v>4700000</v>
      </c>
      <c r="AE37" s="9">
        <v>4700000</v>
      </c>
      <c r="AF37" s="9">
        <v>4700000</v>
      </c>
      <c r="AG37" s="9">
        <v>4700000</v>
      </c>
      <c r="AH37" s="9"/>
      <c r="AI37" s="9"/>
      <c r="AJ37" s="13"/>
      <c r="AK37" s="17">
        <f t="shared" si="6"/>
        <v>26476667</v>
      </c>
      <c r="AL37" s="584">
        <f t="shared" si="7"/>
        <v>15823333</v>
      </c>
      <c r="AM37" s="48"/>
      <c r="AN37" s="94">
        <f t="shared" si="0"/>
        <v>15823333</v>
      </c>
      <c r="AO37" s="77"/>
      <c r="AP37" s="77">
        <f t="shared" si="1"/>
        <v>15823333</v>
      </c>
      <c r="AQ37" s="76"/>
      <c r="AR37" s="77"/>
      <c r="AS37" s="77"/>
      <c r="AT37" s="77"/>
      <c r="AU37" s="77"/>
      <c r="AV37" s="77"/>
      <c r="AW37" s="77"/>
      <c r="AX37" s="77"/>
      <c r="AY37" s="77"/>
      <c r="AZ37" s="77"/>
      <c r="BA37" s="77"/>
      <c r="BB37" s="78"/>
      <c r="BC37" s="79">
        <f t="shared" si="2"/>
        <v>0</v>
      </c>
      <c r="BD37" s="103">
        <f t="shared" si="3"/>
        <v>15823333</v>
      </c>
    </row>
    <row r="38" spans="2:56" s="49" customFormat="1" x14ac:dyDescent="0.2">
      <c r="B38" s="104"/>
      <c r="C38" s="43">
        <v>45000000</v>
      </c>
      <c r="D38" s="10" t="s">
        <v>50</v>
      </c>
      <c r="E38" s="10" t="s">
        <v>182</v>
      </c>
      <c r="F38" s="10" t="s">
        <v>98</v>
      </c>
      <c r="G38" s="10" t="s">
        <v>99</v>
      </c>
      <c r="H38" s="10" t="s">
        <v>166</v>
      </c>
      <c r="I38" s="10" t="s">
        <v>101</v>
      </c>
      <c r="J38" s="10" t="s">
        <v>100</v>
      </c>
      <c r="K38" s="91" t="s">
        <v>102</v>
      </c>
      <c r="L38" s="10" t="s">
        <v>2001</v>
      </c>
      <c r="M38" s="97" t="s">
        <v>2001</v>
      </c>
      <c r="N38" s="97" t="s">
        <v>2001</v>
      </c>
      <c r="O38" s="11">
        <v>171</v>
      </c>
      <c r="P38" s="9">
        <v>85</v>
      </c>
      <c r="Q38" s="43">
        <v>45000000</v>
      </c>
      <c r="R38" s="12" t="s">
        <v>441</v>
      </c>
      <c r="S38" s="43">
        <v>45000000</v>
      </c>
      <c r="T38" s="12" t="s">
        <v>882</v>
      </c>
      <c r="U38" s="92">
        <v>45000000</v>
      </c>
      <c r="V38" s="41" t="s">
        <v>239</v>
      </c>
      <c r="W38" s="41" t="s">
        <v>1804</v>
      </c>
      <c r="X38" s="14" t="s">
        <v>1352</v>
      </c>
      <c r="Y38" s="15">
        <v>0</v>
      </c>
      <c r="Z38" s="9">
        <v>0</v>
      </c>
      <c r="AA38" s="9">
        <v>4350000</v>
      </c>
      <c r="AB38" s="9">
        <v>4500000</v>
      </c>
      <c r="AC38" s="9">
        <v>4500000</v>
      </c>
      <c r="AD38" s="9">
        <v>4500000</v>
      </c>
      <c r="AE38" s="9">
        <v>4500000</v>
      </c>
      <c r="AF38" s="9">
        <v>4500000</v>
      </c>
      <c r="AG38" s="9">
        <v>4500000</v>
      </c>
      <c r="AH38" s="9"/>
      <c r="AI38" s="9"/>
      <c r="AJ38" s="13"/>
      <c r="AK38" s="17">
        <f t="shared" si="6"/>
        <v>31350000</v>
      </c>
      <c r="AL38" s="584">
        <f t="shared" si="7"/>
        <v>13650000</v>
      </c>
      <c r="AM38" s="48"/>
      <c r="AN38" s="94">
        <f t="shared" si="0"/>
        <v>13650000</v>
      </c>
      <c r="AO38" s="77"/>
      <c r="AP38" s="77">
        <f t="shared" si="1"/>
        <v>13650000</v>
      </c>
      <c r="AQ38" s="76"/>
      <c r="AR38" s="77"/>
      <c r="AS38" s="77"/>
      <c r="AT38" s="77"/>
      <c r="AU38" s="77"/>
      <c r="AV38" s="77"/>
      <c r="AW38" s="77"/>
      <c r="AX38" s="77"/>
      <c r="AY38" s="77"/>
      <c r="AZ38" s="77"/>
      <c r="BA38" s="77"/>
      <c r="BB38" s="78"/>
      <c r="BC38" s="79">
        <f t="shared" si="2"/>
        <v>0</v>
      </c>
      <c r="BD38" s="103">
        <f t="shared" si="3"/>
        <v>13650000</v>
      </c>
    </row>
    <row r="39" spans="2:56" s="49" customFormat="1" x14ac:dyDescent="0.2">
      <c r="B39" s="104"/>
      <c r="C39" s="43">
        <v>15466000</v>
      </c>
      <c r="D39" s="10" t="s">
        <v>50</v>
      </c>
      <c r="E39" s="10" t="s">
        <v>182</v>
      </c>
      <c r="F39" s="10" t="s">
        <v>98</v>
      </c>
      <c r="G39" s="10" t="s">
        <v>99</v>
      </c>
      <c r="H39" s="10" t="s">
        <v>166</v>
      </c>
      <c r="I39" s="10" t="s">
        <v>101</v>
      </c>
      <c r="J39" s="10" t="s">
        <v>100</v>
      </c>
      <c r="K39" s="91" t="s">
        <v>102</v>
      </c>
      <c r="L39" s="10" t="s">
        <v>2001</v>
      </c>
      <c r="M39" s="97" t="s">
        <v>2001</v>
      </c>
      <c r="N39" s="97" t="s">
        <v>2001</v>
      </c>
      <c r="O39" s="11">
        <v>172</v>
      </c>
      <c r="P39" s="9">
        <v>86</v>
      </c>
      <c r="Q39" s="43">
        <v>15466000</v>
      </c>
      <c r="R39" s="12" t="s">
        <v>444</v>
      </c>
      <c r="S39" s="43">
        <v>15466000</v>
      </c>
      <c r="T39" s="12" t="s">
        <v>2062</v>
      </c>
      <c r="U39" s="92">
        <v>15466000</v>
      </c>
      <c r="V39" s="41" t="s">
        <v>727</v>
      </c>
      <c r="W39" s="41" t="s">
        <v>1805</v>
      </c>
      <c r="X39" s="14" t="s">
        <v>1427</v>
      </c>
      <c r="Y39" s="15">
        <v>0</v>
      </c>
      <c r="Z39" s="9">
        <v>0</v>
      </c>
      <c r="AA39" s="9">
        <v>0</v>
      </c>
      <c r="AB39" s="9">
        <v>0</v>
      </c>
      <c r="AC39" s="9">
        <v>2191017</v>
      </c>
      <c r="AD39" s="9">
        <v>3866500</v>
      </c>
      <c r="AE39" s="9">
        <v>3866500</v>
      </c>
      <c r="AF39" s="9">
        <v>3866500</v>
      </c>
      <c r="AG39" s="9">
        <v>1675483</v>
      </c>
      <c r="AH39" s="9"/>
      <c r="AI39" s="9"/>
      <c r="AJ39" s="13"/>
      <c r="AK39" s="17">
        <f t="shared" si="6"/>
        <v>15466000</v>
      </c>
      <c r="AL39" s="584">
        <f t="shared" si="7"/>
        <v>0</v>
      </c>
      <c r="AM39" s="48"/>
      <c r="AN39" s="94">
        <f t="shared" si="0"/>
        <v>0</v>
      </c>
      <c r="AO39" s="77"/>
      <c r="AP39" s="77">
        <f t="shared" si="1"/>
        <v>0</v>
      </c>
      <c r="AQ39" s="76"/>
      <c r="AR39" s="77"/>
      <c r="AS39" s="77"/>
      <c r="AT39" s="77"/>
      <c r="AU39" s="77"/>
      <c r="AV39" s="77"/>
      <c r="AW39" s="77"/>
      <c r="AX39" s="77"/>
      <c r="AY39" s="77"/>
      <c r="AZ39" s="77"/>
      <c r="BA39" s="77"/>
      <c r="BB39" s="78"/>
      <c r="BC39" s="79">
        <f t="shared" si="2"/>
        <v>0</v>
      </c>
      <c r="BD39" s="103">
        <f t="shared" si="3"/>
        <v>0</v>
      </c>
    </row>
    <row r="40" spans="2:56" s="49" customFormat="1" x14ac:dyDescent="0.2">
      <c r="B40" s="104"/>
      <c r="C40" s="43">
        <v>30000000</v>
      </c>
      <c r="D40" s="10" t="s">
        <v>50</v>
      </c>
      <c r="E40" s="10" t="s">
        <v>182</v>
      </c>
      <c r="F40" s="10" t="s">
        <v>98</v>
      </c>
      <c r="G40" s="10" t="s">
        <v>99</v>
      </c>
      <c r="H40" s="10" t="s">
        <v>166</v>
      </c>
      <c r="I40" s="10" t="s">
        <v>101</v>
      </c>
      <c r="J40" s="10" t="s">
        <v>100</v>
      </c>
      <c r="K40" s="91" t="s">
        <v>102</v>
      </c>
      <c r="L40" s="10" t="s">
        <v>2001</v>
      </c>
      <c r="M40" s="97" t="s">
        <v>2001</v>
      </c>
      <c r="N40" s="97" t="s">
        <v>2001</v>
      </c>
      <c r="O40" s="11">
        <v>174</v>
      </c>
      <c r="P40" s="9">
        <v>404</v>
      </c>
      <c r="Q40" s="43">
        <v>30000000</v>
      </c>
      <c r="R40" s="12" t="s">
        <v>571</v>
      </c>
      <c r="S40" s="43">
        <v>30000000</v>
      </c>
      <c r="T40" s="12" t="s">
        <v>2063</v>
      </c>
      <c r="U40" s="92">
        <v>30000000</v>
      </c>
      <c r="V40" s="41" t="s">
        <v>728</v>
      </c>
      <c r="W40" s="41" t="s">
        <v>1806</v>
      </c>
      <c r="X40" s="14" t="s">
        <v>1760</v>
      </c>
      <c r="Y40" s="15">
        <v>0</v>
      </c>
      <c r="Z40" s="9">
        <v>0</v>
      </c>
      <c r="AA40" s="9">
        <v>0</v>
      </c>
      <c r="AB40" s="9">
        <v>0</v>
      </c>
      <c r="AC40" s="9">
        <v>0</v>
      </c>
      <c r="AD40" s="9">
        <v>0</v>
      </c>
      <c r="AE40" s="9">
        <v>5000000</v>
      </c>
      <c r="AF40" s="9">
        <v>11333333</v>
      </c>
      <c r="AG40" s="9">
        <v>5000000</v>
      </c>
      <c r="AH40" s="9"/>
      <c r="AI40" s="9"/>
      <c r="AJ40" s="13"/>
      <c r="AK40" s="17">
        <f t="shared" si="6"/>
        <v>21333333</v>
      </c>
      <c r="AL40" s="584">
        <f t="shared" si="7"/>
        <v>8666667</v>
      </c>
      <c r="AM40" s="48"/>
      <c r="AN40" s="94">
        <f t="shared" si="0"/>
        <v>8666667</v>
      </c>
      <c r="AO40" s="77"/>
      <c r="AP40" s="77">
        <f t="shared" si="1"/>
        <v>8666667</v>
      </c>
      <c r="AQ40" s="76"/>
      <c r="AR40" s="77"/>
      <c r="AS40" s="77"/>
      <c r="AT40" s="77"/>
      <c r="AU40" s="77"/>
      <c r="AV40" s="77"/>
      <c r="AW40" s="77"/>
      <c r="AX40" s="77"/>
      <c r="AY40" s="77"/>
      <c r="AZ40" s="77"/>
      <c r="BA40" s="77"/>
      <c r="BB40" s="78"/>
      <c r="BC40" s="79">
        <f t="shared" si="2"/>
        <v>0</v>
      </c>
      <c r="BD40" s="103">
        <f t="shared" si="3"/>
        <v>8666667</v>
      </c>
    </row>
    <row r="41" spans="2:56" s="49" customFormat="1" x14ac:dyDescent="0.2">
      <c r="B41" s="104"/>
      <c r="C41" s="43">
        <v>64000000</v>
      </c>
      <c r="D41" s="10" t="s">
        <v>50</v>
      </c>
      <c r="E41" s="10" t="s">
        <v>182</v>
      </c>
      <c r="F41" s="10" t="s">
        <v>98</v>
      </c>
      <c r="G41" s="10" t="s">
        <v>99</v>
      </c>
      <c r="H41" s="10" t="s">
        <v>166</v>
      </c>
      <c r="I41" s="10" t="s">
        <v>101</v>
      </c>
      <c r="J41" s="10" t="s">
        <v>100</v>
      </c>
      <c r="K41" s="91" t="s">
        <v>102</v>
      </c>
      <c r="L41" s="10" t="s">
        <v>2001</v>
      </c>
      <c r="M41" s="97" t="s">
        <v>2001</v>
      </c>
      <c r="N41" s="97" t="s">
        <v>2001</v>
      </c>
      <c r="O41" s="11">
        <v>175</v>
      </c>
      <c r="P41" s="9">
        <v>92</v>
      </c>
      <c r="Q41" s="43">
        <v>64000000</v>
      </c>
      <c r="R41" s="12" t="s">
        <v>578</v>
      </c>
      <c r="S41" s="43">
        <v>64000000</v>
      </c>
      <c r="T41" s="12" t="s">
        <v>878</v>
      </c>
      <c r="U41" s="92">
        <v>64000000</v>
      </c>
      <c r="V41" s="41" t="s">
        <v>240</v>
      </c>
      <c r="W41" s="41" t="s">
        <v>1807</v>
      </c>
      <c r="X41" s="14" t="s">
        <v>1596</v>
      </c>
      <c r="Y41" s="15">
        <v>0</v>
      </c>
      <c r="Z41" s="9">
        <v>0</v>
      </c>
      <c r="AA41" s="9">
        <v>6400000</v>
      </c>
      <c r="AB41" s="9">
        <v>6400000</v>
      </c>
      <c r="AC41" s="9">
        <v>6400000</v>
      </c>
      <c r="AD41" s="9">
        <v>6400000</v>
      </c>
      <c r="AE41" s="9">
        <v>6400000</v>
      </c>
      <c r="AF41" s="9">
        <v>6400000</v>
      </c>
      <c r="AG41" s="9">
        <v>6400000</v>
      </c>
      <c r="AH41" s="9"/>
      <c r="AI41" s="9"/>
      <c r="AJ41" s="13"/>
      <c r="AK41" s="17">
        <f t="shared" si="6"/>
        <v>44800000</v>
      </c>
      <c r="AL41" s="584">
        <f t="shared" si="7"/>
        <v>19200000</v>
      </c>
      <c r="AM41" s="48"/>
      <c r="AN41" s="94">
        <f t="shared" si="0"/>
        <v>19200000</v>
      </c>
      <c r="AO41" s="77"/>
      <c r="AP41" s="77">
        <f t="shared" si="1"/>
        <v>19200000</v>
      </c>
      <c r="AQ41" s="76"/>
      <c r="AR41" s="77"/>
      <c r="AS41" s="77"/>
      <c r="AT41" s="77"/>
      <c r="AU41" s="77"/>
      <c r="AV41" s="77"/>
      <c r="AW41" s="77"/>
      <c r="AX41" s="77"/>
      <c r="AY41" s="77"/>
      <c r="AZ41" s="77"/>
      <c r="BA41" s="77"/>
      <c r="BB41" s="78"/>
      <c r="BC41" s="79">
        <f t="shared" si="2"/>
        <v>0</v>
      </c>
      <c r="BD41" s="103">
        <f t="shared" si="3"/>
        <v>19200000</v>
      </c>
    </row>
    <row r="42" spans="2:56" s="49" customFormat="1" x14ac:dyDescent="0.2">
      <c r="B42" s="104"/>
      <c r="C42" s="43">
        <v>63000000</v>
      </c>
      <c r="D42" s="10" t="s">
        <v>50</v>
      </c>
      <c r="E42" s="10" t="s">
        <v>182</v>
      </c>
      <c r="F42" s="10" t="s">
        <v>98</v>
      </c>
      <c r="G42" s="10" t="s">
        <v>99</v>
      </c>
      <c r="H42" s="10" t="s">
        <v>166</v>
      </c>
      <c r="I42" s="10" t="s">
        <v>101</v>
      </c>
      <c r="J42" s="10" t="s">
        <v>100</v>
      </c>
      <c r="K42" s="91" t="s">
        <v>102</v>
      </c>
      <c r="L42" s="10" t="s">
        <v>2001</v>
      </c>
      <c r="M42" s="97" t="s">
        <v>2001</v>
      </c>
      <c r="N42" s="97" t="s">
        <v>2001</v>
      </c>
      <c r="O42" s="11">
        <v>177</v>
      </c>
      <c r="P42" s="9">
        <v>264</v>
      </c>
      <c r="Q42" s="43">
        <v>63000000</v>
      </c>
      <c r="R42" s="12" t="s">
        <v>403</v>
      </c>
      <c r="S42" s="43">
        <v>63000000</v>
      </c>
      <c r="T42" s="12" t="s">
        <v>1758</v>
      </c>
      <c r="U42" s="92">
        <v>63000000</v>
      </c>
      <c r="V42" s="41" t="s">
        <v>241</v>
      </c>
      <c r="W42" s="41" t="s">
        <v>1808</v>
      </c>
      <c r="X42" s="14" t="s">
        <v>856</v>
      </c>
      <c r="Y42" s="15">
        <v>0</v>
      </c>
      <c r="Z42" s="9">
        <v>0</v>
      </c>
      <c r="AA42" s="9">
        <v>0</v>
      </c>
      <c r="AB42" s="9">
        <v>8190000</v>
      </c>
      <c r="AC42" s="9">
        <v>6300000</v>
      </c>
      <c r="AD42" s="9">
        <v>6300000</v>
      </c>
      <c r="AE42" s="9">
        <v>6300000</v>
      </c>
      <c r="AF42" s="9">
        <v>6300000</v>
      </c>
      <c r="AG42" s="9">
        <v>6300000</v>
      </c>
      <c r="AH42" s="9"/>
      <c r="AI42" s="9"/>
      <c r="AJ42" s="13"/>
      <c r="AK42" s="17">
        <f t="shared" ref="AK42:AK66" si="8">SUM(Y42:AJ42)</f>
        <v>39690000</v>
      </c>
      <c r="AL42" s="584">
        <f t="shared" ref="AL42:AL66" si="9">+U42-AK42</f>
        <v>23310000</v>
      </c>
      <c r="AM42" s="48"/>
      <c r="AN42" s="94">
        <f t="shared" si="0"/>
        <v>23310000</v>
      </c>
      <c r="AO42" s="77"/>
      <c r="AP42" s="77">
        <f t="shared" si="1"/>
        <v>23310000</v>
      </c>
      <c r="AQ42" s="76"/>
      <c r="AR42" s="77"/>
      <c r="AS42" s="77"/>
      <c r="AT42" s="77"/>
      <c r="AU42" s="77"/>
      <c r="AV42" s="77"/>
      <c r="AW42" s="77"/>
      <c r="AX42" s="77"/>
      <c r="AY42" s="77"/>
      <c r="AZ42" s="77"/>
      <c r="BA42" s="77"/>
      <c r="BB42" s="78"/>
      <c r="BC42" s="79">
        <f t="shared" si="2"/>
        <v>0</v>
      </c>
      <c r="BD42" s="103">
        <f t="shared" si="3"/>
        <v>23310000</v>
      </c>
    </row>
    <row r="43" spans="2:56" s="49" customFormat="1" x14ac:dyDescent="0.2">
      <c r="B43" s="104"/>
      <c r="C43" s="43">
        <v>63000000</v>
      </c>
      <c r="D43" s="10" t="s">
        <v>50</v>
      </c>
      <c r="E43" s="10" t="s">
        <v>182</v>
      </c>
      <c r="F43" s="10" t="s">
        <v>98</v>
      </c>
      <c r="G43" s="10" t="s">
        <v>99</v>
      </c>
      <c r="H43" s="10" t="s">
        <v>166</v>
      </c>
      <c r="I43" s="10" t="s">
        <v>101</v>
      </c>
      <c r="J43" s="10" t="s">
        <v>100</v>
      </c>
      <c r="K43" s="91" t="s">
        <v>102</v>
      </c>
      <c r="L43" s="10" t="s">
        <v>2001</v>
      </c>
      <c r="M43" s="97" t="s">
        <v>2001</v>
      </c>
      <c r="N43" s="97" t="s">
        <v>2001</v>
      </c>
      <c r="O43" s="11">
        <v>178</v>
      </c>
      <c r="P43" s="9">
        <v>265</v>
      </c>
      <c r="Q43" s="43">
        <v>63000000</v>
      </c>
      <c r="R43" s="12" t="s">
        <v>402</v>
      </c>
      <c r="S43" s="43">
        <v>63000000</v>
      </c>
      <c r="T43" s="12" t="s">
        <v>1765</v>
      </c>
      <c r="U43" s="92">
        <v>63000000</v>
      </c>
      <c r="V43" s="41" t="s">
        <v>242</v>
      </c>
      <c r="W43" s="41" t="s">
        <v>1809</v>
      </c>
      <c r="X43" s="14" t="s">
        <v>850</v>
      </c>
      <c r="Y43" s="15">
        <v>0</v>
      </c>
      <c r="Z43" s="9">
        <v>0</v>
      </c>
      <c r="AA43" s="9">
        <v>0</v>
      </c>
      <c r="AB43" s="9">
        <v>9100000</v>
      </c>
      <c r="AC43" s="9">
        <v>7000000</v>
      </c>
      <c r="AD43" s="9">
        <v>7000000</v>
      </c>
      <c r="AE43" s="9">
        <v>7000000</v>
      </c>
      <c r="AF43" s="9">
        <v>7000000</v>
      </c>
      <c r="AG43" s="9">
        <v>7000000</v>
      </c>
      <c r="AH43" s="9"/>
      <c r="AI43" s="9"/>
      <c r="AJ43" s="13"/>
      <c r="AK43" s="17">
        <f t="shared" si="8"/>
        <v>44100000</v>
      </c>
      <c r="AL43" s="584">
        <f t="shared" si="9"/>
        <v>18900000</v>
      </c>
      <c r="AM43" s="48"/>
      <c r="AN43" s="94">
        <f t="shared" si="0"/>
        <v>18900000</v>
      </c>
      <c r="AO43" s="77"/>
      <c r="AP43" s="77">
        <f t="shared" si="1"/>
        <v>18900000</v>
      </c>
      <c r="AQ43" s="76"/>
      <c r="AR43" s="77"/>
      <c r="AS43" s="77"/>
      <c r="AT43" s="77"/>
      <c r="AU43" s="77"/>
      <c r="AV43" s="77"/>
      <c r="AW43" s="77"/>
      <c r="AX43" s="77"/>
      <c r="AY43" s="77"/>
      <c r="AZ43" s="77"/>
      <c r="BA43" s="77"/>
      <c r="BB43" s="78"/>
      <c r="BC43" s="79">
        <f t="shared" si="2"/>
        <v>0</v>
      </c>
      <c r="BD43" s="103">
        <f t="shared" si="3"/>
        <v>18900000</v>
      </c>
    </row>
    <row r="44" spans="2:56" s="49" customFormat="1" x14ac:dyDescent="0.2">
      <c r="B44" s="104"/>
      <c r="C44" s="43">
        <v>68000000</v>
      </c>
      <c r="D44" s="10" t="s">
        <v>50</v>
      </c>
      <c r="E44" s="10" t="s">
        <v>182</v>
      </c>
      <c r="F44" s="10" t="s">
        <v>98</v>
      </c>
      <c r="G44" s="10" t="s">
        <v>99</v>
      </c>
      <c r="H44" s="10" t="s">
        <v>166</v>
      </c>
      <c r="I44" s="10" t="s">
        <v>101</v>
      </c>
      <c r="J44" s="10" t="s">
        <v>100</v>
      </c>
      <c r="K44" s="91" t="s">
        <v>102</v>
      </c>
      <c r="L44" s="10" t="s">
        <v>2001</v>
      </c>
      <c r="M44" s="97" t="s">
        <v>2001</v>
      </c>
      <c r="N44" s="97" t="s">
        <v>2001</v>
      </c>
      <c r="O44" s="11">
        <v>180</v>
      </c>
      <c r="P44" s="9">
        <v>83</v>
      </c>
      <c r="Q44" s="43">
        <v>68000000</v>
      </c>
      <c r="R44" s="12" t="s">
        <v>579</v>
      </c>
      <c r="S44" s="43">
        <v>68000000</v>
      </c>
      <c r="T44" s="12" t="s">
        <v>1677</v>
      </c>
      <c r="U44" s="92">
        <v>68000000</v>
      </c>
      <c r="V44" s="41" t="s">
        <v>243</v>
      </c>
      <c r="W44" s="41" t="s">
        <v>1810</v>
      </c>
      <c r="X44" s="14" t="s">
        <v>1585</v>
      </c>
      <c r="Y44" s="15">
        <v>0</v>
      </c>
      <c r="Z44" s="9">
        <v>0</v>
      </c>
      <c r="AA44" s="9">
        <v>6800000</v>
      </c>
      <c r="AB44" s="9">
        <v>7480000</v>
      </c>
      <c r="AC44" s="9">
        <v>6800000</v>
      </c>
      <c r="AD44" s="9">
        <v>6800000</v>
      </c>
      <c r="AE44" s="9">
        <v>6800000</v>
      </c>
      <c r="AF44" s="9">
        <v>5893333</v>
      </c>
      <c r="AG44" s="9">
        <v>0</v>
      </c>
      <c r="AH44" s="9"/>
      <c r="AI44" s="9"/>
      <c r="AJ44" s="13"/>
      <c r="AK44" s="17">
        <f t="shared" si="8"/>
        <v>40573333</v>
      </c>
      <c r="AL44" s="584">
        <f t="shared" si="9"/>
        <v>27426667</v>
      </c>
      <c r="AM44" s="48"/>
      <c r="AN44" s="94">
        <f t="shared" si="0"/>
        <v>27426667</v>
      </c>
      <c r="AO44" s="77"/>
      <c r="AP44" s="77">
        <f t="shared" si="1"/>
        <v>27426667</v>
      </c>
      <c r="AQ44" s="76"/>
      <c r="AR44" s="77"/>
      <c r="AS44" s="77"/>
      <c r="AT44" s="77"/>
      <c r="AU44" s="77"/>
      <c r="AV44" s="77"/>
      <c r="AW44" s="77"/>
      <c r="AX44" s="77"/>
      <c r="AY44" s="77"/>
      <c r="AZ44" s="77"/>
      <c r="BA44" s="77"/>
      <c r="BB44" s="78"/>
      <c r="BC44" s="79">
        <f t="shared" si="2"/>
        <v>0</v>
      </c>
      <c r="BD44" s="103">
        <f t="shared" si="3"/>
        <v>27426667</v>
      </c>
    </row>
    <row r="45" spans="2:56" s="49" customFormat="1" x14ac:dyDescent="0.2">
      <c r="B45" s="104"/>
      <c r="C45" s="43">
        <v>49500000</v>
      </c>
      <c r="D45" s="10" t="s">
        <v>50</v>
      </c>
      <c r="E45" s="10" t="s">
        <v>182</v>
      </c>
      <c r="F45" s="10" t="s">
        <v>98</v>
      </c>
      <c r="G45" s="10" t="s">
        <v>99</v>
      </c>
      <c r="H45" s="10" t="s">
        <v>166</v>
      </c>
      <c r="I45" s="10" t="s">
        <v>101</v>
      </c>
      <c r="J45" s="10" t="s">
        <v>100</v>
      </c>
      <c r="K45" s="91" t="s">
        <v>102</v>
      </c>
      <c r="L45" s="10" t="s">
        <v>2001</v>
      </c>
      <c r="M45" s="97" t="s">
        <v>2001</v>
      </c>
      <c r="N45" s="97" t="s">
        <v>2001</v>
      </c>
      <c r="O45" s="11">
        <v>181</v>
      </c>
      <c r="P45" s="9">
        <v>316</v>
      </c>
      <c r="Q45" s="43">
        <v>49500000</v>
      </c>
      <c r="R45" s="12" t="s">
        <v>580</v>
      </c>
      <c r="S45" s="43">
        <v>49500000</v>
      </c>
      <c r="T45" s="12" t="s">
        <v>1722</v>
      </c>
      <c r="U45" s="92">
        <v>49500000</v>
      </c>
      <c r="V45" s="41" t="s">
        <v>550</v>
      </c>
      <c r="W45" s="41" t="s">
        <v>1811</v>
      </c>
      <c r="X45" s="14" t="s">
        <v>1729</v>
      </c>
      <c r="Y45" s="15">
        <v>0</v>
      </c>
      <c r="Z45" s="9">
        <v>0</v>
      </c>
      <c r="AA45" s="9">
        <v>0</v>
      </c>
      <c r="AB45" s="9">
        <v>0</v>
      </c>
      <c r="AC45" s="9">
        <v>5500000</v>
      </c>
      <c r="AD45" s="9">
        <v>5866667</v>
      </c>
      <c r="AE45" s="9">
        <v>5500000</v>
      </c>
      <c r="AF45" s="9">
        <v>5500000</v>
      </c>
      <c r="AG45" s="9">
        <v>5500000</v>
      </c>
      <c r="AH45" s="9"/>
      <c r="AI45" s="9"/>
      <c r="AJ45" s="13"/>
      <c r="AK45" s="17">
        <f t="shared" si="8"/>
        <v>27866667</v>
      </c>
      <c r="AL45" s="584">
        <f t="shared" si="9"/>
        <v>21633333</v>
      </c>
      <c r="AM45" s="48"/>
      <c r="AN45" s="94">
        <f t="shared" si="0"/>
        <v>21633333</v>
      </c>
      <c r="AO45" s="77"/>
      <c r="AP45" s="77">
        <f t="shared" si="1"/>
        <v>21633333</v>
      </c>
      <c r="AQ45" s="76"/>
      <c r="AR45" s="77"/>
      <c r="AS45" s="77"/>
      <c r="AT45" s="77"/>
      <c r="AU45" s="77"/>
      <c r="AV45" s="77"/>
      <c r="AW45" s="77"/>
      <c r="AX45" s="77"/>
      <c r="AY45" s="77"/>
      <c r="AZ45" s="77"/>
      <c r="BA45" s="77"/>
      <c r="BB45" s="78"/>
      <c r="BC45" s="79">
        <f t="shared" si="2"/>
        <v>0</v>
      </c>
      <c r="BD45" s="103">
        <f t="shared" si="3"/>
        <v>21633333</v>
      </c>
    </row>
    <row r="46" spans="2:56" s="49" customFormat="1" x14ac:dyDescent="0.2">
      <c r="B46" s="104"/>
      <c r="C46" s="43">
        <v>39501000</v>
      </c>
      <c r="D46" s="10" t="s">
        <v>50</v>
      </c>
      <c r="E46" s="10" t="s">
        <v>182</v>
      </c>
      <c r="F46" s="10" t="s">
        <v>98</v>
      </c>
      <c r="G46" s="10" t="s">
        <v>99</v>
      </c>
      <c r="H46" s="10" t="s">
        <v>166</v>
      </c>
      <c r="I46" s="10" t="s">
        <v>101</v>
      </c>
      <c r="J46" s="10" t="s">
        <v>100</v>
      </c>
      <c r="K46" s="91" t="s">
        <v>102</v>
      </c>
      <c r="L46" s="10" t="s">
        <v>2001</v>
      </c>
      <c r="M46" s="97" t="s">
        <v>2001</v>
      </c>
      <c r="N46" s="97" t="s">
        <v>2001</v>
      </c>
      <c r="O46" s="11">
        <v>182</v>
      </c>
      <c r="P46" s="9">
        <v>93</v>
      </c>
      <c r="Q46" s="43">
        <v>39501000</v>
      </c>
      <c r="R46" s="12" t="s">
        <v>442</v>
      </c>
      <c r="S46" s="43">
        <v>39501000</v>
      </c>
      <c r="T46" s="12" t="s">
        <v>902</v>
      </c>
      <c r="U46" s="92">
        <v>39501000</v>
      </c>
      <c r="V46" s="41" t="s">
        <v>244</v>
      </c>
      <c r="W46" s="41" t="s">
        <v>1812</v>
      </c>
      <c r="X46" s="14" t="s">
        <v>939</v>
      </c>
      <c r="Y46" s="15">
        <v>0</v>
      </c>
      <c r="Z46" s="9">
        <v>0</v>
      </c>
      <c r="AA46" s="9">
        <v>2006400</v>
      </c>
      <c r="AB46" s="9">
        <v>7524000</v>
      </c>
      <c r="AC46" s="9">
        <v>0</v>
      </c>
      <c r="AD46" s="9">
        <v>3762000</v>
      </c>
      <c r="AE46" s="9">
        <v>3762000</v>
      </c>
      <c r="AF46" s="9">
        <v>3762000</v>
      </c>
      <c r="AG46" s="9">
        <v>3762000</v>
      </c>
      <c r="AH46" s="9"/>
      <c r="AI46" s="9"/>
      <c r="AJ46" s="13"/>
      <c r="AK46" s="17">
        <f t="shared" si="8"/>
        <v>24578400</v>
      </c>
      <c r="AL46" s="584">
        <f t="shared" si="9"/>
        <v>14922600</v>
      </c>
      <c r="AM46" s="48"/>
      <c r="AN46" s="94">
        <f t="shared" si="0"/>
        <v>14922600</v>
      </c>
      <c r="AO46" s="77"/>
      <c r="AP46" s="77">
        <f t="shared" si="1"/>
        <v>14922600</v>
      </c>
      <c r="AQ46" s="76"/>
      <c r="AR46" s="77"/>
      <c r="AS46" s="77"/>
      <c r="AT46" s="77"/>
      <c r="AU46" s="77"/>
      <c r="AV46" s="77"/>
      <c r="AW46" s="77"/>
      <c r="AX46" s="77"/>
      <c r="AY46" s="77"/>
      <c r="AZ46" s="77"/>
      <c r="BA46" s="77"/>
      <c r="BB46" s="78"/>
      <c r="BC46" s="79">
        <f t="shared" si="2"/>
        <v>0</v>
      </c>
      <c r="BD46" s="103">
        <f t="shared" si="3"/>
        <v>14922600</v>
      </c>
    </row>
    <row r="47" spans="2:56" s="49" customFormat="1" x14ac:dyDescent="0.2">
      <c r="B47" s="104"/>
      <c r="C47" s="43">
        <v>33858000</v>
      </c>
      <c r="D47" s="10" t="s">
        <v>50</v>
      </c>
      <c r="E47" s="10" t="s">
        <v>182</v>
      </c>
      <c r="F47" s="10" t="s">
        <v>98</v>
      </c>
      <c r="G47" s="10" t="s">
        <v>99</v>
      </c>
      <c r="H47" s="10" t="s">
        <v>166</v>
      </c>
      <c r="I47" s="10" t="s">
        <v>101</v>
      </c>
      <c r="J47" s="10" t="s">
        <v>100</v>
      </c>
      <c r="K47" s="91" t="s">
        <v>102</v>
      </c>
      <c r="L47" s="10" t="s">
        <v>2001</v>
      </c>
      <c r="M47" s="97" t="s">
        <v>2001</v>
      </c>
      <c r="N47" s="97" t="s">
        <v>2001</v>
      </c>
      <c r="O47" s="11">
        <v>185</v>
      </c>
      <c r="P47" s="9">
        <v>94</v>
      </c>
      <c r="Q47" s="43">
        <v>33858000</v>
      </c>
      <c r="R47" s="12" t="s">
        <v>504</v>
      </c>
      <c r="S47" s="43">
        <v>33858000</v>
      </c>
      <c r="T47" s="12" t="s">
        <v>1069</v>
      </c>
      <c r="U47" s="92">
        <v>33858000</v>
      </c>
      <c r="V47" s="41" t="s">
        <v>245</v>
      </c>
      <c r="W47" s="41" t="s">
        <v>1813</v>
      </c>
      <c r="X47" s="14" t="s">
        <v>1761</v>
      </c>
      <c r="Y47" s="15">
        <v>0</v>
      </c>
      <c r="Z47" s="9">
        <v>0</v>
      </c>
      <c r="AA47" s="9">
        <v>0</v>
      </c>
      <c r="AB47" s="9">
        <v>6270000</v>
      </c>
      <c r="AC47" s="9">
        <v>3762000</v>
      </c>
      <c r="AD47" s="9">
        <v>3762000</v>
      </c>
      <c r="AE47" s="9">
        <v>3762000</v>
      </c>
      <c r="AF47" s="9">
        <v>3762000</v>
      </c>
      <c r="AG47" s="9">
        <v>3762000</v>
      </c>
      <c r="AH47" s="9"/>
      <c r="AI47" s="9"/>
      <c r="AJ47" s="13"/>
      <c r="AK47" s="17">
        <f t="shared" si="8"/>
        <v>25080000</v>
      </c>
      <c r="AL47" s="584">
        <f t="shared" si="9"/>
        <v>8778000</v>
      </c>
      <c r="AM47" s="48"/>
      <c r="AN47" s="94">
        <f t="shared" si="0"/>
        <v>8778000</v>
      </c>
      <c r="AO47" s="77"/>
      <c r="AP47" s="77">
        <f t="shared" si="1"/>
        <v>8778000</v>
      </c>
      <c r="AQ47" s="76"/>
      <c r="AR47" s="77"/>
      <c r="AS47" s="77"/>
      <c r="AT47" s="77"/>
      <c r="AU47" s="77"/>
      <c r="AV47" s="77"/>
      <c r="AW47" s="77"/>
      <c r="AX47" s="77"/>
      <c r="AY47" s="77"/>
      <c r="AZ47" s="77"/>
      <c r="BA47" s="77"/>
      <c r="BB47" s="78"/>
      <c r="BC47" s="79">
        <f t="shared" si="2"/>
        <v>0</v>
      </c>
      <c r="BD47" s="103">
        <f t="shared" si="3"/>
        <v>8778000</v>
      </c>
    </row>
    <row r="48" spans="2:56" s="49" customFormat="1" x14ac:dyDescent="0.2">
      <c r="B48" s="104"/>
      <c r="C48" s="43">
        <v>61950000</v>
      </c>
      <c r="D48" s="10" t="s">
        <v>50</v>
      </c>
      <c r="E48" s="10" t="s">
        <v>182</v>
      </c>
      <c r="F48" s="10" t="s">
        <v>98</v>
      </c>
      <c r="G48" s="10" t="s">
        <v>99</v>
      </c>
      <c r="H48" s="10" t="s">
        <v>166</v>
      </c>
      <c r="I48" s="10" t="s">
        <v>101</v>
      </c>
      <c r="J48" s="10" t="s">
        <v>100</v>
      </c>
      <c r="K48" s="91" t="s">
        <v>102</v>
      </c>
      <c r="L48" s="10" t="s">
        <v>2001</v>
      </c>
      <c r="M48" s="97" t="s">
        <v>2001</v>
      </c>
      <c r="N48" s="97" t="s">
        <v>2001</v>
      </c>
      <c r="O48" s="11">
        <v>186</v>
      </c>
      <c r="P48" s="9">
        <v>314</v>
      </c>
      <c r="Q48" s="43">
        <v>61530000</v>
      </c>
      <c r="R48" s="12" t="s">
        <v>478</v>
      </c>
      <c r="S48" s="43">
        <v>61530000</v>
      </c>
      <c r="T48" s="12" t="s">
        <v>1627</v>
      </c>
      <c r="U48" s="92">
        <v>61530000</v>
      </c>
      <c r="V48" s="41" t="s">
        <v>551</v>
      </c>
      <c r="W48" s="41" t="s">
        <v>1814</v>
      </c>
      <c r="X48" s="14" t="s">
        <v>1762</v>
      </c>
      <c r="Y48" s="15">
        <v>0</v>
      </c>
      <c r="Z48" s="9">
        <v>0</v>
      </c>
      <c r="AA48" s="9">
        <v>0</v>
      </c>
      <c r="AB48" s="9">
        <v>4830000</v>
      </c>
      <c r="AC48" s="9">
        <v>6300000</v>
      </c>
      <c r="AD48" s="9">
        <v>6300000</v>
      </c>
      <c r="AE48" s="9">
        <v>6300000</v>
      </c>
      <c r="AF48" s="9">
        <v>6300000</v>
      </c>
      <c r="AG48" s="9">
        <v>6300000</v>
      </c>
      <c r="AH48" s="9"/>
      <c r="AI48" s="9"/>
      <c r="AJ48" s="13"/>
      <c r="AK48" s="17">
        <f t="shared" si="8"/>
        <v>36330000</v>
      </c>
      <c r="AL48" s="584">
        <f t="shared" si="9"/>
        <v>25200000</v>
      </c>
      <c r="AM48" s="48"/>
      <c r="AN48" s="94">
        <f t="shared" si="0"/>
        <v>25200000</v>
      </c>
      <c r="AO48" s="77"/>
      <c r="AP48" s="77">
        <f t="shared" si="1"/>
        <v>25200000</v>
      </c>
      <c r="AQ48" s="76"/>
      <c r="AR48" s="77"/>
      <c r="AS48" s="77"/>
      <c r="AT48" s="77"/>
      <c r="AU48" s="77"/>
      <c r="AV48" s="77"/>
      <c r="AW48" s="77"/>
      <c r="AX48" s="77"/>
      <c r="AY48" s="77"/>
      <c r="AZ48" s="77"/>
      <c r="BA48" s="77"/>
      <c r="BB48" s="78"/>
      <c r="BC48" s="79">
        <f t="shared" si="2"/>
        <v>0</v>
      </c>
      <c r="BD48" s="103">
        <f t="shared" si="3"/>
        <v>25200000</v>
      </c>
    </row>
    <row r="49" spans="2:56" s="49" customFormat="1" x14ac:dyDescent="0.2">
      <c r="B49" s="104"/>
      <c r="C49" s="43">
        <v>72000000</v>
      </c>
      <c r="D49" s="10" t="s">
        <v>50</v>
      </c>
      <c r="E49" s="10" t="s">
        <v>182</v>
      </c>
      <c r="F49" s="10" t="s">
        <v>98</v>
      </c>
      <c r="G49" s="10" t="s">
        <v>99</v>
      </c>
      <c r="H49" s="10" t="s">
        <v>166</v>
      </c>
      <c r="I49" s="10" t="s">
        <v>101</v>
      </c>
      <c r="J49" s="10" t="s">
        <v>100</v>
      </c>
      <c r="K49" s="91" t="s">
        <v>102</v>
      </c>
      <c r="L49" s="10" t="s">
        <v>2001</v>
      </c>
      <c r="M49" s="97" t="s">
        <v>2001</v>
      </c>
      <c r="N49" s="97" t="s">
        <v>2001</v>
      </c>
      <c r="O49" s="11">
        <v>188</v>
      </c>
      <c r="P49" s="9">
        <v>379</v>
      </c>
      <c r="Q49" s="43">
        <v>72000000</v>
      </c>
      <c r="R49" s="12" t="s">
        <v>581</v>
      </c>
      <c r="S49" s="43">
        <v>72000000</v>
      </c>
      <c r="T49" s="12" t="s">
        <v>999</v>
      </c>
      <c r="U49" s="92">
        <v>72000000</v>
      </c>
      <c r="V49" s="41" t="s">
        <v>552</v>
      </c>
      <c r="W49" s="41" t="s">
        <v>1815</v>
      </c>
      <c r="X49" s="14" t="s">
        <v>1438</v>
      </c>
      <c r="Y49" s="15">
        <v>0</v>
      </c>
      <c r="Z49" s="9">
        <v>0</v>
      </c>
      <c r="AA49" s="9">
        <v>0</v>
      </c>
      <c r="AB49" s="9">
        <v>3200000</v>
      </c>
      <c r="AC49" s="9">
        <v>8000000</v>
      </c>
      <c r="AD49" s="9">
        <v>8000000</v>
      </c>
      <c r="AE49" s="9">
        <v>8000000</v>
      </c>
      <c r="AF49" s="9">
        <v>8000000</v>
      </c>
      <c r="AG49" s="9">
        <v>8000000</v>
      </c>
      <c r="AH49" s="9"/>
      <c r="AI49" s="9"/>
      <c r="AJ49" s="13"/>
      <c r="AK49" s="17">
        <f t="shared" si="8"/>
        <v>43200000</v>
      </c>
      <c r="AL49" s="584">
        <f t="shared" si="9"/>
        <v>28800000</v>
      </c>
      <c r="AM49" s="48"/>
      <c r="AN49" s="94">
        <f t="shared" si="0"/>
        <v>28800000</v>
      </c>
      <c r="AO49" s="77"/>
      <c r="AP49" s="77">
        <f t="shared" si="1"/>
        <v>28800000</v>
      </c>
      <c r="AQ49" s="76"/>
      <c r="AR49" s="77"/>
      <c r="AS49" s="77"/>
      <c r="AT49" s="77"/>
      <c r="AU49" s="77"/>
      <c r="AV49" s="77"/>
      <c r="AW49" s="77"/>
      <c r="AX49" s="77"/>
      <c r="AY49" s="77"/>
      <c r="AZ49" s="77"/>
      <c r="BA49" s="77"/>
      <c r="BB49" s="78"/>
      <c r="BC49" s="79">
        <f t="shared" si="2"/>
        <v>0</v>
      </c>
      <c r="BD49" s="103">
        <f t="shared" si="3"/>
        <v>28800000</v>
      </c>
    </row>
    <row r="50" spans="2:56" s="49" customFormat="1" x14ac:dyDescent="0.2">
      <c r="B50" s="104"/>
      <c r="C50" s="43">
        <v>36125000</v>
      </c>
      <c r="D50" s="10" t="s">
        <v>50</v>
      </c>
      <c r="E50" s="10" t="s">
        <v>182</v>
      </c>
      <c r="F50" s="10" t="s">
        <v>98</v>
      </c>
      <c r="G50" s="10" t="s">
        <v>99</v>
      </c>
      <c r="H50" s="10" t="s">
        <v>166</v>
      </c>
      <c r="I50" s="10" t="s">
        <v>101</v>
      </c>
      <c r="J50" s="10" t="s">
        <v>100</v>
      </c>
      <c r="K50" s="91" t="s">
        <v>102</v>
      </c>
      <c r="L50" s="10" t="s">
        <v>2001</v>
      </c>
      <c r="M50" s="97" t="s">
        <v>2001</v>
      </c>
      <c r="N50" s="97" t="s">
        <v>2001</v>
      </c>
      <c r="O50" s="11">
        <v>189</v>
      </c>
      <c r="P50" s="9">
        <v>378</v>
      </c>
      <c r="Q50" s="43">
        <v>36125000</v>
      </c>
      <c r="R50" s="12" t="s">
        <v>710</v>
      </c>
      <c r="S50" s="43">
        <v>36125000</v>
      </c>
      <c r="T50" s="12" t="s">
        <v>2048</v>
      </c>
      <c r="U50" s="92">
        <v>36125000</v>
      </c>
      <c r="V50" s="41" t="s">
        <v>729</v>
      </c>
      <c r="W50" s="41" t="s">
        <v>1816</v>
      </c>
      <c r="X50" s="14" t="s">
        <v>796</v>
      </c>
      <c r="Y50" s="15">
        <v>0</v>
      </c>
      <c r="Z50" s="9">
        <v>0</v>
      </c>
      <c r="AA50" s="9">
        <v>0</v>
      </c>
      <c r="AB50" s="9">
        <v>0</v>
      </c>
      <c r="AC50" s="9">
        <v>3116667</v>
      </c>
      <c r="AD50" s="9">
        <v>4250000</v>
      </c>
      <c r="AE50" s="9">
        <v>4250000</v>
      </c>
      <c r="AF50" s="9">
        <v>4250000</v>
      </c>
      <c r="AG50" s="9">
        <v>4250000</v>
      </c>
      <c r="AH50" s="9"/>
      <c r="AI50" s="9"/>
      <c r="AJ50" s="13"/>
      <c r="AK50" s="17">
        <f t="shared" si="8"/>
        <v>20116667</v>
      </c>
      <c r="AL50" s="584">
        <f t="shared" si="9"/>
        <v>16008333</v>
      </c>
      <c r="AM50" s="48"/>
      <c r="AN50" s="94">
        <f t="shared" si="0"/>
        <v>16008333</v>
      </c>
      <c r="AO50" s="77"/>
      <c r="AP50" s="77">
        <f t="shared" si="1"/>
        <v>16008333</v>
      </c>
      <c r="AQ50" s="76"/>
      <c r="AR50" s="77"/>
      <c r="AS50" s="77"/>
      <c r="AT50" s="77"/>
      <c r="AU50" s="77"/>
      <c r="AV50" s="77"/>
      <c r="AW50" s="77"/>
      <c r="AX50" s="77"/>
      <c r="AY50" s="77"/>
      <c r="AZ50" s="77"/>
      <c r="BA50" s="77"/>
      <c r="BB50" s="78"/>
      <c r="BC50" s="79">
        <f t="shared" si="2"/>
        <v>0</v>
      </c>
      <c r="BD50" s="103">
        <f t="shared" si="3"/>
        <v>16008333</v>
      </c>
    </row>
    <row r="51" spans="2:56" s="49" customFormat="1" x14ac:dyDescent="0.2">
      <c r="B51" s="104"/>
      <c r="C51" s="43">
        <v>12600000</v>
      </c>
      <c r="D51" s="10" t="s">
        <v>50</v>
      </c>
      <c r="E51" s="10" t="s">
        <v>182</v>
      </c>
      <c r="F51" s="10" t="s">
        <v>98</v>
      </c>
      <c r="G51" s="10" t="s">
        <v>99</v>
      </c>
      <c r="H51" s="10" t="s">
        <v>166</v>
      </c>
      <c r="I51" s="10" t="s">
        <v>101</v>
      </c>
      <c r="J51" s="10" t="s">
        <v>100</v>
      </c>
      <c r="K51" s="91" t="s">
        <v>102</v>
      </c>
      <c r="L51" s="10" t="s">
        <v>2001</v>
      </c>
      <c r="M51" s="97" t="s">
        <v>2001</v>
      </c>
      <c r="N51" s="97" t="s">
        <v>2001</v>
      </c>
      <c r="O51" s="11">
        <v>191</v>
      </c>
      <c r="P51" s="9">
        <v>395</v>
      </c>
      <c r="Q51" s="43">
        <v>12600000</v>
      </c>
      <c r="R51" s="12" t="s">
        <v>507</v>
      </c>
      <c r="S51" s="43">
        <v>12600000</v>
      </c>
      <c r="T51" s="12" t="s">
        <v>2064</v>
      </c>
      <c r="U51" s="92">
        <v>12600000</v>
      </c>
      <c r="V51" s="41" t="s">
        <v>730</v>
      </c>
      <c r="W51" s="41" t="s">
        <v>1817</v>
      </c>
      <c r="X51" s="14" t="s">
        <v>931</v>
      </c>
      <c r="Y51" s="15">
        <v>0</v>
      </c>
      <c r="Z51" s="9">
        <v>0</v>
      </c>
      <c r="AA51" s="9">
        <v>0</v>
      </c>
      <c r="AB51" s="9">
        <v>0</v>
      </c>
      <c r="AC51" s="9">
        <v>0</v>
      </c>
      <c r="AD51" s="9">
        <v>6510000</v>
      </c>
      <c r="AE51" s="9">
        <v>6090000</v>
      </c>
      <c r="AF51" s="9">
        <v>0</v>
      </c>
      <c r="AG51" s="9">
        <v>0</v>
      </c>
      <c r="AH51" s="9"/>
      <c r="AI51" s="9"/>
      <c r="AJ51" s="13"/>
      <c r="AK51" s="17">
        <f t="shared" si="8"/>
        <v>12600000</v>
      </c>
      <c r="AL51" s="584">
        <f t="shared" si="9"/>
        <v>0</v>
      </c>
      <c r="AM51" s="48"/>
      <c r="AN51" s="94">
        <f t="shared" si="0"/>
        <v>0</v>
      </c>
      <c r="AO51" s="77"/>
      <c r="AP51" s="77">
        <f t="shared" si="1"/>
        <v>0</v>
      </c>
      <c r="AQ51" s="76"/>
      <c r="AR51" s="77"/>
      <c r="AS51" s="77"/>
      <c r="AT51" s="77"/>
      <c r="AU51" s="77"/>
      <c r="AV51" s="77"/>
      <c r="AW51" s="77"/>
      <c r="AX51" s="77"/>
      <c r="AY51" s="77"/>
      <c r="AZ51" s="77"/>
      <c r="BA51" s="77"/>
      <c r="BB51" s="78"/>
      <c r="BC51" s="79">
        <f t="shared" si="2"/>
        <v>0</v>
      </c>
      <c r="BD51" s="103">
        <f t="shared" si="3"/>
        <v>0</v>
      </c>
    </row>
    <row r="52" spans="2:56" s="49" customFormat="1" x14ac:dyDescent="0.2">
      <c r="B52" s="104"/>
      <c r="C52" s="43">
        <v>36125000</v>
      </c>
      <c r="D52" s="10" t="s">
        <v>50</v>
      </c>
      <c r="E52" s="10" t="s">
        <v>182</v>
      </c>
      <c r="F52" s="10" t="s">
        <v>98</v>
      </c>
      <c r="G52" s="10" t="s">
        <v>99</v>
      </c>
      <c r="H52" s="10" t="s">
        <v>166</v>
      </c>
      <c r="I52" s="10" t="s">
        <v>101</v>
      </c>
      <c r="J52" s="10" t="s">
        <v>100</v>
      </c>
      <c r="K52" s="91" t="s">
        <v>102</v>
      </c>
      <c r="L52" s="10" t="s">
        <v>2001</v>
      </c>
      <c r="M52" s="97" t="s">
        <v>2001</v>
      </c>
      <c r="N52" s="97" t="s">
        <v>2001</v>
      </c>
      <c r="O52" s="11">
        <v>193</v>
      </c>
      <c r="P52" s="9">
        <v>382</v>
      </c>
      <c r="Q52" s="43">
        <v>36125000</v>
      </c>
      <c r="R52" s="12" t="s">
        <v>582</v>
      </c>
      <c r="S52" s="43">
        <v>36125000</v>
      </c>
      <c r="T52" s="12" t="s">
        <v>1088</v>
      </c>
      <c r="U52" s="92">
        <v>36125000</v>
      </c>
      <c r="V52" s="41" t="s">
        <v>553</v>
      </c>
      <c r="W52" s="41" t="s">
        <v>1818</v>
      </c>
      <c r="X52" s="14" t="s">
        <v>1735</v>
      </c>
      <c r="Y52" s="15">
        <v>0</v>
      </c>
      <c r="Z52" s="9">
        <v>0</v>
      </c>
      <c r="AA52" s="9">
        <v>0</v>
      </c>
      <c r="AB52" s="9">
        <v>1700000</v>
      </c>
      <c r="AC52" s="9">
        <v>4250000</v>
      </c>
      <c r="AD52" s="9">
        <v>4250000</v>
      </c>
      <c r="AE52" s="9">
        <v>4250000</v>
      </c>
      <c r="AF52" s="9">
        <v>4250000</v>
      </c>
      <c r="AG52" s="9">
        <v>4250000</v>
      </c>
      <c r="AH52" s="9"/>
      <c r="AI52" s="9"/>
      <c r="AJ52" s="13"/>
      <c r="AK52" s="17">
        <f t="shared" si="8"/>
        <v>22950000</v>
      </c>
      <c r="AL52" s="584">
        <f t="shared" si="9"/>
        <v>13175000</v>
      </c>
      <c r="AM52" s="48"/>
      <c r="AN52" s="94">
        <f t="shared" si="0"/>
        <v>13175000</v>
      </c>
      <c r="AO52" s="77"/>
      <c r="AP52" s="77">
        <f t="shared" si="1"/>
        <v>13175000</v>
      </c>
      <c r="AQ52" s="76"/>
      <c r="AR52" s="77"/>
      <c r="AS52" s="77"/>
      <c r="AT52" s="77"/>
      <c r="AU52" s="77"/>
      <c r="AV52" s="77"/>
      <c r="AW52" s="77"/>
      <c r="AX52" s="77"/>
      <c r="AY52" s="77"/>
      <c r="AZ52" s="77"/>
      <c r="BA52" s="77"/>
      <c r="BB52" s="78"/>
      <c r="BC52" s="79">
        <f t="shared" si="2"/>
        <v>0</v>
      </c>
      <c r="BD52" s="103">
        <f t="shared" si="3"/>
        <v>13175000</v>
      </c>
    </row>
    <row r="53" spans="2:56" s="49" customFormat="1" x14ac:dyDescent="0.2">
      <c r="B53" s="104"/>
      <c r="C53" s="43">
        <v>53550000</v>
      </c>
      <c r="D53" s="10" t="s">
        <v>50</v>
      </c>
      <c r="E53" s="10" t="s">
        <v>182</v>
      </c>
      <c r="F53" s="10" t="s">
        <v>98</v>
      </c>
      <c r="G53" s="10" t="s">
        <v>99</v>
      </c>
      <c r="H53" s="10" t="s">
        <v>166</v>
      </c>
      <c r="I53" s="10" t="s">
        <v>101</v>
      </c>
      <c r="J53" s="10" t="s">
        <v>100</v>
      </c>
      <c r="K53" s="91" t="s">
        <v>102</v>
      </c>
      <c r="L53" s="10" t="s">
        <v>2001</v>
      </c>
      <c r="M53" s="97" t="s">
        <v>2001</v>
      </c>
      <c r="N53" s="97" t="s">
        <v>2001</v>
      </c>
      <c r="O53" s="11">
        <v>194</v>
      </c>
      <c r="P53" s="9">
        <v>377</v>
      </c>
      <c r="Q53" s="43">
        <v>53550000</v>
      </c>
      <c r="R53" s="12" t="s">
        <v>583</v>
      </c>
      <c r="S53" s="43">
        <v>53550000</v>
      </c>
      <c r="T53" s="12" t="s">
        <v>1784</v>
      </c>
      <c r="U53" s="92">
        <v>53550000</v>
      </c>
      <c r="V53" s="41" t="s">
        <v>554</v>
      </c>
      <c r="W53" s="41" t="s">
        <v>1819</v>
      </c>
      <c r="X53" s="14" t="s">
        <v>1763</v>
      </c>
      <c r="Y53" s="15">
        <v>0</v>
      </c>
      <c r="Z53" s="9">
        <v>0</v>
      </c>
      <c r="AA53" s="9">
        <v>0</v>
      </c>
      <c r="AB53" s="9">
        <v>1470000</v>
      </c>
      <c r="AC53" s="9">
        <v>6300000</v>
      </c>
      <c r="AD53" s="9">
        <v>6300000</v>
      </c>
      <c r="AE53" s="9">
        <v>6300000</v>
      </c>
      <c r="AF53" s="9">
        <v>6300000</v>
      </c>
      <c r="AG53" s="9">
        <v>6300000</v>
      </c>
      <c r="AH53" s="9"/>
      <c r="AI53" s="9"/>
      <c r="AJ53" s="13"/>
      <c r="AK53" s="17">
        <f t="shared" si="8"/>
        <v>32970000</v>
      </c>
      <c r="AL53" s="584">
        <f t="shared" si="9"/>
        <v>20580000</v>
      </c>
      <c r="AM53" s="48"/>
      <c r="AN53" s="94">
        <f t="shared" si="0"/>
        <v>20580000</v>
      </c>
      <c r="AO53" s="77"/>
      <c r="AP53" s="77">
        <f t="shared" si="1"/>
        <v>20580000</v>
      </c>
      <c r="AQ53" s="76"/>
      <c r="AR53" s="77"/>
      <c r="AS53" s="77"/>
      <c r="AT53" s="77"/>
      <c r="AU53" s="77"/>
      <c r="AV53" s="77"/>
      <c r="AW53" s="77"/>
      <c r="AX53" s="77"/>
      <c r="AY53" s="77"/>
      <c r="AZ53" s="77"/>
      <c r="BA53" s="77"/>
      <c r="BB53" s="78"/>
      <c r="BC53" s="79">
        <f t="shared" si="2"/>
        <v>0</v>
      </c>
      <c r="BD53" s="103">
        <f t="shared" si="3"/>
        <v>20580000</v>
      </c>
    </row>
    <row r="54" spans="2:56" s="49" customFormat="1" x14ac:dyDescent="0.2">
      <c r="B54" s="104"/>
      <c r="C54" s="43">
        <v>43350000</v>
      </c>
      <c r="D54" s="10" t="s">
        <v>50</v>
      </c>
      <c r="E54" s="10" t="s">
        <v>182</v>
      </c>
      <c r="F54" s="10" t="s">
        <v>98</v>
      </c>
      <c r="G54" s="10" t="s">
        <v>99</v>
      </c>
      <c r="H54" s="10" t="s">
        <v>166</v>
      </c>
      <c r="I54" s="10" t="s">
        <v>101</v>
      </c>
      <c r="J54" s="10" t="s">
        <v>100</v>
      </c>
      <c r="K54" s="91" t="s">
        <v>102</v>
      </c>
      <c r="L54" s="10" t="s">
        <v>2001</v>
      </c>
      <c r="M54" s="97" t="s">
        <v>2001</v>
      </c>
      <c r="N54" s="97" t="s">
        <v>2001</v>
      </c>
      <c r="O54" s="11">
        <v>196</v>
      </c>
      <c r="P54" s="9">
        <v>376</v>
      </c>
      <c r="Q54" s="43">
        <v>43350000</v>
      </c>
      <c r="R54" s="12" t="s">
        <v>584</v>
      </c>
      <c r="S54" s="43">
        <v>43350000</v>
      </c>
      <c r="T54" s="12" t="s">
        <v>1779</v>
      </c>
      <c r="U54" s="92">
        <v>43350000</v>
      </c>
      <c r="V54" s="41" t="s">
        <v>555</v>
      </c>
      <c r="W54" s="41" t="s">
        <v>1820</v>
      </c>
      <c r="X54" s="14" t="s">
        <v>1733</v>
      </c>
      <c r="Y54" s="15">
        <v>0</v>
      </c>
      <c r="Z54" s="9">
        <v>0</v>
      </c>
      <c r="AA54" s="9">
        <v>0</v>
      </c>
      <c r="AB54" s="9">
        <v>1190000</v>
      </c>
      <c r="AC54" s="9">
        <v>5100000</v>
      </c>
      <c r="AD54" s="9">
        <v>5100000</v>
      </c>
      <c r="AE54" s="9">
        <v>5100000</v>
      </c>
      <c r="AF54" s="9">
        <v>5100000</v>
      </c>
      <c r="AG54" s="9">
        <v>5100000</v>
      </c>
      <c r="AH54" s="9"/>
      <c r="AI54" s="9"/>
      <c r="AJ54" s="13"/>
      <c r="AK54" s="17">
        <f t="shared" si="8"/>
        <v>26690000</v>
      </c>
      <c r="AL54" s="584">
        <f t="shared" si="9"/>
        <v>16660000</v>
      </c>
      <c r="AM54" s="48"/>
      <c r="AN54" s="94">
        <f t="shared" si="0"/>
        <v>16660000</v>
      </c>
      <c r="AO54" s="77"/>
      <c r="AP54" s="77">
        <f t="shared" si="1"/>
        <v>16660000</v>
      </c>
      <c r="AQ54" s="76"/>
      <c r="AR54" s="77"/>
      <c r="AS54" s="77"/>
      <c r="AT54" s="77"/>
      <c r="AU54" s="77"/>
      <c r="AV54" s="77"/>
      <c r="AW54" s="77"/>
      <c r="AX54" s="77"/>
      <c r="AY54" s="77"/>
      <c r="AZ54" s="77"/>
      <c r="BA54" s="77"/>
      <c r="BB54" s="78"/>
      <c r="BC54" s="79">
        <f t="shared" si="2"/>
        <v>0</v>
      </c>
      <c r="BD54" s="103">
        <f t="shared" si="3"/>
        <v>16660000</v>
      </c>
    </row>
    <row r="55" spans="2:56" s="49" customFormat="1" x14ac:dyDescent="0.2">
      <c r="B55" s="104"/>
      <c r="C55" s="43">
        <v>22950000</v>
      </c>
      <c r="D55" s="10" t="s">
        <v>50</v>
      </c>
      <c r="E55" s="10" t="s">
        <v>182</v>
      </c>
      <c r="F55" s="10" t="s">
        <v>98</v>
      </c>
      <c r="G55" s="10" t="s">
        <v>99</v>
      </c>
      <c r="H55" s="10" t="s">
        <v>166</v>
      </c>
      <c r="I55" s="10" t="s">
        <v>101</v>
      </c>
      <c r="J55" s="10" t="s">
        <v>100</v>
      </c>
      <c r="K55" s="91" t="s">
        <v>102</v>
      </c>
      <c r="L55" s="10" t="s">
        <v>2001</v>
      </c>
      <c r="M55" s="97" t="s">
        <v>2001</v>
      </c>
      <c r="N55" s="97" t="s">
        <v>2001</v>
      </c>
      <c r="O55" s="11">
        <v>197</v>
      </c>
      <c r="P55" s="9">
        <v>366</v>
      </c>
      <c r="Q55" s="43">
        <v>22950000</v>
      </c>
      <c r="R55" s="12" t="s">
        <v>428</v>
      </c>
      <c r="S55" s="43">
        <v>22950000</v>
      </c>
      <c r="T55" s="12" t="s">
        <v>1222</v>
      </c>
      <c r="U55" s="92">
        <v>22950000</v>
      </c>
      <c r="V55" s="41" t="s">
        <v>556</v>
      </c>
      <c r="W55" s="41" t="s">
        <v>1821</v>
      </c>
      <c r="X55" s="14" t="s">
        <v>1764</v>
      </c>
      <c r="Y55" s="15">
        <v>0</v>
      </c>
      <c r="Z55" s="9">
        <v>0</v>
      </c>
      <c r="AA55" s="9">
        <v>0</v>
      </c>
      <c r="AB55" s="9">
        <v>1800000</v>
      </c>
      <c r="AC55" s="9">
        <v>2700000</v>
      </c>
      <c r="AD55" s="9">
        <v>2700000</v>
      </c>
      <c r="AE55" s="9">
        <v>2700000</v>
      </c>
      <c r="AF55" s="9">
        <v>2700000</v>
      </c>
      <c r="AG55" s="9">
        <v>2700000</v>
      </c>
      <c r="AH55" s="9"/>
      <c r="AI55" s="9"/>
      <c r="AJ55" s="13"/>
      <c r="AK55" s="17">
        <f t="shared" si="8"/>
        <v>15300000</v>
      </c>
      <c r="AL55" s="584">
        <f t="shared" si="9"/>
        <v>7650000</v>
      </c>
      <c r="AM55" s="48"/>
      <c r="AN55" s="94">
        <f t="shared" si="0"/>
        <v>7650000</v>
      </c>
      <c r="AO55" s="77"/>
      <c r="AP55" s="77">
        <f t="shared" si="1"/>
        <v>7650000</v>
      </c>
      <c r="AQ55" s="76"/>
      <c r="AR55" s="77"/>
      <c r="AS55" s="77"/>
      <c r="AT55" s="77"/>
      <c r="AU55" s="77"/>
      <c r="AV55" s="77"/>
      <c r="AW55" s="77"/>
      <c r="AX55" s="77"/>
      <c r="AY55" s="77"/>
      <c r="AZ55" s="77"/>
      <c r="BA55" s="77"/>
      <c r="BB55" s="78"/>
      <c r="BC55" s="79">
        <f t="shared" si="2"/>
        <v>0</v>
      </c>
      <c r="BD55" s="103">
        <f t="shared" si="3"/>
        <v>7650000</v>
      </c>
    </row>
    <row r="56" spans="2:56" s="49" customFormat="1" x14ac:dyDescent="0.2">
      <c r="B56" s="104"/>
      <c r="C56" s="43">
        <v>50400000</v>
      </c>
      <c r="D56" s="10" t="s">
        <v>50</v>
      </c>
      <c r="E56" s="10" t="s">
        <v>182</v>
      </c>
      <c r="F56" s="10" t="s">
        <v>98</v>
      </c>
      <c r="G56" s="10" t="s">
        <v>99</v>
      </c>
      <c r="H56" s="10" t="s">
        <v>166</v>
      </c>
      <c r="I56" s="10" t="s">
        <v>101</v>
      </c>
      <c r="J56" s="10" t="s">
        <v>100</v>
      </c>
      <c r="K56" s="91" t="s">
        <v>102</v>
      </c>
      <c r="L56" s="10" t="s">
        <v>2001</v>
      </c>
      <c r="M56" s="97" t="s">
        <v>2001</v>
      </c>
      <c r="N56" s="97" t="s">
        <v>2001</v>
      </c>
      <c r="O56" s="11">
        <v>198</v>
      </c>
      <c r="P56" s="9">
        <v>374</v>
      </c>
      <c r="Q56" s="43">
        <v>50400000</v>
      </c>
      <c r="R56" s="12" t="s">
        <v>585</v>
      </c>
      <c r="S56" s="43">
        <v>50400000</v>
      </c>
      <c r="T56" s="12" t="s">
        <v>1671</v>
      </c>
      <c r="U56" s="92">
        <v>50400000</v>
      </c>
      <c r="V56" s="41" t="s">
        <v>557</v>
      </c>
      <c r="W56" s="41" t="s">
        <v>1822</v>
      </c>
      <c r="X56" s="14" t="s">
        <v>1732</v>
      </c>
      <c r="Y56" s="15">
        <v>0</v>
      </c>
      <c r="Z56" s="9">
        <v>0</v>
      </c>
      <c r="AA56" s="9">
        <v>0</v>
      </c>
      <c r="AB56" s="9">
        <v>1470000</v>
      </c>
      <c r="AC56" s="9">
        <v>6300000</v>
      </c>
      <c r="AD56" s="9">
        <v>6300000</v>
      </c>
      <c r="AE56" s="9">
        <v>6300000</v>
      </c>
      <c r="AF56" s="9">
        <v>6300000</v>
      </c>
      <c r="AG56" s="9">
        <v>6300000</v>
      </c>
      <c r="AH56" s="9"/>
      <c r="AI56" s="9"/>
      <c r="AJ56" s="13"/>
      <c r="AK56" s="17">
        <f t="shared" si="8"/>
        <v>32970000</v>
      </c>
      <c r="AL56" s="584">
        <f t="shared" si="9"/>
        <v>17430000</v>
      </c>
      <c r="AM56" s="48"/>
      <c r="AN56" s="94">
        <f t="shared" si="0"/>
        <v>17430000</v>
      </c>
      <c r="AO56" s="77"/>
      <c r="AP56" s="77">
        <f t="shared" si="1"/>
        <v>17430000</v>
      </c>
      <c r="AQ56" s="76"/>
      <c r="AR56" s="77"/>
      <c r="AS56" s="77"/>
      <c r="AT56" s="77"/>
      <c r="AU56" s="77"/>
      <c r="AV56" s="77"/>
      <c r="AW56" s="77"/>
      <c r="AX56" s="77"/>
      <c r="AY56" s="77"/>
      <c r="AZ56" s="77"/>
      <c r="BA56" s="77"/>
      <c r="BB56" s="78"/>
      <c r="BC56" s="79">
        <f t="shared" si="2"/>
        <v>0</v>
      </c>
      <c r="BD56" s="103">
        <f t="shared" si="3"/>
        <v>17430000</v>
      </c>
    </row>
    <row r="57" spans="2:56" s="49" customFormat="1" x14ac:dyDescent="0.2">
      <c r="B57" s="104"/>
      <c r="C57" s="43">
        <v>53550000</v>
      </c>
      <c r="D57" s="10" t="s">
        <v>50</v>
      </c>
      <c r="E57" s="10" t="s">
        <v>182</v>
      </c>
      <c r="F57" s="10" t="s">
        <v>98</v>
      </c>
      <c r="G57" s="10" t="s">
        <v>99</v>
      </c>
      <c r="H57" s="10" t="s">
        <v>166</v>
      </c>
      <c r="I57" s="10" t="s">
        <v>101</v>
      </c>
      <c r="J57" s="10" t="s">
        <v>100</v>
      </c>
      <c r="K57" s="91" t="s">
        <v>102</v>
      </c>
      <c r="L57" s="10" t="s">
        <v>2001</v>
      </c>
      <c r="M57" s="97" t="s">
        <v>2001</v>
      </c>
      <c r="N57" s="97" t="s">
        <v>2001</v>
      </c>
      <c r="O57" s="11">
        <v>199</v>
      </c>
      <c r="P57" s="9">
        <v>396</v>
      </c>
      <c r="Q57" s="43">
        <v>53550000</v>
      </c>
      <c r="R57" s="12" t="s">
        <v>570</v>
      </c>
      <c r="S57" s="43">
        <v>53550000</v>
      </c>
      <c r="T57" s="12" t="s">
        <v>1679</v>
      </c>
      <c r="U57" s="92">
        <v>53550000</v>
      </c>
      <c r="V57" s="41" t="s">
        <v>558</v>
      </c>
      <c r="W57" s="41" t="s">
        <v>1823</v>
      </c>
      <c r="X57" s="14" t="s">
        <v>1439</v>
      </c>
      <c r="Y57" s="15">
        <v>0</v>
      </c>
      <c r="Z57" s="9">
        <v>0</v>
      </c>
      <c r="AA57" s="9">
        <v>0</v>
      </c>
      <c r="AB57" s="9">
        <v>1470000</v>
      </c>
      <c r="AC57" s="9">
        <v>6300000</v>
      </c>
      <c r="AD57" s="9">
        <v>6300000</v>
      </c>
      <c r="AE57" s="9">
        <v>6300000</v>
      </c>
      <c r="AF57" s="9">
        <v>6300000</v>
      </c>
      <c r="AG57" s="9">
        <v>6300000</v>
      </c>
      <c r="AH57" s="9"/>
      <c r="AI57" s="9"/>
      <c r="AJ57" s="13"/>
      <c r="AK57" s="17">
        <f t="shared" si="8"/>
        <v>32970000</v>
      </c>
      <c r="AL57" s="584">
        <f t="shared" si="9"/>
        <v>20580000</v>
      </c>
      <c r="AM57" s="48"/>
      <c r="AN57" s="94">
        <f t="shared" si="0"/>
        <v>20580000</v>
      </c>
      <c r="AO57" s="77"/>
      <c r="AP57" s="77">
        <f t="shared" si="1"/>
        <v>20580000</v>
      </c>
      <c r="AQ57" s="76"/>
      <c r="AR57" s="77"/>
      <c r="AS57" s="77"/>
      <c r="AT57" s="77"/>
      <c r="AU57" s="77"/>
      <c r="AV57" s="77"/>
      <c r="AW57" s="77"/>
      <c r="AX57" s="77"/>
      <c r="AY57" s="77"/>
      <c r="AZ57" s="77"/>
      <c r="BA57" s="77"/>
      <c r="BB57" s="78"/>
      <c r="BC57" s="79">
        <f t="shared" si="2"/>
        <v>0</v>
      </c>
      <c r="BD57" s="103">
        <f t="shared" si="3"/>
        <v>20580000</v>
      </c>
    </row>
    <row r="58" spans="2:56" s="49" customFormat="1" x14ac:dyDescent="0.2">
      <c r="B58" s="104"/>
      <c r="C58" s="43">
        <v>49300000</v>
      </c>
      <c r="D58" s="10" t="s">
        <v>50</v>
      </c>
      <c r="E58" s="10" t="s">
        <v>182</v>
      </c>
      <c r="F58" s="10" t="s">
        <v>98</v>
      </c>
      <c r="G58" s="10" t="s">
        <v>99</v>
      </c>
      <c r="H58" s="10" t="s">
        <v>166</v>
      </c>
      <c r="I58" s="10" t="s">
        <v>101</v>
      </c>
      <c r="J58" s="10" t="s">
        <v>100</v>
      </c>
      <c r="K58" s="91" t="s">
        <v>102</v>
      </c>
      <c r="L58" s="10" t="s">
        <v>2001</v>
      </c>
      <c r="M58" s="97" t="s">
        <v>2001</v>
      </c>
      <c r="N58" s="97" t="s">
        <v>2001</v>
      </c>
      <c r="O58" s="11">
        <v>200</v>
      </c>
      <c r="P58" s="9">
        <v>373</v>
      </c>
      <c r="Q58" s="43">
        <v>49300000</v>
      </c>
      <c r="R58" s="12" t="s">
        <v>586</v>
      </c>
      <c r="S58" s="43">
        <v>49300000</v>
      </c>
      <c r="T58" s="12" t="s">
        <v>1010</v>
      </c>
      <c r="U58" s="92">
        <v>49300000</v>
      </c>
      <c r="V58" s="41" t="s">
        <v>559</v>
      </c>
      <c r="W58" s="41" t="s">
        <v>1824</v>
      </c>
      <c r="X58" s="14" t="s">
        <v>1726</v>
      </c>
      <c r="Y58" s="15">
        <v>0</v>
      </c>
      <c r="Z58" s="9">
        <v>0</v>
      </c>
      <c r="AA58" s="9">
        <v>0</v>
      </c>
      <c r="AB58" s="9">
        <v>1546667</v>
      </c>
      <c r="AC58" s="9">
        <v>5800000</v>
      </c>
      <c r="AD58" s="9">
        <v>5800000</v>
      </c>
      <c r="AE58" s="9">
        <v>5800000</v>
      </c>
      <c r="AF58" s="9">
        <v>5800000</v>
      </c>
      <c r="AG58" s="9">
        <v>5800000</v>
      </c>
      <c r="AH58" s="9"/>
      <c r="AI58" s="9"/>
      <c r="AJ58" s="13"/>
      <c r="AK58" s="17">
        <f t="shared" si="8"/>
        <v>30546667</v>
      </c>
      <c r="AL58" s="584">
        <f t="shared" si="9"/>
        <v>18753333</v>
      </c>
      <c r="AM58" s="48"/>
      <c r="AN58" s="94">
        <f t="shared" si="0"/>
        <v>18753333</v>
      </c>
      <c r="AO58" s="77"/>
      <c r="AP58" s="77">
        <f t="shared" si="1"/>
        <v>18753333</v>
      </c>
      <c r="AQ58" s="76"/>
      <c r="AR58" s="77"/>
      <c r="AS58" s="77"/>
      <c r="AT58" s="77"/>
      <c r="AU58" s="77"/>
      <c r="AV58" s="77"/>
      <c r="AW58" s="77"/>
      <c r="AX58" s="77"/>
      <c r="AY58" s="77"/>
      <c r="AZ58" s="77"/>
      <c r="BA58" s="77"/>
      <c r="BB58" s="78"/>
      <c r="BC58" s="79">
        <f t="shared" si="2"/>
        <v>0</v>
      </c>
      <c r="BD58" s="103">
        <f t="shared" si="3"/>
        <v>18753333</v>
      </c>
    </row>
    <row r="59" spans="2:56" s="49" customFormat="1" x14ac:dyDescent="0.2">
      <c r="B59" s="104"/>
      <c r="C59" s="43">
        <v>24650000</v>
      </c>
      <c r="D59" s="10" t="s">
        <v>50</v>
      </c>
      <c r="E59" s="10" t="s">
        <v>182</v>
      </c>
      <c r="F59" s="10" t="s">
        <v>98</v>
      </c>
      <c r="G59" s="10" t="s">
        <v>99</v>
      </c>
      <c r="H59" s="10" t="s">
        <v>166</v>
      </c>
      <c r="I59" s="10" t="s">
        <v>101</v>
      </c>
      <c r="J59" s="10" t="s">
        <v>100</v>
      </c>
      <c r="K59" s="91" t="s">
        <v>102</v>
      </c>
      <c r="L59" s="10" t="s">
        <v>2001</v>
      </c>
      <c r="M59" s="97" t="s">
        <v>2001</v>
      </c>
      <c r="N59" s="97" t="s">
        <v>2001</v>
      </c>
      <c r="O59" s="11">
        <v>202</v>
      </c>
      <c r="P59" s="9">
        <v>381</v>
      </c>
      <c r="Q59" s="43">
        <v>24650000</v>
      </c>
      <c r="R59" s="12" t="s">
        <v>587</v>
      </c>
      <c r="S59" s="43">
        <v>24650000</v>
      </c>
      <c r="T59" s="12" t="s">
        <v>2065</v>
      </c>
      <c r="U59" s="92">
        <v>24650000</v>
      </c>
      <c r="V59" s="41" t="s">
        <v>560</v>
      </c>
      <c r="W59" s="41" t="s">
        <v>1825</v>
      </c>
      <c r="X59" s="14" t="s">
        <v>1094</v>
      </c>
      <c r="Y59" s="15">
        <v>0</v>
      </c>
      <c r="Z59" s="9">
        <v>0</v>
      </c>
      <c r="AA59" s="9">
        <v>0</v>
      </c>
      <c r="AB59" s="9">
        <v>1160000</v>
      </c>
      <c r="AC59" s="9">
        <v>2900000</v>
      </c>
      <c r="AD59" s="9">
        <v>2900000</v>
      </c>
      <c r="AE59" s="9">
        <v>2900000</v>
      </c>
      <c r="AF59" s="9">
        <v>2900000</v>
      </c>
      <c r="AG59" s="9">
        <v>2900000</v>
      </c>
      <c r="AH59" s="9"/>
      <c r="AI59" s="9"/>
      <c r="AJ59" s="13"/>
      <c r="AK59" s="17">
        <f t="shared" si="8"/>
        <v>15660000</v>
      </c>
      <c r="AL59" s="584">
        <f t="shared" si="9"/>
        <v>8990000</v>
      </c>
      <c r="AM59" s="48"/>
      <c r="AN59" s="94">
        <f t="shared" si="0"/>
        <v>8990000</v>
      </c>
      <c r="AO59" s="77"/>
      <c r="AP59" s="77">
        <f t="shared" si="1"/>
        <v>8990000</v>
      </c>
      <c r="AQ59" s="76"/>
      <c r="AR59" s="77"/>
      <c r="AS59" s="77"/>
      <c r="AT59" s="77"/>
      <c r="AU59" s="77"/>
      <c r="AV59" s="77"/>
      <c r="AW59" s="77"/>
      <c r="AX59" s="77"/>
      <c r="AY59" s="77"/>
      <c r="AZ59" s="77"/>
      <c r="BA59" s="77"/>
      <c r="BB59" s="78"/>
      <c r="BC59" s="79">
        <f t="shared" si="2"/>
        <v>0</v>
      </c>
      <c r="BD59" s="103">
        <f t="shared" si="3"/>
        <v>8990000</v>
      </c>
    </row>
    <row r="60" spans="2:56" s="49" customFormat="1" x14ac:dyDescent="0.2">
      <c r="B60" s="104"/>
      <c r="C60" s="43">
        <v>16266667</v>
      </c>
      <c r="D60" s="10" t="s">
        <v>50</v>
      </c>
      <c r="E60" s="10" t="s">
        <v>182</v>
      </c>
      <c r="F60" s="10" t="s">
        <v>98</v>
      </c>
      <c r="G60" s="10" t="s">
        <v>99</v>
      </c>
      <c r="H60" s="10" t="s">
        <v>166</v>
      </c>
      <c r="I60" s="10" t="s">
        <v>101</v>
      </c>
      <c r="J60" s="10" t="s">
        <v>100</v>
      </c>
      <c r="K60" s="91" t="s">
        <v>102</v>
      </c>
      <c r="L60" s="10" t="s">
        <v>2001</v>
      </c>
      <c r="M60" s="97" t="s">
        <v>2001</v>
      </c>
      <c r="N60" s="97" t="s">
        <v>2001</v>
      </c>
      <c r="O60" s="11">
        <v>203</v>
      </c>
      <c r="P60" s="9">
        <v>375</v>
      </c>
      <c r="Q60" s="43">
        <v>16266667</v>
      </c>
      <c r="R60" s="12" t="s">
        <v>527</v>
      </c>
      <c r="S60" s="43">
        <v>16266667</v>
      </c>
      <c r="T60" s="12" t="s">
        <v>1720</v>
      </c>
      <c r="U60" s="92">
        <v>16266667</v>
      </c>
      <c r="V60" s="41" t="s">
        <v>561</v>
      </c>
      <c r="W60" s="41" t="s">
        <v>1826</v>
      </c>
      <c r="X60" s="14" t="s">
        <v>1433</v>
      </c>
      <c r="Y60" s="15">
        <v>0</v>
      </c>
      <c r="Z60" s="9">
        <v>0</v>
      </c>
      <c r="AA60" s="9">
        <v>0</v>
      </c>
      <c r="AB60" s="9">
        <v>0</v>
      </c>
      <c r="AC60" s="9">
        <v>8266667</v>
      </c>
      <c r="AD60" s="9">
        <v>8000000</v>
      </c>
      <c r="AE60" s="9">
        <v>0</v>
      </c>
      <c r="AF60" s="9">
        <v>0</v>
      </c>
      <c r="AG60" s="9">
        <v>0</v>
      </c>
      <c r="AH60" s="9"/>
      <c r="AI60" s="9"/>
      <c r="AJ60" s="13"/>
      <c r="AK60" s="17">
        <f t="shared" si="8"/>
        <v>16266667</v>
      </c>
      <c r="AL60" s="584">
        <f t="shared" si="9"/>
        <v>0</v>
      </c>
      <c r="AM60" s="48"/>
      <c r="AN60" s="94">
        <f t="shared" si="0"/>
        <v>0</v>
      </c>
      <c r="AO60" s="77"/>
      <c r="AP60" s="77">
        <f t="shared" si="1"/>
        <v>0</v>
      </c>
      <c r="AQ60" s="76"/>
      <c r="AR60" s="77"/>
      <c r="AS60" s="77"/>
      <c r="AT60" s="77"/>
      <c r="AU60" s="77"/>
      <c r="AV60" s="77"/>
      <c r="AW60" s="77"/>
      <c r="AX60" s="77"/>
      <c r="AY60" s="77"/>
      <c r="AZ60" s="77"/>
      <c r="BA60" s="77"/>
      <c r="BB60" s="78"/>
      <c r="BC60" s="79">
        <f t="shared" si="2"/>
        <v>0</v>
      </c>
      <c r="BD60" s="103">
        <f t="shared" si="3"/>
        <v>0</v>
      </c>
    </row>
    <row r="61" spans="2:56" s="49" customFormat="1" x14ac:dyDescent="0.2">
      <c r="B61" s="104"/>
      <c r="C61" s="43">
        <v>11900000</v>
      </c>
      <c r="D61" s="10" t="s">
        <v>50</v>
      </c>
      <c r="E61" s="10" t="s">
        <v>182</v>
      </c>
      <c r="F61" s="10" t="s">
        <v>98</v>
      </c>
      <c r="G61" s="10" t="s">
        <v>99</v>
      </c>
      <c r="H61" s="10" t="s">
        <v>166</v>
      </c>
      <c r="I61" s="10" t="s">
        <v>101</v>
      </c>
      <c r="J61" s="10" t="s">
        <v>100</v>
      </c>
      <c r="K61" s="91" t="s">
        <v>102</v>
      </c>
      <c r="L61" s="10" t="s">
        <v>2001</v>
      </c>
      <c r="M61" s="97" t="s">
        <v>2001</v>
      </c>
      <c r="N61" s="97" t="s">
        <v>2001</v>
      </c>
      <c r="O61" s="11">
        <v>204</v>
      </c>
      <c r="P61" s="9">
        <v>380</v>
      </c>
      <c r="Q61" s="43">
        <v>11900000</v>
      </c>
      <c r="R61" s="12" t="s">
        <v>572</v>
      </c>
      <c r="S61" s="43">
        <v>11900000</v>
      </c>
      <c r="T61" s="12" t="s">
        <v>1721</v>
      </c>
      <c r="U61" s="92">
        <v>11900000</v>
      </c>
      <c r="V61" s="41" t="s">
        <v>562</v>
      </c>
      <c r="W61" s="41" t="s">
        <v>1827</v>
      </c>
      <c r="X61" s="14" t="s">
        <v>1730</v>
      </c>
      <c r="Y61" s="15">
        <v>0</v>
      </c>
      <c r="Z61" s="9">
        <v>0</v>
      </c>
      <c r="AA61" s="9">
        <v>0</v>
      </c>
      <c r="AB61" s="9">
        <v>0</v>
      </c>
      <c r="AC61" s="9">
        <v>4391667</v>
      </c>
      <c r="AD61" s="9">
        <v>4250000</v>
      </c>
      <c r="AE61" s="9">
        <v>3258333</v>
      </c>
      <c r="AF61" s="9">
        <v>0</v>
      </c>
      <c r="AG61" s="9">
        <v>0</v>
      </c>
      <c r="AH61" s="9"/>
      <c r="AI61" s="9"/>
      <c r="AJ61" s="13"/>
      <c r="AK61" s="17">
        <f t="shared" si="8"/>
        <v>11900000</v>
      </c>
      <c r="AL61" s="584">
        <f t="shared" si="9"/>
        <v>0</v>
      </c>
      <c r="AM61" s="48"/>
      <c r="AN61" s="94">
        <f t="shared" si="0"/>
        <v>0</v>
      </c>
      <c r="AO61" s="77"/>
      <c r="AP61" s="77">
        <f t="shared" si="1"/>
        <v>0</v>
      </c>
      <c r="AQ61" s="76"/>
      <c r="AR61" s="77"/>
      <c r="AS61" s="77"/>
      <c r="AT61" s="77"/>
      <c r="AU61" s="77"/>
      <c r="AV61" s="77"/>
      <c r="AW61" s="77"/>
      <c r="AX61" s="77"/>
      <c r="AY61" s="77"/>
      <c r="AZ61" s="77"/>
      <c r="BA61" s="77"/>
      <c r="BB61" s="78"/>
      <c r="BC61" s="79">
        <f t="shared" si="2"/>
        <v>0</v>
      </c>
      <c r="BD61" s="103">
        <f t="shared" si="3"/>
        <v>0</v>
      </c>
    </row>
    <row r="62" spans="2:56" s="49" customFormat="1" x14ac:dyDescent="0.2">
      <c r="B62" s="104"/>
      <c r="C62" s="43">
        <v>29750000</v>
      </c>
      <c r="D62" s="10" t="s">
        <v>50</v>
      </c>
      <c r="E62" s="10" t="s">
        <v>182</v>
      </c>
      <c r="F62" s="10" t="s">
        <v>98</v>
      </c>
      <c r="G62" s="10" t="s">
        <v>99</v>
      </c>
      <c r="H62" s="10" t="s">
        <v>166</v>
      </c>
      <c r="I62" s="10" t="s">
        <v>101</v>
      </c>
      <c r="J62" s="10" t="s">
        <v>100</v>
      </c>
      <c r="K62" s="91" t="s">
        <v>102</v>
      </c>
      <c r="L62" s="10" t="s">
        <v>2001</v>
      </c>
      <c r="M62" s="97" t="s">
        <v>2001</v>
      </c>
      <c r="N62" s="97" t="s">
        <v>2001</v>
      </c>
      <c r="O62" s="11">
        <v>206</v>
      </c>
      <c r="P62" s="9">
        <v>464</v>
      </c>
      <c r="Q62" s="43">
        <v>29750000</v>
      </c>
      <c r="R62" s="12" t="s">
        <v>711</v>
      </c>
      <c r="S62" s="43">
        <v>29750000</v>
      </c>
      <c r="T62" s="12" t="s">
        <v>2066</v>
      </c>
      <c r="U62" s="92">
        <v>29750000</v>
      </c>
      <c r="V62" s="41" t="s">
        <v>731</v>
      </c>
      <c r="W62" s="41" t="s">
        <v>1828</v>
      </c>
      <c r="X62" s="14" t="s">
        <v>934</v>
      </c>
      <c r="Y62" s="15">
        <v>0</v>
      </c>
      <c r="Z62" s="9">
        <v>0</v>
      </c>
      <c r="AA62" s="9">
        <v>0</v>
      </c>
      <c r="AB62" s="9">
        <v>0</v>
      </c>
      <c r="AC62" s="9">
        <v>0</v>
      </c>
      <c r="AD62" s="9">
        <v>0</v>
      </c>
      <c r="AE62" s="9">
        <v>4250000</v>
      </c>
      <c r="AF62" s="9">
        <v>4250000</v>
      </c>
      <c r="AG62" s="9">
        <v>4250000</v>
      </c>
      <c r="AH62" s="9"/>
      <c r="AI62" s="9"/>
      <c r="AJ62" s="13"/>
      <c r="AK62" s="17">
        <f t="shared" si="8"/>
        <v>12750000</v>
      </c>
      <c r="AL62" s="584">
        <f t="shared" si="9"/>
        <v>17000000</v>
      </c>
      <c r="AM62" s="48"/>
      <c r="AN62" s="94">
        <f t="shared" si="0"/>
        <v>17000000</v>
      </c>
      <c r="AO62" s="77"/>
      <c r="AP62" s="77">
        <f t="shared" si="1"/>
        <v>17000000</v>
      </c>
      <c r="AQ62" s="76"/>
      <c r="AR62" s="77"/>
      <c r="AS62" s="77"/>
      <c r="AT62" s="77"/>
      <c r="AU62" s="77"/>
      <c r="AV62" s="77"/>
      <c r="AW62" s="77"/>
      <c r="AX62" s="77"/>
      <c r="AY62" s="77"/>
      <c r="AZ62" s="77"/>
      <c r="BA62" s="77"/>
      <c r="BB62" s="78"/>
      <c r="BC62" s="79">
        <f t="shared" si="2"/>
        <v>0</v>
      </c>
      <c r="BD62" s="103">
        <f t="shared" si="3"/>
        <v>17000000</v>
      </c>
    </row>
    <row r="63" spans="2:56" s="49" customFormat="1" x14ac:dyDescent="0.2">
      <c r="B63" s="104"/>
      <c r="C63" s="43">
        <v>36731750</v>
      </c>
      <c r="D63" s="10" t="s">
        <v>50</v>
      </c>
      <c r="E63" s="10" t="s">
        <v>182</v>
      </c>
      <c r="F63" s="10" t="s">
        <v>98</v>
      </c>
      <c r="G63" s="10" t="s">
        <v>99</v>
      </c>
      <c r="H63" s="10" t="s">
        <v>166</v>
      </c>
      <c r="I63" s="10" t="s">
        <v>101</v>
      </c>
      <c r="J63" s="10" t="s">
        <v>100</v>
      </c>
      <c r="K63" s="91" t="s">
        <v>102</v>
      </c>
      <c r="L63" s="10" t="s">
        <v>2001</v>
      </c>
      <c r="M63" s="97" t="s">
        <v>2001</v>
      </c>
      <c r="N63" s="97" t="s">
        <v>2001</v>
      </c>
      <c r="O63" s="11">
        <v>208</v>
      </c>
      <c r="P63" s="9">
        <v>315</v>
      </c>
      <c r="Q63" s="43">
        <v>36731750</v>
      </c>
      <c r="R63" s="12" t="s">
        <v>426</v>
      </c>
      <c r="S63" s="43">
        <v>36731750</v>
      </c>
      <c r="T63" s="12" t="s">
        <v>2067</v>
      </c>
      <c r="U63" s="92">
        <v>36731750</v>
      </c>
      <c r="V63" s="41" t="s">
        <v>563</v>
      </c>
      <c r="W63" s="41" t="s">
        <v>1829</v>
      </c>
      <c r="X63" s="14" t="s">
        <v>1765</v>
      </c>
      <c r="Y63" s="15">
        <v>0</v>
      </c>
      <c r="Z63" s="9">
        <v>0</v>
      </c>
      <c r="AA63" s="9">
        <v>0</v>
      </c>
      <c r="AB63" s="9">
        <v>3479850</v>
      </c>
      <c r="AC63" s="9">
        <v>3866500</v>
      </c>
      <c r="AD63" s="9">
        <v>3866500</v>
      </c>
      <c r="AE63" s="9">
        <v>3866500</v>
      </c>
      <c r="AF63" s="9">
        <v>3866500</v>
      </c>
      <c r="AG63" s="9">
        <v>3866500</v>
      </c>
      <c r="AH63" s="9"/>
      <c r="AI63" s="9"/>
      <c r="AJ63" s="13"/>
      <c r="AK63" s="17">
        <f t="shared" si="8"/>
        <v>22812350</v>
      </c>
      <c r="AL63" s="584">
        <f t="shared" si="9"/>
        <v>13919400</v>
      </c>
      <c r="AM63" s="48"/>
      <c r="AN63" s="94">
        <f t="shared" si="0"/>
        <v>13919400</v>
      </c>
      <c r="AO63" s="77"/>
      <c r="AP63" s="77">
        <f t="shared" si="1"/>
        <v>13919400</v>
      </c>
      <c r="AQ63" s="76"/>
      <c r="AR63" s="77"/>
      <c r="AS63" s="77"/>
      <c r="AT63" s="77"/>
      <c r="AU63" s="77"/>
      <c r="AV63" s="77"/>
      <c r="AW63" s="77"/>
      <c r="AX63" s="77"/>
      <c r="AY63" s="77"/>
      <c r="AZ63" s="77"/>
      <c r="BA63" s="77"/>
      <c r="BB63" s="78"/>
      <c r="BC63" s="79">
        <f t="shared" si="2"/>
        <v>0</v>
      </c>
      <c r="BD63" s="103">
        <f t="shared" si="3"/>
        <v>13919400</v>
      </c>
    </row>
    <row r="64" spans="2:56" s="49" customFormat="1" x14ac:dyDescent="0.2">
      <c r="B64" s="104"/>
      <c r="C64" s="43">
        <v>24871000</v>
      </c>
      <c r="D64" s="10" t="s">
        <v>50</v>
      </c>
      <c r="E64" s="10" t="s">
        <v>182</v>
      </c>
      <c r="F64" s="10" t="s">
        <v>98</v>
      </c>
      <c r="G64" s="10" t="s">
        <v>99</v>
      </c>
      <c r="H64" s="10" t="s">
        <v>166</v>
      </c>
      <c r="I64" s="10" t="s">
        <v>101</v>
      </c>
      <c r="J64" s="10" t="s">
        <v>100</v>
      </c>
      <c r="K64" s="91" t="s">
        <v>102</v>
      </c>
      <c r="L64" s="10" t="s">
        <v>2001</v>
      </c>
      <c r="M64" s="97" t="s">
        <v>2001</v>
      </c>
      <c r="N64" s="97" t="s">
        <v>2001</v>
      </c>
      <c r="O64" s="11">
        <v>210</v>
      </c>
      <c r="P64" s="9">
        <v>77</v>
      </c>
      <c r="Q64" s="43">
        <v>24871000</v>
      </c>
      <c r="R64" s="12" t="s">
        <v>588</v>
      </c>
      <c r="S64" s="43">
        <v>24871000</v>
      </c>
      <c r="T64" s="12" t="s">
        <v>1355</v>
      </c>
      <c r="U64" s="92">
        <v>24871000</v>
      </c>
      <c r="V64" s="41" t="s">
        <v>246</v>
      </c>
      <c r="W64" s="41" t="s">
        <v>1830</v>
      </c>
      <c r="X64" s="14" t="s">
        <v>1594</v>
      </c>
      <c r="Y64" s="15">
        <v>0</v>
      </c>
      <c r="Z64" s="9">
        <v>0</v>
      </c>
      <c r="AA64" s="9">
        <v>2735810</v>
      </c>
      <c r="AB64" s="9">
        <v>2487100</v>
      </c>
      <c r="AC64" s="9">
        <v>2487100</v>
      </c>
      <c r="AD64" s="9">
        <v>2487100</v>
      </c>
      <c r="AE64" s="9">
        <v>2487100</v>
      </c>
      <c r="AF64" s="9">
        <v>2487100</v>
      </c>
      <c r="AG64" s="9">
        <v>2487100</v>
      </c>
      <c r="AH64" s="9"/>
      <c r="AI64" s="9"/>
      <c r="AJ64" s="13"/>
      <c r="AK64" s="17">
        <f t="shared" si="8"/>
        <v>17658410</v>
      </c>
      <c r="AL64" s="584">
        <f t="shared" si="9"/>
        <v>7212590</v>
      </c>
      <c r="AM64" s="48"/>
      <c r="AN64" s="94">
        <f t="shared" si="0"/>
        <v>7212590</v>
      </c>
      <c r="AO64" s="77"/>
      <c r="AP64" s="77">
        <f t="shared" si="1"/>
        <v>7212590</v>
      </c>
      <c r="AQ64" s="76"/>
      <c r="AR64" s="77"/>
      <c r="AS64" s="77"/>
      <c r="AT64" s="77"/>
      <c r="AU64" s="77"/>
      <c r="AV64" s="77"/>
      <c r="AW64" s="77"/>
      <c r="AX64" s="77"/>
      <c r="AY64" s="77"/>
      <c r="AZ64" s="77"/>
      <c r="BA64" s="77"/>
      <c r="BB64" s="78"/>
      <c r="BC64" s="79">
        <f t="shared" si="2"/>
        <v>0</v>
      </c>
      <c r="BD64" s="103">
        <f t="shared" si="3"/>
        <v>7212590</v>
      </c>
    </row>
    <row r="65" spans="2:56" s="49" customFormat="1" x14ac:dyDescent="0.2">
      <c r="B65" s="104"/>
      <c r="C65" s="43">
        <v>24871000</v>
      </c>
      <c r="D65" s="10" t="s">
        <v>50</v>
      </c>
      <c r="E65" s="10" t="s">
        <v>182</v>
      </c>
      <c r="F65" s="10" t="s">
        <v>98</v>
      </c>
      <c r="G65" s="10" t="s">
        <v>99</v>
      </c>
      <c r="H65" s="10" t="s">
        <v>166</v>
      </c>
      <c r="I65" s="10" t="s">
        <v>101</v>
      </c>
      <c r="J65" s="10" t="s">
        <v>100</v>
      </c>
      <c r="K65" s="91" t="s">
        <v>102</v>
      </c>
      <c r="L65" s="10" t="s">
        <v>2001</v>
      </c>
      <c r="M65" s="97" t="s">
        <v>2001</v>
      </c>
      <c r="N65" s="97" t="s">
        <v>2001</v>
      </c>
      <c r="O65" s="11">
        <v>212</v>
      </c>
      <c r="P65" s="9">
        <v>78</v>
      </c>
      <c r="Q65" s="43">
        <v>24871000</v>
      </c>
      <c r="R65" s="12" t="s">
        <v>589</v>
      </c>
      <c r="S65" s="43">
        <v>24871000</v>
      </c>
      <c r="T65" s="12" t="s">
        <v>1195</v>
      </c>
      <c r="U65" s="92">
        <v>24871000</v>
      </c>
      <c r="V65" s="41" t="s">
        <v>247</v>
      </c>
      <c r="W65" s="41" t="s">
        <v>1831</v>
      </c>
      <c r="X65" s="14" t="s">
        <v>1588</v>
      </c>
      <c r="Y65" s="15">
        <v>0</v>
      </c>
      <c r="Z65" s="9">
        <v>0</v>
      </c>
      <c r="AA65" s="9">
        <v>2652907</v>
      </c>
      <c r="AB65" s="9">
        <v>2487100</v>
      </c>
      <c r="AC65" s="9">
        <v>2487100</v>
      </c>
      <c r="AD65" s="9">
        <v>2487100</v>
      </c>
      <c r="AE65" s="9">
        <v>2487100</v>
      </c>
      <c r="AF65" s="9">
        <v>2487100</v>
      </c>
      <c r="AG65" s="9">
        <v>2487100</v>
      </c>
      <c r="AH65" s="9"/>
      <c r="AI65" s="9"/>
      <c r="AJ65" s="13"/>
      <c r="AK65" s="17">
        <f t="shared" si="8"/>
        <v>17575507</v>
      </c>
      <c r="AL65" s="584">
        <f t="shared" si="9"/>
        <v>7295493</v>
      </c>
      <c r="AM65" s="48"/>
      <c r="AN65" s="94">
        <f t="shared" si="0"/>
        <v>7295493</v>
      </c>
      <c r="AO65" s="77"/>
      <c r="AP65" s="77">
        <f t="shared" si="1"/>
        <v>7295493</v>
      </c>
      <c r="AQ65" s="76"/>
      <c r="AR65" s="77"/>
      <c r="AS65" s="77"/>
      <c r="AT65" s="77"/>
      <c r="AU65" s="77"/>
      <c r="AV65" s="77"/>
      <c r="AW65" s="77"/>
      <c r="AX65" s="77"/>
      <c r="AY65" s="77"/>
      <c r="AZ65" s="77"/>
      <c r="BA65" s="77"/>
      <c r="BB65" s="78"/>
      <c r="BC65" s="79">
        <f t="shared" si="2"/>
        <v>0</v>
      </c>
      <c r="BD65" s="103">
        <f t="shared" si="3"/>
        <v>7295493</v>
      </c>
    </row>
    <row r="66" spans="2:56" s="49" customFormat="1" x14ac:dyDescent="0.2">
      <c r="B66" s="104"/>
      <c r="C66" s="43">
        <v>53550000</v>
      </c>
      <c r="D66" s="10" t="s">
        <v>50</v>
      </c>
      <c r="E66" s="10" t="s">
        <v>182</v>
      </c>
      <c r="F66" s="10" t="s">
        <v>98</v>
      </c>
      <c r="G66" s="10" t="s">
        <v>99</v>
      </c>
      <c r="H66" s="10" t="s">
        <v>166</v>
      </c>
      <c r="I66" s="10" t="s">
        <v>101</v>
      </c>
      <c r="J66" s="10" t="s">
        <v>100</v>
      </c>
      <c r="K66" s="91" t="s">
        <v>102</v>
      </c>
      <c r="L66" s="10" t="s">
        <v>2001</v>
      </c>
      <c r="M66" s="97" t="s">
        <v>2001</v>
      </c>
      <c r="N66" s="97" t="s">
        <v>2001</v>
      </c>
      <c r="O66" s="11">
        <v>213</v>
      </c>
      <c r="P66" s="9">
        <v>372</v>
      </c>
      <c r="Q66" s="43">
        <v>53550000</v>
      </c>
      <c r="R66" s="12" t="s">
        <v>590</v>
      </c>
      <c r="S66" s="43">
        <v>53550000</v>
      </c>
      <c r="T66" s="12" t="s">
        <v>1931</v>
      </c>
      <c r="U66" s="92">
        <v>53550000</v>
      </c>
      <c r="V66" s="41" t="s">
        <v>564</v>
      </c>
      <c r="W66" s="41" t="s">
        <v>1832</v>
      </c>
      <c r="X66" s="14" t="s">
        <v>1728</v>
      </c>
      <c r="Y66" s="15">
        <v>0</v>
      </c>
      <c r="Z66" s="9">
        <v>0</v>
      </c>
      <c r="AA66" s="9">
        <v>0</v>
      </c>
      <c r="AB66" s="9">
        <v>1260000</v>
      </c>
      <c r="AC66" s="9">
        <v>6300000</v>
      </c>
      <c r="AD66" s="9">
        <v>6300000</v>
      </c>
      <c r="AE66" s="9">
        <v>6300000</v>
      </c>
      <c r="AF66" s="9">
        <v>6300000</v>
      </c>
      <c r="AG66" s="9">
        <v>6300000</v>
      </c>
      <c r="AH66" s="9"/>
      <c r="AI66" s="9"/>
      <c r="AJ66" s="13"/>
      <c r="AK66" s="17">
        <f t="shared" si="8"/>
        <v>32760000</v>
      </c>
      <c r="AL66" s="584">
        <f t="shared" si="9"/>
        <v>20790000</v>
      </c>
      <c r="AM66" s="48"/>
      <c r="AN66" s="94">
        <f t="shared" si="0"/>
        <v>20790000</v>
      </c>
      <c r="AO66" s="77"/>
      <c r="AP66" s="77">
        <f t="shared" si="1"/>
        <v>20790000</v>
      </c>
      <c r="AQ66" s="76"/>
      <c r="AR66" s="77"/>
      <c r="AS66" s="77"/>
      <c r="AT66" s="77"/>
      <c r="AU66" s="77"/>
      <c r="AV66" s="77"/>
      <c r="AW66" s="77"/>
      <c r="AX66" s="77"/>
      <c r="AY66" s="77"/>
      <c r="AZ66" s="77"/>
      <c r="BA66" s="77"/>
      <c r="BB66" s="78"/>
      <c r="BC66" s="79">
        <f t="shared" si="2"/>
        <v>0</v>
      </c>
      <c r="BD66" s="103">
        <f t="shared" si="3"/>
        <v>20790000</v>
      </c>
    </row>
    <row r="67" spans="2:56" s="49" customFormat="1" x14ac:dyDescent="0.2">
      <c r="B67" s="104"/>
      <c r="C67" s="43">
        <v>31450000</v>
      </c>
      <c r="D67" s="10" t="s">
        <v>50</v>
      </c>
      <c r="E67" s="10" t="s">
        <v>182</v>
      </c>
      <c r="F67" s="10" t="s">
        <v>98</v>
      </c>
      <c r="G67" s="10" t="s">
        <v>99</v>
      </c>
      <c r="H67" s="10" t="s">
        <v>166</v>
      </c>
      <c r="I67" s="10" t="s">
        <v>101</v>
      </c>
      <c r="J67" s="10" t="s">
        <v>100</v>
      </c>
      <c r="K67" s="91" t="s">
        <v>102</v>
      </c>
      <c r="L67" s="10" t="s">
        <v>2001</v>
      </c>
      <c r="M67" s="97" t="s">
        <v>2001</v>
      </c>
      <c r="N67" s="97" t="s">
        <v>2001</v>
      </c>
      <c r="O67" s="11">
        <v>214</v>
      </c>
      <c r="P67" s="9">
        <v>371</v>
      </c>
      <c r="Q67" s="43">
        <v>31450000</v>
      </c>
      <c r="R67" s="12" t="s">
        <v>591</v>
      </c>
      <c r="S67" s="43">
        <v>31450000</v>
      </c>
      <c r="T67" s="12" t="s">
        <v>1780</v>
      </c>
      <c r="U67" s="92">
        <v>31450000</v>
      </c>
      <c r="V67" s="41" t="s">
        <v>565</v>
      </c>
      <c r="W67" s="41" t="s">
        <v>1833</v>
      </c>
      <c r="X67" s="14" t="s">
        <v>1440</v>
      </c>
      <c r="Y67" s="15">
        <v>0</v>
      </c>
      <c r="Z67" s="9">
        <v>0</v>
      </c>
      <c r="AA67" s="9">
        <v>0</v>
      </c>
      <c r="AB67" s="9">
        <v>740000</v>
      </c>
      <c r="AC67" s="9">
        <v>3700000</v>
      </c>
      <c r="AD67" s="9">
        <v>3700000</v>
      </c>
      <c r="AE67" s="9">
        <v>3700000</v>
      </c>
      <c r="AF67" s="9">
        <v>3700000</v>
      </c>
      <c r="AG67" s="9">
        <v>3700000</v>
      </c>
      <c r="AH67" s="9"/>
      <c r="AI67" s="9"/>
      <c r="AJ67" s="13"/>
      <c r="AK67" s="17">
        <f t="shared" ref="AK67:AK115" si="10">SUM(Y67:AJ67)</f>
        <v>19240000</v>
      </c>
      <c r="AL67" s="584">
        <f t="shared" ref="AL67:AL115" si="11">+U67-AK67</f>
        <v>12210000</v>
      </c>
      <c r="AM67" s="48"/>
      <c r="AN67" s="94">
        <f t="shared" si="0"/>
        <v>12210000</v>
      </c>
      <c r="AO67" s="77"/>
      <c r="AP67" s="77">
        <f t="shared" si="1"/>
        <v>12210000</v>
      </c>
      <c r="AQ67" s="76"/>
      <c r="AR67" s="77"/>
      <c r="AS67" s="77"/>
      <c r="AT67" s="77"/>
      <c r="AU67" s="77"/>
      <c r="AV67" s="77"/>
      <c r="AW67" s="77"/>
      <c r="AX67" s="77"/>
      <c r="AY67" s="77"/>
      <c r="AZ67" s="77"/>
      <c r="BA67" s="77"/>
      <c r="BB67" s="78"/>
      <c r="BC67" s="79">
        <f t="shared" si="2"/>
        <v>0</v>
      </c>
      <c r="BD67" s="103">
        <f t="shared" si="3"/>
        <v>12210000</v>
      </c>
    </row>
    <row r="68" spans="2:56" s="49" customFormat="1" x14ac:dyDescent="0.2">
      <c r="B68" s="104"/>
      <c r="C68" s="43">
        <v>53550000</v>
      </c>
      <c r="D68" s="10" t="s">
        <v>50</v>
      </c>
      <c r="E68" s="10" t="s">
        <v>182</v>
      </c>
      <c r="F68" s="10" t="s">
        <v>98</v>
      </c>
      <c r="G68" s="10" t="s">
        <v>99</v>
      </c>
      <c r="H68" s="10" t="s">
        <v>166</v>
      </c>
      <c r="I68" s="10" t="s">
        <v>101</v>
      </c>
      <c r="J68" s="10" t="s">
        <v>100</v>
      </c>
      <c r="K68" s="91" t="s">
        <v>102</v>
      </c>
      <c r="L68" s="10" t="s">
        <v>2001</v>
      </c>
      <c r="M68" s="97" t="s">
        <v>2001</v>
      </c>
      <c r="N68" s="97" t="s">
        <v>2001</v>
      </c>
      <c r="O68" s="11">
        <v>215</v>
      </c>
      <c r="P68" s="9">
        <v>397</v>
      </c>
      <c r="Q68" s="43">
        <v>53550000</v>
      </c>
      <c r="R68" s="12" t="s">
        <v>592</v>
      </c>
      <c r="S68" s="43">
        <v>53550000</v>
      </c>
      <c r="T68" s="12" t="s">
        <v>1723</v>
      </c>
      <c r="U68" s="92">
        <v>53550000</v>
      </c>
      <c r="V68" s="41" t="s">
        <v>566</v>
      </c>
      <c r="W68" s="41" t="s">
        <v>1834</v>
      </c>
      <c r="X68" s="14" t="s">
        <v>1426</v>
      </c>
      <c r="Y68" s="15">
        <v>0</v>
      </c>
      <c r="Z68" s="9">
        <v>0</v>
      </c>
      <c r="AA68" s="9">
        <v>0</v>
      </c>
      <c r="AB68" s="9">
        <v>1260000</v>
      </c>
      <c r="AC68" s="9">
        <v>6300000</v>
      </c>
      <c r="AD68" s="9">
        <v>6300000</v>
      </c>
      <c r="AE68" s="9">
        <v>6300000</v>
      </c>
      <c r="AF68" s="9">
        <v>6300000</v>
      </c>
      <c r="AG68" s="9">
        <v>6300000</v>
      </c>
      <c r="AH68" s="9"/>
      <c r="AI68" s="9"/>
      <c r="AJ68" s="13"/>
      <c r="AK68" s="17">
        <f t="shared" si="10"/>
        <v>32760000</v>
      </c>
      <c r="AL68" s="584">
        <f t="shared" si="11"/>
        <v>20790000</v>
      </c>
      <c r="AM68" s="48"/>
      <c r="AN68" s="94">
        <f t="shared" si="0"/>
        <v>20790000</v>
      </c>
      <c r="AO68" s="77"/>
      <c r="AP68" s="77">
        <f t="shared" si="1"/>
        <v>20790000</v>
      </c>
      <c r="AQ68" s="76"/>
      <c r="AR68" s="77"/>
      <c r="AS68" s="77"/>
      <c r="AT68" s="77"/>
      <c r="AU68" s="77"/>
      <c r="AV68" s="77"/>
      <c r="AW68" s="77"/>
      <c r="AX68" s="77"/>
      <c r="AY68" s="77"/>
      <c r="AZ68" s="77"/>
      <c r="BA68" s="77"/>
      <c r="BB68" s="78"/>
      <c r="BC68" s="79">
        <f t="shared" si="2"/>
        <v>0</v>
      </c>
      <c r="BD68" s="103">
        <f t="shared" si="3"/>
        <v>20790000</v>
      </c>
    </row>
    <row r="69" spans="2:56" s="49" customFormat="1" x14ac:dyDescent="0.2">
      <c r="B69" s="104"/>
      <c r="C69" s="43">
        <v>48087745</v>
      </c>
      <c r="D69" s="10" t="s">
        <v>50</v>
      </c>
      <c r="E69" s="10" t="s">
        <v>182</v>
      </c>
      <c r="F69" s="10" t="s">
        <v>98</v>
      </c>
      <c r="G69" s="10" t="s">
        <v>99</v>
      </c>
      <c r="H69" s="10" t="s">
        <v>166</v>
      </c>
      <c r="I69" s="10" t="s">
        <v>101</v>
      </c>
      <c r="J69" s="10" t="s">
        <v>100</v>
      </c>
      <c r="K69" s="91" t="s">
        <v>102</v>
      </c>
      <c r="L69" s="10" t="s">
        <v>2001</v>
      </c>
      <c r="M69" s="97" t="s">
        <v>2001</v>
      </c>
      <c r="N69" s="97" t="s">
        <v>2001</v>
      </c>
      <c r="O69" s="11">
        <v>217</v>
      </c>
      <c r="P69" s="9"/>
      <c r="Q69" s="43"/>
      <c r="R69" s="12"/>
      <c r="S69" s="43"/>
      <c r="T69" s="12"/>
      <c r="U69" s="92"/>
      <c r="V69" s="41" t="s">
        <v>1739</v>
      </c>
      <c r="W69" s="41"/>
      <c r="X69" s="14"/>
      <c r="Y69" s="15">
        <v>0</v>
      </c>
      <c r="Z69" s="9">
        <v>0</v>
      </c>
      <c r="AA69" s="9">
        <v>0</v>
      </c>
      <c r="AB69" s="9">
        <v>0</v>
      </c>
      <c r="AC69" s="9">
        <v>0</v>
      </c>
      <c r="AD69" s="9">
        <v>0</v>
      </c>
      <c r="AE69" s="9">
        <v>0</v>
      </c>
      <c r="AF69" s="9">
        <v>0</v>
      </c>
      <c r="AG69" s="9">
        <v>0</v>
      </c>
      <c r="AH69" s="9"/>
      <c r="AI69" s="9"/>
      <c r="AJ69" s="13"/>
      <c r="AK69" s="17">
        <f t="shared" si="10"/>
        <v>0</v>
      </c>
      <c r="AL69" s="584">
        <f t="shared" si="11"/>
        <v>0</v>
      </c>
      <c r="AM69" s="48"/>
      <c r="AN69" s="94">
        <f t="shared" si="0"/>
        <v>0</v>
      </c>
      <c r="AO69" s="77"/>
      <c r="AP69" s="77">
        <f t="shared" si="1"/>
        <v>0</v>
      </c>
      <c r="AQ69" s="76"/>
      <c r="AR69" s="77"/>
      <c r="AS69" s="77"/>
      <c r="AT69" s="77"/>
      <c r="AU69" s="77"/>
      <c r="AV69" s="77"/>
      <c r="AW69" s="77"/>
      <c r="AX69" s="77"/>
      <c r="AY69" s="77"/>
      <c r="AZ69" s="77"/>
      <c r="BA69" s="77"/>
      <c r="BB69" s="78"/>
      <c r="BC69" s="79">
        <f t="shared" si="2"/>
        <v>0</v>
      </c>
      <c r="BD69" s="103">
        <f t="shared" si="3"/>
        <v>0</v>
      </c>
    </row>
    <row r="70" spans="2:56" s="49" customFormat="1" x14ac:dyDescent="0.2">
      <c r="B70" s="104"/>
      <c r="C70" s="43">
        <v>31875000</v>
      </c>
      <c r="D70" s="10" t="s">
        <v>50</v>
      </c>
      <c r="E70" s="10" t="s">
        <v>182</v>
      </c>
      <c r="F70" s="10" t="s">
        <v>98</v>
      </c>
      <c r="G70" s="10" t="s">
        <v>99</v>
      </c>
      <c r="H70" s="10" t="s">
        <v>166</v>
      </c>
      <c r="I70" s="10" t="s">
        <v>101</v>
      </c>
      <c r="J70" s="10" t="s">
        <v>100</v>
      </c>
      <c r="K70" s="91" t="s">
        <v>102</v>
      </c>
      <c r="L70" s="10" t="s">
        <v>2001</v>
      </c>
      <c r="M70" s="97" t="s">
        <v>2001</v>
      </c>
      <c r="N70" s="97" t="s">
        <v>2001</v>
      </c>
      <c r="O70" s="11">
        <v>218</v>
      </c>
      <c r="P70" s="9">
        <v>463</v>
      </c>
      <c r="Q70" s="43">
        <v>29750000</v>
      </c>
      <c r="R70" s="12" t="s">
        <v>712</v>
      </c>
      <c r="S70" s="43">
        <v>29750000</v>
      </c>
      <c r="T70" s="12" t="s">
        <v>2068</v>
      </c>
      <c r="U70" s="92">
        <v>29750000</v>
      </c>
      <c r="V70" s="41" t="s">
        <v>732</v>
      </c>
      <c r="W70" s="41" t="s">
        <v>1835</v>
      </c>
      <c r="X70" s="14" t="s">
        <v>1766</v>
      </c>
      <c r="Y70" s="15">
        <v>0</v>
      </c>
      <c r="Z70" s="9">
        <v>0</v>
      </c>
      <c r="AA70" s="9">
        <v>0</v>
      </c>
      <c r="AB70" s="9">
        <v>0</v>
      </c>
      <c r="AC70" s="9">
        <v>0</v>
      </c>
      <c r="AD70" s="9">
        <v>0</v>
      </c>
      <c r="AE70" s="9">
        <v>4250000</v>
      </c>
      <c r="AF70" s="9">
        <v>4250000</v>
      </c>
      <c r="AG70" s="9">
        <v>4250000</v>
      </c>
      <c r="AH70" s="9"/>
      <c r="AI70" s="9"/>
      <c r="AJ70" s="13"/>
      <c r="AK70" s="17">
        <f t="shared" si="10"/>
        <v>12750000</v>
      </c>
      <c r="AL70" s="584">
        <f t="shared" si="11"/>
        <v>17000000</v>
      </c>
      <c r="AM70" s="48"/>
      <c r="AN70" s="94">
        <f t="shared" si="0"/>
        <v>17000000</v>
      </c>
      <c r="AO70" s="77"/>
      <c r="AP70" s="77">
        <f t="shared" si="1"/>
        <v>17000000</v>
      </c>
      <c r="AQ70" s="76"/>
      <c r="AR70" s="77"/>
      <c r="AS70" s="77"/>
      <c r="AT70" s="77"/>
      <c r="AU70" s="77"/>
      <c r="AV70" s="77"/>
      <c r="AW70" s="77"/>
      <c r="AX70" s="77"/>
      <c r="AY70" s="77"/>
      <c r="AZ70" s="77"/>
      <c r="BA70" s="77"/>
      <c r="BB70" s="78"/>
      <c r="BC70" s="79">
        <f t="shared" si="2"/>
        <v>0</v>
      </c>
      <c r="BD70" s="103">
        <f t="shared" si="3"/>
        <v>17000000</v>
      </c>
    </row>
    <row r="71" spans="2:56" s="49" customFormat="1" x14ac:dyDescent="0.2">
      <c r="B71" s="104"/>
      <c r="C71" s="43">
        <v>12581800</v>
      </c>
      <c r="D71" s="10" t="s">
        <v>50</v>
      </c>
      <c r="E71" s="10" t="s">
        <v>182</v>
      </c>
      <c r="F71" s="10" t="s">
        <v>98</v>
      </c>
      <c r="G71" s="10" t="s">
        <v>99</v>
      </c>
      <c r="H71" s="10" t="s">
        <v>166</v>
      </c>
      <c r="I71" s="10" t="s">
        <v>101</v>
      </c>
      <c r="J71" s="10" t="s">
        <v>100</v>
      </c>
      <c r="K71" s="91" t="s">
        <v>102</v>
      </c>
      <c r="L71" s="10" t="s">
        <v>2001</v>
      </c>
      <c r="M71" s="97" t="s">
        <v>2001</v>
      </c>
      <c r="N71" s="97" t="s">
        <v>2001</v>
      </c>
      <c r="O71" s="11">
        <v>219</v>
      </c>
      <c r="P71" s="9">
        <v>469</v>
      </c>
      <c r="Q71" s="43">
        <v>12521887</v>
      </c>
      <c r="R71" s="12" t="s">
        <v>713</v>
      </c>
      <c r="S71" s="43">
        <v>12521887</v>
      </c>
      <c r="T71" s="12" t="s">
        <v>2069</v>
      </c>
      <c r="U71" s="92">
        <v>12521887</v>
      </c>
      <c r="V71" s="41" t="s">
        <v>733</v>
      </c>
      <c r="W71" s="41" t="s">
        <v>1836</v>
      </c>
      <c r="X71" s="14" t="s">
        <v>1767</v>
      </c>
      <c r="Y71" s="15">
        <v>0</v>
      </c>
      <c r="Z71" s="9">
        <v>0</v>
      </c>
      <c r="AA71" s="9">
        <v>0</v>
      </c>
      <c r="AB71" s="9">
        <v>0</v>
      </c>
      <c r="AC71" s="9">
        <v>0</v>
      </c>
      <c r="AD71" s="9">
        <v>0</v>
      </c>
      <c r="AE71" s="9">
        <v>1737487</v>
      </c>
      <c r="AF71" s="9">
        <v>1797400</v>
      </c>
      <c r="AG71" s="9">
        <v>1797400</v>
      </c>
      <c r="AH71" s="9"/>
      <c r="AI71" s="9"/>
      <c r="AJ71" s="13"/>
      <c r="AK71" s="17">
        <f t="shared" si="10"/>
        <v>5332287</v>
      </c>
      <c r="AL71" s="584">
        <f t="shared" si="11"/>
        <v>7189600</v>
      </c>
      <c r="AM71" s="48"/>
      <c r="AN71" s="94">
        <f t="shared" si="0"/>
        <v>7189600</v>
      </c>
      <c r="AO71" s="77"/>
      <c r="AP71" s="77">
        <f t="shared" si="1"/>
        <v>7189600</v>
      </c>
      <c r="AQ71" s="76"/>
      <c r="AR71" s="77"/>
      <c r="AS71" s="77"/>
      <c r="AT71" s="77"/>
      <c r="AU71" s="77"/>
      <c r="AV71" s="77"/>
      <c r="AW71" s="77"/>
      <c r="AX71" s="77"/>
      <c r="AY71" s="77"/>
      <c r="AZ71" s="77"/>
      <c r="BA71" s="77"/>
      <c r="BB71" s="78"/>
      <c r="BC71" s="79">
        <f t="shared" si="2"/>
        <v>0</v>
      </c>
      <c r="BD71" s="103">
        <f t="shared" si="3"/>
        <v>7189600</v>
      </c>
    </row>
    <row r="72" spans="2:56" s="49" customFormat="1" x14ac:dyDescent="0.2">
      <c r="B72" s="104"/>
      <c r="C72" s="43">
        <v>12581800</v>
      </c>
      <c r="D72" s="10" t="s">
        <v>50</v>
      </c>
      <c r="E72" s="10" t="s">
        <v>182</v>
      </c>
      <c r="F72" s="10" t="s">
        <v>98</v>
      </c>
      <c r="G72" s="10" t="s">
        <v>99</v>
      </c>
      <c r="H72" s="10" t="s">
        <v>166</v>
      </c>
      <c r="I72" s="10" t="s">
        <v>101</v>
      </c>
      <c r="J72" s="10" t="s">
        <v>100</v>
      </c>
      <c r="K72" s="91" t="s">
        <v>102</v>
      </c>
      <c r="L72" s="10" t="s">
        <v>2001</v>
      </c>
      <c r="M72" s="97" t="s">
        <v>2001</v>
      </c>
      <c r="N72" s="97" t="s">
        <v>2001</v>
      </c>
      <c r="O72" s="11">
        <v>220</v>
      </c>
      <c r="P72" s="9">
        <v>466</v>
      </c>
      <c r="Q72" s="43">
        <v>12521887</v>
      </c>
      <c r="R72" s="12" t="s">
        <v>714</v>
      </c>
      <c r="S72" s="43">
        <v>12521887</v>
      </c>
      <c r="T72" s="12" t="s">
        <v>2070</v>
      </c>
      <c r="U72" s="92">
        <v>12521887</v>
      </c>
      <c r="V72" s="41" t="s">
        <v>734</v>
      </c>
      <c r="W72" s="41" t="s">
        <v>1837</v>
      </c>
      <c r="X72" s="14" t="s">
        <v>1768</v>
      </c>
      <c r="Y72" s="15">
        <v>0</v>
      </c>
      <c r="Z72" s="9">
        <v>0</v>
      </c>
      <c r="AA72" s="9">
        <v>0</v>
      </c>
      <c r="AB72" s="9">
        <v>0</v>
      </c>
      <c r="AC72" s="9">
        <v>0</v>
      </c>
      <c r="AD72" s="9">
        <v>0</v>
      </c>
      <c r="AE72" s="9">
        <v>1737487</v>
      </c>
      <c r="AF72" s="9">
        <v>1737487</v>
      </c>
      <c r="AG72" s="9">
        <v>1797400</v>
      </c>
      <c r="AH72" s="9"/>
      <c r="AI72" s="9"/>
      <c r="AJ72" s="13"/>
      <c r="AK72" s="17">
        <f t="shared" si="10"/>
        <v>5272374</v>
      </c>
      <c r="AL72" s="584">
        <f t="shared" si="11"/>
        <v>7249513</v>
      </c>
      <c r="AM72" s="48"/>
      <c r="AN72" s="94">
        <f t="shared" si="0"/>
        <v>7249513</v>
      </c>
      <c r="AO72" s="77"/>
      <c r="AP72" s="77">
        <f t="shared" si="1"/>
        <v>7249513</v>
      </c>
      <c r="AQ72" s="76"/>
      <c r="AR72" s="77"/>
      <c r="AS72" s="77"/>
      <c r="AT72" s="77"/>
      <c r="AU72" s="77"/>
      <c r="AV72" s="77"/>
      <c r="AW72" s="77"/>
      <c r="AX72" s="77"/>
      <c r="AY72" s="77"/>
      <c r="AZ72" s="77"/>
      <c r="BA72" s="77"/>
      <c r="BB72" s="78"/>
      <c r="BC72" s="79">
        <f t="shared" si="2"/>
        <v>0</v>
      </c>
      <c r="BD72" s="103">
        <f t="shared" si="3"/>
        <v>7249513</v>
      </c>
    </row>
    <row r="73" spans="2:56" s="49" customFormat="1" x14ac:dyDescent="0.2">
      <c r="B73" s="104"/>
      <c r="C73" s="43">
        <v>12581800</v>
      </c>
      <c r="D73" s="10" t="s">
        <v>50</v>
      </c>
      <c r="E73" s="10" t="s">
        <v>182</v>
      </c>
      <c r="F73" s="10" t="s">
        <v>98</v>
      </c>
      <c r="G73" s="10" t="s">
        <v>99</v>
      </c>
      <c r="H73" s="10" t="s">
        <v>166</v>
      </c>
      <c r="I73" s="10" t="s">
        <v>101</v>
      </c>
      <c r="J73" s="10" t="s">
        <v>100</v>
      </c>
      <c r="K73" s="91" t="s">
        <v>102</v>
      </c>
      <c r="L73" s="10" t="s">
        <v>2001</v>
      </c>
      <c r="M73" s="97" t="s">
        <v>2001</v>
      </c>
      <c r="N73" s="97" t="s">
        <v>2001</v>
      </c>
      <c r="O73" s="11">
        <v>222</v>
      </c>
      <c r="P73" s="9">
        <v>476</v>
      </c>
      <c r="Q73" s="43">
        <v>12461973</v>
      </c>
      <c r="R73" s="12" t="s">
        <v>715</v>
      </c>
      <c r="S73" s="43">
        <v>12461973</v>
      </c>
      <c r="T73" s="12" t="s">
        <v>2071</v>
      </c>
      <c r="U73" s="92">
        <v>12461973</v>
      </c>
      <c r="V73" s="41" t="s">
        <v>735</v>
      </c>
      <c r="W73" s="41" t="s">
        <v>1838</v>
      </c>
      <c r="X73" s="14" t="s">
        <v>1769</v>
      </c>
      <c r="Y73" s="15">
        <v>0</v>
      </c>
      <c r="Z73" s="9">
        <v>0</v>
      </c>
      <c r="AA73" s="9">
        <v>0</v>
      </c>
      <c r="AB73" s="9">
        <v>0</v>
      </c>
      <c r="AC73" s="9">
        <v>0</v>
      </c>
      <c r="AD73" s="9">
        <v>0</v>
      </c>
      <c r="AE73" s="9">
        <v>1617660</v>
      </c>
      <c r="AF73" s="9">
        <v>1797400</v>
      </c>
      <c r="AG73" s="9">
        <v>1797400</v>
      </c>
      <c r="AH73" s="9"/>
      <c r="AI73" s="9"/>
      <c r="AJ73" s="13"/>
      <c r="AK73" s="17">
        <f t="shared" si="10"/>
        <v>5212460</v>
      </c>
      <c r="AL73" s="584">
        <f t="shared" si="11"/>
        <v>7249513</v>
      </c>
      <c r="AM73" s="48"/>
      <c r="AN73" s="94">
        <f t="shared" si="0"/>
        <v>7249513</v>
      </c>
      <c r="AO73" s="77"/>
      <c r="AP73" s="77">
        <f t="shared" si="1"/>
        <v>7249513</v>
      </c>
      <c r="AQ73" s="76"/>
      <c r="AR73" s="77"/>
      <c r="AS73" s="77"/>
      <c r="AT73" s="77"/>
      <c r="AU73" s="77"/>
      <c r="AV73" s="77"/>
      <c r="AW73" s="77"/>
      <c r="AX73" s="77"/>
      <c r="AY73" s="77"/>
      <c r="AZ73" s="77"/>
      <c r="BA73" s="77"/>
      <c r="BB73" s="78"/>
      <c r="BC73" s="79">
        <f t="shared" si="2"/>
        <v>0</v>
      </c>
      <c r="BD73" s="103">
        <f t="shared" si="3"/>
        <v>7249513</v>
      </c>
    </row>
    <row r="74" spans="2:56" s="49" customFormat="1" x14ac:dyDescent="0.2">
      <c r="B74" s="104"/>
      <c r="C74" s="43">
        <v>12581800</v>
      </c>
      <c r="D74" s="10" t="s">
        <v>50</v>
      </c>
      <c r="E74" s="10" t="s">
        <v>182</v>
      </c>
      <c r="F74" s="10" t="s">
        <v>98</v>
      </c>
      <c r="G74" s="10" t="s">
        <v>99</v>
      </c>
      <c r="H74" s="10" t="s">
        <v>166</v>
      </c>
      <c r="I74" s="10" t="s">
        <v>101</v>
      </c>
      <c r="J74" s="10" t="s">
        <v>100</v>
      </c>
      <c r="K74" s="91" t="s">
        <v>102</v>
      </c>
      <c r="L74" s="10" t="s">
        <v>2001</v>
      </c>
      <c r="M74" s="97" t="s">
        <v>2001</v>
      </c>
      <c r="N74" s="97" t="s">
        <v>2001</v>
      </c>
      <c r="O74" s="11">
        <v>224</v>
      </c>
      <c r="P74" s="9">
        <v>468</v>
      </c>
      <c r="Q74" s="43">
        <v>12581800</v>
      </c>
      <c r="R74" s="12" t="s">
        <v>716</v>
      </c>
      <c r="S74" s="43">
        <v>12581800</v>
      </c>
      <c r="T74" s="12" t="s">
        <v>2072</v>
      </c>
      <c r="U74" s="92">
        <v>12581800</v>
      </c>
      <c r="V74" s="41" t="s">
        <v>736</v>
      </c>
      <c r="W74" s="41" t="s">
        <v>1839</v>
      </c>
      <c r="X74" s="14" t="s">
        <v>1770</v>
      </c>
      <c r="Y74" s="15">
        <v>0</v>
      </c>
      <c r="Z74" s="9">
        <v>0</v>
      </c>
      <c r="AA74" s="9">
        <v>0</v>
      </c>
      <c r="AB74" s="9">
        <v>0</v>
      </c>
      <c r="AC74" s="9">
        <v>0</v>
      </c>
      <c r="AD74" s="9">
        <v>0</v>
      </c>
      <c r="AE74" s="9">
        <v>1677573</v>
      </c>
      <c r="AF74" s="9">
        <v>1797400</v>
      </c>
      <c r="AG74" s="9">
        <v>1797400</v>
      </c>
      <c r="AH74" s="9"/>
      <c r="AI74" s="9"/>
      <c r="AJ74" s="13"/>
      <c r="AK74" s="17">
        <f t="shared" si="10"/>
        <v>5272373</v>
      </c>
      <c r="AL74" s="584">
        <f t="shared" si="11"/>
        <v>7309427</v>
      </c>
      <c r="AM74" s="48"/>
      <c r="AN74" s="94">
        <f t="shared" si="0"/>
        <v>7309427</v>
      </c>
      <c r="AO74" s="77"/>
      <c r="AP74" s="77">
        <f t="shared" si="1"/>
        <v>7309427</v>
      </c>
      <c r="AQ74" s="76"/>
      <c r="AR74" s="77"/>
      <c r="AS74" s="77"/>
      <c r="AT74" s="77"/>
      <c r="AU74" s="77"/>
      <c r="AV74" s="77"/>
      <c r="AW74" s="77"/>
      <c r="AX74" s="77"/>
      <c r="AY74" s="77"/>
      <c r="AZ74" s="77"/>
      <c r="BA74" s="77"/>
      <c r="BB74" s="78"/>
      <c r="BC74" s="79">
        <f t="shared" si="2"/>
        <v>0</v>
      </c>
      <c r="BD74" s="103">
        <f t="shared" si="3"/>
        <v>7309427</v>
      </c>
    </row>
    <row r="75" spans="2:56" s="49" customFormat="1" x14ac:dyDescent="0.2">
      <c r="B75" s="104"/>
      <c r="C75" s="43">
        <v>12581800</v>
      </c>
      <c r="D75" s="10" t="s">
        <v>50</v>
      </c>
      <c r="E75" s="10" t="s">
        <v>182</v>
      </c>
      <c r="F75" s="10" t="s">
        <v>98</v>
      </c>
      <c r="G75" s="10" t="s">
        <v>99</v>
      </c>
      <c r="H75" s="10" t="s">
        <v>166</v>
      </c>
      <c r="I75" s="10" t="s">
        <v>101</v>
      </c>
      <c r="J75" s="10" t="s">
        <v>100</v>
      </c>
      <c r="K75" s="91" t="s">
        <v>102</v>
      </c>
      <c r="L75" s="10" t="s">
        <v>2001</v>
      </c>
      <c r="M75" s="97" t="s">
        <v>2001</v>
      </c>
      <c r="N75" s="97" t="s">
        <v>2001</v>
      </c>
      <c r="O75" s="11">
        <v>226</v>
      </c>
      <c r="P75" s="9">
        <v>465</v>
      </c>
      <c r="Q75" s="43">
        <v>12521887</v>
      </c>
      <c r="R75" s="12" t="s">
        <v>717</v>
      </c>
      <c r="S75" s="43">
        <v>12521887</v>
      </c>
      <c r="T75" s="12" t="s">
        <v>2073</v>
      </c>
      <c r="U75" s="92">
        <v>12521887</v>
      </c>
      <c r="V75" s="41" t="s">
        <v>737</v>
      </c>
      <c r="W75" s="41" t="s">
        <v>1840</v>
      </c>
      <c r="X75" s="14" t="s">
        <v>1771</v>
      </c>
      <c r="Y75" s="15">
        <v>0</v>
      </c>
      <c r="Z75" s="9">
        <v>0</v>
      </c>
      <c r="AA75" s="9">
        <v>0</v>
      </c>
      <c r="AB75" s="9">
        <v>0</v>
      </c>
      <c r="AC75" s="9">
        <v>0</v>
      </c>
      <c r="AD75" s="9">
        <v>0</v>
      </c>
      <c r="AE75" s="9">
        <v>1737487</v>
      </c>
      <c r="AF75" s="9">
        <v>1797400</v>
      </c>
      <c r="AG75" s="9">
        <v>1797400</v>
      </c>
      <c r="AH75" s="9"/>
      <c r="AI75" s="9"/>
      <c r="AJ75" s="13"/>
      <c r="AK75" s="17">
        <f t="shared" si="10"/>
        <v>5332287</v>
      </c>
      <c r="AL75" s="584">
        <f t="shared" si="11"/>
        <v>7189600</v>
      </c>
      <c r="AM75" s="48"/>
      <c r="AN75" s="94">
        <f t="shared" si="0"/>
        <v>7189600</v>
      </c>
      <c r="AO75" s="77"/>
      <c r="AP75" s="77">
        <f t="shared" si="1"/>
        <v>7189600</v>
      </c>
      <c r="AQ75" s="76"/>
      <c r="AR75" s="77"/>
      <c r="AS75" s="77"/>
      <c r="AT75" s="77"/>
      <c r="AU75" s="77"/>
      <c r="AV75" s="77"/>
      <c r="AW75" s="77"/>
      <c r="AX75" s="77"/>
      <c r="AY75" s="77"/>
      <c r="AZ75" s="77"/>
      <c r="BA75" s="77"/>
      <c r="BB75" s="78"/>
      <c r="BC75" s="79">
        <f t="shared" si="2"/>
        <v>0</v>
      </c>
      <c r="BD75" s="103">
        <f t="shared" si="3"/>
        <v>7189600</v>
      </c>
    </row>
    <row r="76" spans="2:56" s="49" customFormat="1" x14ac:dyDescent="0.2">
      <c r="B76" s="104"/>
      <c r="C76" s="43">
        <v>34154083</v>
      </c>
      <c r="D76" s="10" t="s">
        <v>50</v>
      </c>
      <c r="E76" s="10" t="s">
        <v>182</v>
      </c>
      <c r="F76" s="10" t="s">
        <v>98</v>
      </c>
      <c r="G76" s="10" t="s">
        <v>99</v>
      </c>
      <c r="H76" s="10" t="s">
        <v>166</v>
      </c>
      <c r="I76" s="10" t="s">
        <v>101</v>
      </c>
      <c r="J76" s="10" t="s">
        <v>100</v>
      </c>
      <c r="K76" s="91" t="s">
        <v>102</v>
      </c>
      <c r="L76" s="10" t="s">
        <v>2001</v>
      </c>
      <c r="M76" s="97" t="s">
        <v>2001</v>
      </c>
      <c r="N76" s="97" t="s">
        <v>2001</v>
      </c>
      <c r="O76" s="11">
        <v>227</v>
      </c>
      <c r="P76" s="9">
        <v>351</v>
      </c>
      <c r="Q76" s="43">
        <v>34154083</v>
      </c>
      <c r="R76" s="12" t="s">
        <v>573</v>
      </c>
      <c r="S76" s="43">
        <v>34154083</v>
      </c>
      <c r="T76" s="12" t="s">
        <v>1763</v>
      </c>
      <c r="U76" s="92">
        <v>34154083</v>
      </c>
      <c r="V76" s="41" t="s">
        <v>567</v>
      </c>
      <c r="W76" s="41" t="s">
        <v>1841</v>
      </c>
      <c r="X76" s="14" t="s">
        <v>1772</v>
      </c>
      <c r="Y76" s="15">
        <v>0</v>
      </c>
      <c r="Z76" s="9">
        <v>0</v>
      </c>
      <c r="AA76" s="9">
        <v>0</v>
      </c>
      <c r="AB76" s="9">
        <v>3479850</v>
      </c>
      <c r="AC76" s="9">
        <v>3866500</v>
      </c>
      <c r="AD76" s="9">
        <v>3866500</v>
      </c>
      <c r="AE76" s="9">
        <v>3866500</v>
      </c>
      <c r="AF76" s="9">
        <v>3866500</v>
      </c>
      <c r="AG76" s="9">
        <v>2448783</v>
      </c>
      <c r="AH76" s="9"/>
      <c r="AI76" s="9"/>
      <c r="AJ76" s="13"/>
      <c r="AK76" s="17">
        <f t="shared" si="10"/>
        <v>21394633</v>
      </c>
      <c r="AL76" s="584">
        <f t="shared" si="11"/>
        <v>12759450</v>
      </c>
      <c r="AM76" s="48"/>
      <c r="AN76" s="94">
        <f t="shared" si="0"/>
        <v>12759450</v>
      </c>
      <c r="AO76" s="77"/>
      <c r="AP76" s="77">
        <f t="shared" si="1"/>
        <v>12759450</v>
      </c>
      <c r="AQ76" s="76"/>
      <c r="AR76" s="77"/>
      <c r="AS76" s="77"/>
      <c r="AT76" s="77"/>
      <c r="AU76" s="77"/>
      <c r="AV76" s="77"/>
      <c r="AW76" s="77"/>
      <c r="AX76" s="77"/>
      <c r="AY76" s="77"/>
      <c r="AZ76" s="77"/>
      <c r="BA76" s="77"/>
      <c r="BB76" s="78"/>
      <c r="BC76" s="79">
        <f t="shared" si="2"/>
        <v>0</v>
      </c>
      <c r="BD76" s="103">
        <f t="shared" si="3"/>
        <v>12759450</v>
      </c>
    </row>
    <row r="77" spans="2:56" s="49" customFormat="1" x14ac:dyDescent="0.2">
      <c r="B77" s="104"/>
      <c r="C77" s="43">
        <v>73427490</v>
      </c>
      <c r="D77" s="10" t="s">
        <v>50</v>
      </c>
      <c r="E77" s="10" t="s">
        <v>182</v>
      </c>
      <c r="F77" s="10" t="s">
        <v>98</v>
      </c>
      <c r="G77" s="10" t="s">
        <v>99</v>
      </c>
      <c r="H77" s="10" t="s">
        <v>166</v>
      </c>
      <c r="I77" s="10" t="s">
        <v>101</v>
      </c>
      <c r="J77" s="10" t="s">
        <v>100</v>
      </c>
      <c r="K77" s="91" t="s">
        <v>102</v>
      </c>
      <c r="L77" s="10" t="s">
        <v>2001</v>
      </c>
      <c r="M77" s="97" t="s">
        <v>2001</v>
      </c>
      <c r="N77" s="97" t="s">
        <v>2001</v>
      </c>
      <c r="O77" s="11">
        <v>231</v>
      </c>
      <c r="P77" s="9">
        <v>269</v>
      </c>
      <c r="Q77" s="43">
        <v>73427490</v>
      </c>
      <c r="R77" s="12" t="s">
        <v>388</v>
      </c>
      <c r="S77" s="43">
        <v>73427490</v>
      </c>
      <c r="T77" s="12" t="s">
        <v>1121</v>
      </c>
      <c r="U77" s="92">
        <v>73427490</v>
      </c>
      <c r="V77" s="41" t="s">
        <v>568</v>
      </c>
      <c r="W77" s="41" t="s">
        <v>1603</v>
      </c>
      <c r="X77" s="14" t="s">
        <v>1604</v>
      </c>
      <c r="Y77" s="15">
        <v>0</v>
      </c>
      <c r="Z77" s="9">
        <v>0</v>
      </c>
      <c r="AA77" s="9">
        <v>0</v>
      </c>
      <c r="AB77" s="9">
        <v>0</v>
      </c>
      <c r="AC77" s="9">
        <v>7779753</v>
      </c>
      <c r="AD77" s="9">
        <v>5773466</v>
      </c>
      <c r="AE77" s="9">
        <v>6322860</v>
      </c>
      <c r="AF77" s="9">
        <v>6007774</v>
      </c>
      <c r="AG77" s="9">
        <v>6356430</v>
      </c>
      <c r="AH77" s="9"/>
      <c r="AI77" s="9"/>
      <c r="AJ77" s="13"/>
      <c r="AK77" s="17">
        <f t="shared" si="10"/>
        <v>32240283</v>
      </c>
      <c r="AL77" s="584">
        <f t="shared" si="11"/>
        <v>41187207</v>
      </c>
      <c r="AM77" s="48"/>
      <c r="AN77" s="94">
        <f t="shared" si="0"/>
        <v>41187207</v>
      </c>
      <c r="AO77" s="77"/>
      <c r="AP77" s="77">
        <f t="shared" si="1"/>
        <v>41187207</v>
      </c>
      <c r="AQ77" s="76"/>
      <c r="AR77" s="77"/>
      <c r="AS77" s="77"/>
      <c r="AT77" s="77"/>
      <c r="AU77" s="77"/>
      <c r="AV77" s="77"/>
      <c r="AW77" s="77"/>
      <c r="AX77" s="77"/>
      <c r="AY77" s="77"/>
      <c r="AZ77" s="77"/>
      <c r="BA77" s="77"/>
      <c r="BB77" s="78"/>
      <c r="BC77" s="79">
        <f t="shared" si="2"/>
        <v>0</v>
      </c>
      <c r="BD77" s="103">
        <f t="shared" si="3"/>
        <v>41187207</v>
      </c>
    </row>
    <row r="78" spans="2:56" s="49" customFormat="1" x14ac:dyDescent="0.2">
      <c r="B78" s="104"/>
      <c r="C78" s="43">
        <v>456357454</v>
      </c>
      <c r="D78" s="10" t="s">
        <v>50</v>
      </c>
      <c r="E78" s="10" t="s">
        <v>182</v>
      </c>
      <c r="F78" s="10" t="s">
        <v>98</v>
      </c>
      <c r="G78" s="10" t="s">
        <v>99</v>
      </c>
      <c r="H78" s="10" t="s">
        <v>166</v>
      </c>
      <c r="I78" s="10" t="s">
        <v>101</v>
      </c>
      <c r="J78" s="10" t="s">
        <v>100</v>
      </c>
      <c r="K78" s="91" t="s">
        <v>102</v>
      </c>
      <c r="L78" s="10" t="s">
        <v>2001</v>
      </c>
      <c r="M78" s="97" t="s">
        <v>2001</v>
      </c>
      <c r="N78" s="97" t="s">
        <v>2001</v>
      </c>
      <c r="O78" s="11">
        <v>232</v>
      </c>
      <c r="P78" s="9">
        <v>358</v>
      </c>
      <c r="Q78" s="43">
        <v>456357454</v>
      </c>
      <c r="R78" s="12" t="s">
        <v>544</v>
      </c>
      <c r="S78" s="43">
        <v>456357454</v>
      </c>
      <c r="T78" s="12" t="s">
        <v>2074</v>
      </c>
      <c r="U78" s="92">
        <v>456357454</v>
      </c>
      <c r="V78" s="41" t="s">
        <v>738</v>
      </c>
      <c r="W78" s="41" t="s">
        <v>1605</v>
      </c>
      <c r="X78" s="14" t="s">
        <v>1606</v>
      </c>
      <c r="Y78" s="15">
        <v>0</v>
      </c>
      <c r="Z78" s="9">
        <v>0</v>
      </c>
      <c r="AA78" s="9">
        <v>0</v>
      </c>
      <c r="AB78" s="9">
        <v>0</v>
      </c>
      <c r="AC78" s="9">
        <v>0</v>
      </c>
      <c r="AD78" s="9">
        <v>17503529</v>
      </c>
      <c r="AE78" s="9">
        <v>41050795</v>
      </c>
      <c r="AF78" s="9">
        <v>39813977</v>
      </c>
      <c r="AG78" s="9">
        <v>38304634</v>
      </c>
      <c r="AH78" s="9"/>
      <c r="AI78" s="9"/>
      <c r="AJ78" s="13"/>
      <c r="AK78" s="17">
        <f t="shared" si="10"/>
        <v>136672935</v>
      </c>
      <c r="AL78" s="584">
        <f t="shared" si="11"/>
        <v>319684519</v>
      </c>
      <c r="AM78" s="48"/>
      <c r="AN78" s="94">
        <f t="shared" si="0"/>
        <v>319684519</v>
      </c>
      <c r="AO78" s="77"/>
      <c r="AP78" s="77">
        <f t="shared" si="1"/>
        <v>319684519</v>
      </c>
      <c r="AQ78" s="76"/>
      <c r="AR78" s="77"/>
      <c r="AS78" s="77"/>
      <c r="AT78" s="77"/>
      <c r="AU78" s="77"/>
      <c r="AV78" s="77"/>
      <c r="AW78" s="77"/>
      <c r="AX78" s="77"/>
      <c r="AY78" s="77"/>
      <c r="AZ78" s="77"/>
      <c r="BA78" s="77"/>
      <c r="BB78" s="78"/>
      <c r="BC78" s="79">
        <f t="shared" si="2"/>
        <v>0</v>
      </c>
      <c r="BD78" s="103">
        <f t="shared" si="3"/>
        <v>319684519</v>
      </c>
    </row>
    <row r="79" spans="2:56" s="49" customFormat="1" x14ac:dyDescent="0.2">
      <c r="B79" s="104"/>
      <c r="C79" s="43">
        <v>15000000</v>
      </c>
      <c r="D79" s="10" t="s">
        <v>50</v>
      </c>
      <c r="E79" s="10" t="s">
        <v>182</v>
      </c>
      <c r="F79" s="10" t="s">
        <v>98</v>
      </c>
      <c r="G79" s="10" t="s">
        <v>99</v>
      </c>
      <c r="H79" s="10" t="s">
        <v>166</v>
      </c>
      <c r="I79" s="10" t="s">
        <v>101</v>
      </c>
      <c r="J79" s="10" t="s">
        <v>100</v>
      </c>
      <c r="K79" s="91" t="s">
        <v>102</v>
      </c>
      <c r="L79" s="10" t="s">
        <v>2001</v>
      </c>
      <c r="M79" s="97" t="s">
        <v>2001</v>
      </c>
      <c r="N79" s="97" t="s">
        <v>2001</v>
      </c>
      <c r="O79" s="11">
        <v>233</v>
      </c>
      <c r="P79" s="9">
        <v>349</v>
      </c>
      <c r="Q79" s="43">
        <v>15000000</v>
      </c>
      <c r="R79" s="12" t="s">
        <v>476</v>
      </c>
      <c r="S79" s="43">
        <v>15000000</v>
      </c>
      <c r="T79" s="12" t="s">
        <v>2075</v>
      </c>
      <c r="U79" s="92">
        <v>15000000</v>
      </c>
      <c r="V79" s="41" t="s">
        <v>739</v>
      </c>
      <c r="W79" s="41" t="s">
        <v>1190</v>
      </c>
      <c r="X79" s="14" t="s">
        <v>1191</v>
      </c>
      <c r="Y79" s="15">
        <v>0</v>
      </c>
      <c r="Z79" s="9">
        <v>0</v>
      </c>
      <c r="AA79" s="9">
        <v>0</v>
      </c>
      <c r="AB79" s="9">
        <v>0</v>
      </c>
      <c r="AC79" s="9">
        <v>0</v>
      </c>
      <c r="AD79" s="9">
        <v>0</v>
      </c>
      <c r="AE79" s="9">
        <v>0</v>
      </c>
      <c r="AF79" s="9">
        <v>0</v>
      </c>
      <c r="AG79" s="9">
        <v>797897</v>
      </c>
      <c r="AH79" s="9"/>
      <c r="AI79" s="9"/>
      <c r="AJ79" s="13"/>
      <c r="AK79" s="17">
        <f t="shared" si="10"/>
        <v>797897</v>
      </c>
      <c r="AL79" s="584">
        <f t="shared" si="11"/>
        <v>14202103</v>
      </c>
      <c r="AM79" s="48"/>
      <c r="AN79" s="94">
        <f t="shared" si="0"/>
        <v>14202103</v>
      </c>
      <c r="AO79" s="77"/>
      <c r="AP79" s="77">
        <f t="shared" si="1"/>
        <v>14202103</v>
      </c>
      <c r="AQ79" s="76"/>
      <c r="AR79" s="77"/>
      <c r="AS79" s="77"/>
      <c r="AT79" s="77"/>
      <c r="AU79" s="77"/>
      <c r="AV79" s="77"/>
      <c r="AW79" s="77"/>
      <c r="AX79" s="77"/>
      <c r="AY79" s="77"/>
      <c r="AZ79" s="77"/>
      <c r="BA79" s="77"/>
      <c r="BB79" s="78"/>
      <c r="BC79" s="79">
        <f t="shared" si="2"/>
        <v>0</v>
      </c>
      <c r="BD79" s="103">
        <f t="shared" si="3"/>
        <v>14202103</v>
      </c>
    </row>
    <row r="80" spans="2:56" s="49" customFormat="1" x14ac:dyDescent="0.2">
      <c r="B80" s="104"/>
      <c r="C80" s="43">
        <v>36749925</v>
      </c>
      <c r="D80" s="10" t="s">
        <v>50</v>
      </c>
      <c r="E80" s="10" t="s">
        <v>182</v>
      </c>
      <c r="F80" s="10" t="s">
        <v>98</v>
      </c>
      <c r="G80" s="10" t="s">
        <v>99</v>
      </c>
      <c r="H80" s="10" t="s">
        <v>166</v>
      </c>
      <c r="I80" s="10" t="s">
        <v>101</v>
      </c>
      <c r="J80" s="10" t="s">
        <v>100</v>
      </c>
      <c r="K80" s="91" t="s">
        <v>102</v>
      </c>
      <c r="L80" s="10" t="s">
        <v>2001</v>
      </c>
      <c r="M80" s="97" t="s">
        <v>2001</v>
      </c>
      <c r="N80" s="97" t="s">
        <v>2001</v>
      </c>
      <c r="O80" s="11">
        <v>234</v>
      </c>
      <c r="P80" s="9">
        <v>472</v>
      </c>
      <c r="Q80" s="43">
        <v>29400000</v>
      </c>
      <c r="R80" s="12" t="s">
        <v>718</v>
      </c>
      <c r="S80" s="43">
        <v>29400000</v>
      </c>
      <c r="T80" s="12" t="s">
        <v>2076</v>
      </c>
      <c r="U80" s="92">
        <v>29400000</v>
      </c>
      <c r="V80" s="41" t="s">
        <v>740</v>
      </c>
      <c r="W80" s="41" t="s">
        <v>1842</v>
      </c>
      <c r="X80" s="14" t="s">
        <v>1275</v>
      </c>
      <c r="Y80" s="15">
        <v>0</v>
      </c>
      <c r="Z80" s="9">
        <v>0</v>
      </c>
      <c r="AA80" s="9">
        <v>0</v>
      </c>
      <c r="AB80" s="9">
        <v>0</v>
      </c>
      <c r="AC80" s="9">
        <v>0</v>
      </c>
      <c r="AD80" s="9">
        <v>0</v>
      </c>
      <c r="AE80" s="9">
        <v>0</v>
      </c>
      <c r="AF80" s="9">
        <v>4900000</v>
      </c>
      <c r="AG80" s="9">
        <v>4900000</v>
      </c>
      <c r="AH80" s="9"/>
      <c r="AI80" s="9"/>
      <c r="AJ80" s="13"/>
      <c r="AK80" s="17">
        <f t="shared" si="10"/>
        <v>9800000</v>
      </c>
      <c r="AL80" s="584">
        <f t="shared" si="11"/>
        <v>19600000</v>
      </c>
      <c r="AM80" s="48"/>
      <c r="AN80" s="94">
        <f t="shared" si="0"/>
        <v>19600000</v>
      </c>
      <c r="AO80" s="77"/>
      <c r="AP80" s="77">
        <f t="shared" si="1"/>
        <v>19600000</v>
      </c>
      <c r="AQ80" s="76"/>
      <c r="AR80" s="77"/>
      <c r="AS80" s="77"/>
      <c r="AT80" s="77"/>
      <c r="AU80" s="77"/>
      <c r="AV80" s="77"/>
      <c r="AW80" s="77"/>
      <c r="AX80" s="77"/>
      <c r="AY80" s="77"/>
      <c r="AZ80" s="77"/>
      <c r="BA80" s="77"/>
      <c r="BB80" s="78"/>
      <c r="BC80" s="79">
        <f t="shared" si="2"/>
        <v>0</v>
      </c>
      <c r="BD80" s="103">
        <f t="shared" si="3"/>
        <v>19600000</v>
      </c>
    </row>
    <row r="81" spans="2:56" s="49" customFormat="1" x14ac:dyDescent="0.2">
      <c r="B81" s="104"/>
      <c r="C81" s="43">
        <v>4155332</v>
      </c>
      <c r="D81" s="10" t="s">
        <v>50</v>
      </c>
      <c r="E81" s="10" t="s">
        <v>182</v>
      </c>
      <c r="F81" s="10" t="s">
        <v>98</v>
      </c>
      <c r="G81" s="10" t="s">
        <v>99</v>
      </c>
      <c r="H81" s="10" t="s">
        <v>166</v>
      </c>
      <c r="I81" s="10" t="s">
        <v>101</v>
      </c>
      <c r="J81" s="10" t="s">
        <v>100</v>
      </c>
      <c r="K81" s="91" t="s">
        <v>102</v>
      </c>
      <c r="L81" s="10" t="s">
        <v>2001</v>
      </c>
      <c r="M81" s="97" t="s">
        <v>2001</v>
      </c>
      <c r="N81" s="97" t="s">
        <v>2001</v>
      </c>
      <c r="O81" s="11">
        <v>235</v>
      </c>
      <c r="P81" s="9">
        <v>179</v>
      </c>
      <c r="Q81" s="43">
        <v>4155332</v>
      </c>
      <c r="R81" s="12" t="s">
        <v>506</v>
      </c>
      <c r="S81" s="43">
        <v>4155332</v>
      </c>
      <c r="T81" s="12" t="s">
        <v>1911</v>
      </c>
      <c r="U81" s="92">
        <v>4155332</v>
      </c>
      <c r="V81" s="41" t="s">
        <v>248</v>
      </c>
      <c r="W81" s="41" t="s">
        <v>1843</v>
      </c>
      <c r="X81" s="14" t="s">
        <v>855</v>
      </c>
      <c r="Y81" s="15">
        <v>0</v>
      </c>
      <c r="Z81" s="9">
        <v>0</v>
      </c>
      <c r="AA81" s="9">
        <v>0</v>
      </c>
      <c r="AB81" s="9">
        <v>4155332</v>
      </c>
      <c r="AC81" s="9">
        <v>0</v>
      </c>
      <c r="AD81" s="9">
        <v>0</v>
      </c>
      <c r="AE81" s="9">
        <v>0</v>
      </c>
      <c r="AF81" s="9">
        <v>0</v>
      </c>
      <c r="AG81" s="9">
        <v>0</v>
      </c>
      <c r="AH81" s="9"/>
      <c r="AI81" s="9"/>
      <c r="AJ81" s="13"/>
      <c r="AK81" s="17">
        <f t="shared" si="10"/>
        <v>4155332</v>
      </c>
      <c r="AL81" s="584">
        <f t="shared" si="11"/>
        <v>0</v>
      </c>
      <c r="AM81" s="48"/>
      <c r="AN81" s="94">
        <f t="shared" si="0"/>
        <v>0</v>
      </c>
      <c r="AO81" s="77"/>
      <c r="AP81" s="77">
        <f t="shared" si="1"/>
        <v>0</v>
      </c>
      <c r="AQ81" s="76"/>
      <c r="AR81" s="77"/>
      <c r="AS81" s="77"/>
      <c r="AT81" s="77"/>
      <c r="AU81" s="77"/>
      <c r="AV81" s="77"/>
      <c r="AW81" s="77"/>
      <c r="AX81" s="77"/>
      <c r="AY81" s="77"/>
      <c r="AZ81" s="77"/>
      <c r="BA81" s="77"/>
      <c r="BB81" s="78"/>
      <c r="BC81" s="79">
        <f t="shared" si="2"/>
        <v>0</v>
      </c>
      <c r="BD81" s="103">
        <f t="shared" si="3"/>
        <v>0</v>
      </c>
    </row>
    <row r="82" spans="2:56" s="49" customFormat="1" x14ac:dyDescent="0.2">
      <c r="B82" s="104"/>
      <c r="C82" s="43">
        <v>161840000</v>
      </c>
      <c r="D82" s="10" t="s">
        <v>50</v>
      </c>
      <c r="E82" s="10" t="s">
        <v>182</v>
      </c>
      <c r="F82" s="10" t="s">
        <v>98</v>
      </c>
      <c r="G82" s="10" t="s">
        <v>99</v>
      </c>
      <c r="H82" s="10" t="s">
        <v>166</v>
      </c>
      <c r="I82" s="10" t="s">
        <v>101</v>
      </c>
      <c r="J82" s="10" t="s">
        <v>100</v>
      </c>
      <c r="K82" s="91" t="s">
        <v>102</v>
      </c>
      <c r="L82" s="10" t="s">
        <v>2001</v>
      </c>
      <c r="M82" s="97" t="s">
        <v>2001</v>
      </c>
      <c r="N82" s="97" t="s">
        <v>2001</v>
      </c>
      <c r="O82" s="11">
        <v>237</v>
      </c>
      <c r="P82" s="9">
        <v>475</v>
      </c>
      <c r="Q82" s="43">
        <v>161840000</v>
      </c>
      <c r="R82" s="12" t="s">
        <v>719</v>
      </c>
      <c r="S82" s="43">
        <v>161840000</v>
      </c>
      <c r="T82" s="12" t="s">
        <v>2077</v>
      </c>
      <c r="U82" s="92">
        <v>161840000</v>
      </c>
      <c r="V82" s="41" t="s">
        <v>741</v>
      </c>
      <c r="W82" s="41" t="s">
        <v>1844</v>
      </c>
      <c r="X82" s="14" t="s">
        <v>1773</v>
      </c>
      <c r="Y82" s="15">
        <v>0</v>
      </c>
      <c r="Z82" s="9">
        <v>0</v>
      </c>
      <c r="AA82" s="9">
        <v>0</v>
      </c>
      <c r="AB82" s="9">
        <v>0</v>
      </c>
      <c r="AC82" s="9">
        <v>0</v>
      </c>
      <c r="AD82" s="9">
        <v>0</v>
      </c>
      <c r="AE82" s="9">
        <v>0</v>
      </c>
      <c r="AF82" s="9">
        <v>0</v>
      </c>
      <c r="AG82" s="9">
        <v>0</v>
      </c>
      <c r="AH82" s="9"/>
      <c r="AI82" s="9"/>
      <c r="AJ82" s="13"/>
      <c r="AK82" s="17">
        <f t="shared" si="10"/>
        <v>0</v>
      </c>
      <c r="AL82" s="584">
        <f t="shared" si="11"/>
        <v>161840000</v>
      </c>
      <c r="AM82" s="48"/>
      <c r="AN82" s="94">
        <f t="shared" si="0"/>
        <v>161840000</v>
      </c>
      <c r="AO82" s="77"/>
      <c r="AP82" s="77">
        <f t="shared" si="1"/>
        <v>161840000</v>
      </c>
      <c r="AQ82" s="76"/>
      <c r="AR82" s="77"/>
      <c r="AS82" s="77"/>
      <c r="AT82" s="77"/>
      <c r="AU82" s="77"/>
      <c r="AV82" s="77"/>
      <c r="AW82" s="77"/>
      <c r="AX82" s="77"/>
      <c r="AY82" s="77"/>
      <c r="AZ82" s="77"/>
      <c r="BA82" s="77"/>
      <c r="BB82" s="78"/>
      <c r="BC82" s="79">
        <f t="shared" si="2"/>
        <v>0</v>
      </c>
      <c r="BD82" s="103">
        <f t="shared" si="3"/>
        <v>161840000</v>
      </c>
    </row>
    <row r="83" spans="2:56" s="49" customFormat="1" x14ac:dyDescent="0.2">
      <c r="B83" s="104"/>
      <c r="C83" s="43">
        <v>80000000</v>
      </c>
      <c r="D83" s="10" t="s">
        <v>50</v>
      </c>
      <c r="E83" s="10" t="s">
        <v>182</v>
      </c>
      <c r="F83" s="10" t="s">
        <v>98</v>
      </c>
      <c r="G83" s="10" t="s">
        <v>99</v>
      </c>
      <c r="H83" s="10" t="s">
        <v>166</v>
      </c>
      <c r="I83" s="10" t="s">
        <v>101</v>
      </c>
      <c r="J83" s="10" t="s">
        <v>100</v>
      </c>
      <c r="K83" s="91" t="s">
        <v>102</v>
      </c>
      <c r="L83" s="10" t="s">
        <v>2001</v>
      </c>
      <c r="M83" s="97" t="s">
        <v>2001</v>
      </c>
      <c r="N83" s="97" t="s">
        <v>2001</v>
      </c>
      <c r="O83" s="11">
        <v>239</v>
      </c>
      <c r="P83" s="9">
        <v>110</v>
      </c>
      <c r="Q83" s="43">
        <v>80000000</v>
      </c>
      <c r="R83" s="12" t="s">
        <v>596</v>
      </c>
      <c r="S83" s="43">
        <v>80000000</v>
      </c>
      <c r="T83" s="12" t="s">
        <v>2078</v>
      </c>
      <c r="U83" s="92">
        <v>80000000</v>
      </c>
      <c r="V83" s="41" t="s">
        <v>742</v>
      </c>
      <c r="W83" s="41" t="s">
        <v>1845</v>
      </c>
      <c r="X83" s="14" t="s">
        <v>1774</v>
      </c>
      <c r="Y83" s="15">
        <v>0</v>
      </c>
      <c r="Z83" s="9">
        <v>0</v>
      </c>
      <c r="AA83" s="9">
        <v>0</v>
      </c>
      <c r="AB83" s="9">
        <v>0</v>
      </c>
      <c r="AC83" s="9">
        <v>0</v>
      </c>
      <c r="AD83" s="9">
        <v>64000000</v>
      </c>
      <c r="AE83" s="9">
        <v>0</v>
      </c>
      <c r="AF83" s="9">
        <v>0</v>
      </c>
      <c r="AG83" s="9">
        <v>0</v>
      </c>
      <c r="AH83" s="9"/>
      <c r="AI83" s="9"/>
      <c r="AJ83" s="13"/>
      <c r="AK83" s="17">
        <f t="shared" si="10"/>
        <v>64000000</v>
      </c>
      <c r="AL83" s="584">
        <f t="shared" si="11"/>
        <v>16000000</v>
      </c>
      <c r="AM83" s="48"/>
      <c r="AN83" s="94">
        <f t="shared" si="0"/>
        <v>16000000</v>
      </c>
      <c r="AO83" s="77"/>
      <c r="AP83" s="77">
        <f t="shared" si="1"/>
        <v>16000000</v>
      </c>
      <c r="AQ83" s="76"/>
      <c r="AR83" s="77"/>
      <c r="AS83" s="77"/>
      <c r="AT83" s="77"/>
      <c r="AU83" s="77"/>
      <c r="AV83" s="77"/>
      <c r="AW83" s="77"/>
      <c r="AX83" s="77"/>
      <c r="AY83" s="77"/>
      <c r="AZ83" s="77"/>
      <c r="BA83" s="77"/>
      <c r="BB83" s="78"/>
      <c r="BC83" s="79">
        <f t="shared" si="2"/>
        <v>0</v>
      </c>
      <c r="BD83" s="103">
        <f t="shared" si="3"/>
        <v>16000000</v>
      </c>
    </row>
    <row r="84" spans="2:56" s="49" customFormat="1" x14ac:dyDescent="0.2">
      <c r="B84" s="104"/>
      <c r="C84" s="43">
        <v>10500000</v>
      </c>
      <c r="D84" s="10" t="s">
        <v>50</v>
      </c>
      <c r="E84" s="10" t="s">
        <v>182</v>
      </c>
      <c r="F84" s="10" t="s">
        <v>98</v>
      </c>
      <c r="G84" s="10" t="s">
        <v>99</v>
      </c>
      <c r="H84" s="10" t="s">
        <v>166</v>
      </c>
      <c r="I84" s="10" t="s">
        <v>101</v>
      </c>
      <c r="J84" s="10" t="s">
        <v>100</v>
      </c>
      <c r="K84" s="91" t="s">
        <v>102</v>
      </c>
      <c r="L84" s="10" t="s">
        <v>2001</v>
      </c>
      <c r="M84" s="97" t="s">
        <v>2001</v>
      </c>
      <c r="N84" s="97" t="s">
        <v>2001</v>
      </c>
      <c r="O84" s="11">
        <v>241</v>
      </c>
      <c r="P84" s="9">
        <v>111</v>
      </c>
      <c r="Q84" s="43">
        <v>10500000</v>
      </c>
      <c r="R84" s="12" t="s">
        <v>401</v>
      </c>
      <c r="S84" s="43">
        <v>10500000</v>
      </c>
      <c r="T84" s="12" t="s">
        <v>2079</v>
      </c>
      <c r="U84" s="92">
        <v>10500000</v>
      </c>
      <c r="V84" s="41" t="s">
        <v>743</v>
      </c>
      <c r="W84" s="41" t="s">
        <v>1846</v>
      </c>
      <c r="X84" s="14" t="s">
        <v>1775</v>
      </c>
      <c r="Y84" s="15">
        <v>0</v>
      </c>
      <c r="Z84" s="9">
        <v>0</v>
      </c>
      <c r="AA84" s="9">
        <v>0</v>
      </c>
      <c r="AB84" s="9">
        <v>0</v>
      </c>
      <c r="AC84" s="9">
        <v>0</v>
      </c>
      <c r="AD84" s="9">
        <v>10500000</v>
      </c>
      <c r="AE84" s="9">
        <v>0</v>
      </c>
      <c r="AF84" s="9">
        <v>0</v>
      </c>
      <c r="AG84" s="9">
        <v>0</v>
      </c>
      <c r="AH84" s="9"/>
      <c r="AI84" s="9"/>
      <c r="AJ84" s="13"/>
      <c r="AK84" s="17">
        <f t="shared" si="10"/>
        <v>10500000</v>
      </c>
      <c r="AL84" s="584">
        <f t="shared" si="11"/>
        <v>0</v>
      </c>
      <c r="AM84" s="48"/>
      <c r="AN84" s="94">
        <f t="shared" ref="AN84:AN114" si="12">+AL84</f>
        <v>0</v>
      </c>
      <c r="AO84" s="77"/>
      <c r="AP84" s="77">
        <f t="shared" ref="AP84:AP114" si="13">+AN84-AO84</f>
        <v>0</v>
      </c>
      <c r="AQ84" s="76"/>
      <c r="AR84" s="77"/>
      <c r="AS84" s="77"/>
      <c r="AT84" s="77"/>
      <c r="AU84" s="77"/>
      <c r="AV84" s="77"/>
      <c r="AW84" s="77"/>
      <c r="AX84" s="77"/>
      <c r="AY84" s="77"/>
      <c r="AZ84" s="77"/>
      <c r="BA84" s="77"/>
      <c r="BB84" s="78"/>
      <c r="BC84" s="79">
        <f t="shared" ref="BC84:BC114" si="14">SUM(AQ84:BB84)</f>
        <v>0</v>
      </c>
      <c r="BD84" s="103">
        <f t="shared" ref="BD84:BD114" si="15">+AN84-BC84</f>
        <v>0</v>
      </c>
    </row>
    <row r="85" spans="2:56" s="49" customFormat="1" x14ac:dyDescent="0.2">
      <c r="B85" s="104"/>
      <c r="C85" s="43">
        <v>46218050</v>
      </c>
      <c r="D85" s="10" t="s">
        <v>50</v>
      </c>
      <c r="E85" s="10" t="s">
        <v>182</v>
      </c>
      <c r="F85" s="10" t="s">
        <v>98</v>
      </c>
      <c r="G85" s="10" t="s">
        <v>99</v>
      </c>
      <c r="H85" s="10" t="s">
        <v>166</v>
      </c>
      <c r="I85" s="10" t="s">
        <v>101</v>
      </c>
      <c r="J85" s="10" t="s">
        <v>100</v>
      </c>
      <c r="K85" s="91" t="s">
        <v>102</v>
      </c>
      <c r="L85" s="10" t="s">
        <v>2001</v>
      </c>
      <c r="M85" s="97" t="s">
        <v>2001</v>
      </c>
      <c r="N85" s="97" t="s">
        <v>2001</v>
      </c>
      <c r="O85" s="11">
        <v>242</v>
      </c>
      <c r="P85" s="9">
        <v>478</v>
      </c>
      <c r="Q85" s="43">
        <v>46218050</v>
      </c>
      <c r="R85" s="12" t="s">
        <v>720</v>
      </c>
      <c r="S85" s="43">
        <v>46218050</v>
      </c>
      <c r="T85" s="12" t="s">
        <v>2080</v>
      </c>
      <c r="U85" s="92">
        <v>46218050</v>
      </c>
      <c r="V85" s="41" t="s">
        <v>744</v>
      </c>
      <c r="W85" s="41" t="s">
        <v>826</v>
      </c>
      <c r="X85" s="14" t="s">
        <v>814</v>
      </c>
      <c r="Y85" s="15">
        <v>0</v>
      </c>
      <c r="Z85" s="9">
        <v>0</v>
      </c>
      <c r="AA85" s="9">
        <v>0</v>
      </c>
      <c r="AB85" s="9">
        <v>0</v>
      </c>
      <c r="AC85" s="9">
        <v>0</v>
      </c>
      <c r="AD85" s="9">
        <v>0</v>
      </c>
      <c r="AE85" s="9">
        <v>0</v>
      </c>
      <c r="AF85" s="9">
        <v>0</v>
      </c>
      <c r="AG85" s="9">
        <v>0</v>
      </c>
      <c r="AH85" s="9"/>
      <c r="AI85" s="9"/>
      <c r="AJ85" s="13"/>
      <c r="AK85" s="17">
        <f t="shared" si="10"/>
        <v>0</v>
      </c>
      <c r="AL85" s="584">
        <f t="shared" si="11"/>
        <v>46218050</v>
      </c>
      <c r="AM85" s="48"/>
      <c r="AN85" s="94">
        <f t="shared" si="12"/>
        <v>46218050</v>
      </c>
      <c r="AO85" s="77"/>
      <c r="AP85" s="77">
        <f t="shared" si="13"/>
        <v>46218050</v>
      </c>
      <c r="AQ85" s="76"/>
      <c r="AR85" s="77"/>
      <c r="AS85" s="77"/>
      <c r="AT85" s="77"/>
      <c r="AU85" s="77"/>
      <c r="AV85" s="77"/>
      <c r="AW85" s="77"/>
      <c r="AX85" s="77"/>
      <c r="AY85" s="77"/>
      <c r="AZ85" s="77"/>
      <c r="BA85" s="77"/>
      <c r="BB85" s="78"/>
      <c r="BC85" s="79">
        <f t="shared" si="14"/>
        <v>0</v>
      </c>
      <c r="BD85" s="103">
        <f t="shared" si="15"/>
        <v>46218050</v>
      </c>
    </row>
    <row r="86" spans="2:56" s="49" customFormat="1" x14ac:dyDescent="0.2">
      <c r="B86" s="104"/>
      <c r="C86" s="43">
        <v>12581800</v>
      </c>
      <c r="D86" s="10" t="s">
        <v>50</v>
      </c>
      <c r="E86" s="10" t="s">
        <v>182</v>
      </c>
      <c r="F86" s="10" t="s">
        <v>98</v>
      </c>
      <c r="G86" s="10" t="s">
        <v>99</v>
      </c>
      <c r="H86" s="10" t="s">
        <v>166</v>
      </c>
      <c r="I86" s="10" t="s">
        <v>101</v>
      </c>
      <c r="J86" s="10" t="s">
        <v>100</v>
      </c>
      <c r="K86" s="91" t="s">
        <v>102</v>
      </c>
      <c r="L86" s="10" t="s">
        <v>2001</v>
      </c>
      <c r="M86" s="97" t="s">
        <v>2001</v>
      </c>
      <c r="N86" s="97" t="s">
        <v>2001</v>
      </c>
      <c r="O86" s="11">
        <v>264</v>
      </c>
      <c r="P86" s="9">
        <v>473</v>
      </c>
      <c r="Q86" s="43">
        <v>12581800</v>
      </c>
      <c r="R86" s="12" t="s">
        <v>721</v>
      </c>
      <c r="S86" s="43">
        <v>12581800</v>
      </c>
      <c r="T86" s="12" t="s">
        <v>2081</v>
      </c>
      <c r="U86" s="92">
        <v>12581800</v>
      </c>
      <c r="V86" s="41" t="s">
        <v>745</v>
      </c>
      <c r="W86" s="41" t="s">
        <v>1847</v>
      </c>
      <c r="X86" s="14" t="s">
        <v>1776</v>
      </c>
      <c r="Y86" s="15">
        <v>0</v>
      </c>
      <c r="Z86" s="9">
        <v>0</v>
      </c>
      <c r="AA86" s="9">
        <v>0</v>
      </c>
      <c r="AB86" s="9">
        <v>0</v>
      </c>
      <c r="AC86" s="9">
        <v>0</v>
      </c>
      <c r="AD86" s="9">
        <v>0</v>
      </c>
      <c r="AE86" s="9">
        <v>1797400</v>
      </c>
      <c r="AF86" s="9">
        <v>1797400</v>
      </c>
      <c r="AG86" s="9">
        <v>1797400</v>
      </c>
      <c r="AH86" s="9"/>
      <c r="AI86" s="9"/>
      <c r="AJ86" s="13"/>
      <c r="AK86" s="17">
        <f t="shared" si="10"/>
        <v>5392200</v>
      </c>
      <c r="AL86" s="584">
        <f t="shared" si="11"/>
        <v>7189600</v>
      </c>
      <c r="AM86" s="48"/>
      <c r="AN86" s="94">
        <f t="shared" si="12"/>
        <v>7189600</v>
      </c>
      <c r="AO86" s="77"/>
      <c r="AP86" s="77">
        <f t="shared" si="13"/>
        <v>7189600</v>
      </c>
      <c r="AQ86" s="76"/>
      <c r="AR86" s="77"/>
      <c r="AS86" s="77"/>
      <c r="AT86" s="77"/>
      <c r="AU86" s="77"/>
      <c r="AV86" s="77"/>
      <c r="AW86" s="77"/>
      <c r="AX86" s="77"/>
      <c r="AY86" s="77"/>
      <c r="AZ86" s="77"/>
      <c r="BA86" s="77"/>
      <c r="BB86" s="78"/>
      <c r="BC86" s="79">
        <f t="shared" si="14"/>
        <v>0</v>
      </c>
      <c r="BD86" s="103">
        <f t="shared" si="15"/>
        <v>7189600</v>
      </c>
    </row>
    <row r="87" spans="2:56" s="49" customFormat="1" x14ac:dyDescent="0.2">
      <c r="B87" s="104"/>
      <c r="C87" s="43">
        <v>12581800</v>
      </c>
      <c r="D87" s="10" t="s">
        <v>50</v>
      </c>
      <c r="E87" s="10" t="s">
        <v>182</v>
      </c>
      <c r="F87" s="10" t="s">
        <v>98</v>
      </c>
      <c r="G87" s="10" t="s">
        <v>99</v>
      </c>
      <c r="H87" s="10" t="s">
        <v>166</v>
      </c>
      <c r="I87" s="10" t="s">
        <v>101</v>
      </c>
      <c r="J87" s="10" t="s">
        <v>100</v>
      </c>
      <c r="K87" s="91" t="s">
        <v>102</v>
      </c>
      <c r="L87" s="10" t="s">
        <v>2001</v>
      </c>
      <c r="M87" s="97" t="s">
        <v>2001</v>
      </c>
      <c r="N87" s="97" t="s">
        <v>2001</v>
      </c>
      <c r="O87" s="11">
        <v>265</v>
      </c>
      <c r="P87" s="9">
        <v>470</v>
      </c>
      <c r="Q87" s="43">
        <v>12402060</v>
      </c>
      <c r="R87" s="12" t="s">
        <v>722</v>
      </c>
      <c r="S87" s="43">
        <v>12402060</v>
      </c>
      <c r="T87" s="12" t="s">
        <v>2082</v>
      </c>
      <c r="U87" s="92">
        <v>12402060</v>
      </c>
      <c r="V87" s="41" t="s">
        <v>746</v>
      </c>
      <c r="W87" s="41" t="s">
        <v>1848</v>
      </c>
      <c r="X87" s="14" t="s">
        <v>1028</v>
      </c>
      <c r="Y87" s="15">
        <v>0</v>
      </c>
      <c r="Z87" s="9">
        <v>0</v>
      </c>
      <c r="AA87" s="9">
        <v>0</v>
      </c>
      <c r="AB87" s="9">
        <v>0</v>
      </c>
      <c r="AC87" s="9">
        <v>0</v>
      </c>
      <c r="AD87" s="9">
        <v>0</v>
      </c>
      <c r="AE87" s="9">
        <v>1617660</v>
      </c>
      <c r="AF87" s="9">
        <v>1797400</v>
      </c>
      <c r="AG87" s="9">
        <v>1797400</v>
      </c>
      <c r="AH87" s="9"/>
      <c r="AI87" s="9"/>
      <c r="AJ87" s="13"/>
      <c r="AK87" s="17">
        <f t="shared" si="10"/>
        <v>5212460</v>
      </c>
      <c r="AL87" s="584">
        <f t="shared" si="11"/>
        <v>7189600</v>
      </c>
      <c r="AM87" s="48"/>
      <c r="AN87" s="94">
        <f t="shared" si="12"/>
        <v>7189600</v>
      </c>
      <c r="AO87" s="77"/>
      <c r="AP87" s="77">
        <f t="shared" si="13"/>
        <v>7189600</v>
      </c>
      <c r="AQ87" s="76"/>
      <c r="AR87" s="77"/>
      <c r="AS87" s="77"/>
      <c r="AT87" s="77"/>
      <c r="AU87" s="77"/>
      <c r="AV87" s="77"/>
      <c r="AW87" s="77"/>
      <c r="AX87" s="77"/>
      <c r="AY87" s="77"/>
      <c r="AZ87" s="77"/>
      <c r="BA87" s="77"/>
      <c r="BB87" s="78"/>
      <c r="BC87" s="79">
        <f t="shared" si="14"/>
        <v>0</v>
      </c>
      <c r="BD87" s="103">
        <f t="shared" si="15"/>
        <v>7189600</v>
      </c>
    </row>
    <row r="88" spans="2:56" s="49" customFormat="1" x14ac:dyDescent="0.2">
      <c r="B88" s="104"/>
      <c r="C88" s="43">
        <v>105000000</v>
      </c>
      <c r="D88" s="10" t="s">
        <v>50</v>
      </c>
      <c r="E88" s="10" t="s">
        <v>182</v>
      </c>
      <c r="F88" s="10" t="s">
        <v>98</v>
      </c>
      <c r="G88" s="10" t="s">
        <v>99</v>
      </c>
      <c r="H88" s="10" t="s">
        <v>166</v>
      </c>
      <c r="I88" s="10" t="s">
        <v>101</v>
      </c>
      <c r="J88" s="10" t="s">
        <v>100</v>
      </c>
      <c r="K88" s="91" t="s">
        <v>102</v>
      </c>
      <c r="L88" s="10" t="s">
        <v>2001</v>
      </c>
      <c r="M88" s="97" t="s">
        <v>2001</v>
      </c>
      <c r="N88" s="97" t="s">
        <v>2001</v>
      </c>
      <c r="O88" s="11">
        <v>325</v>
      </c>
      <c r="P88" s="9">
        <v>82</v>
      </c>
      <c r="Q88" s="43">
        <v>105000000</v>
      </c>
      <c r="R88" s="12" t="s">
        <v>593</v>
      </c>
      <c r="S88" s="43">
        <v>105000000</v>
      </c>
      <c r="T88" s="12" t="s">
        <v>1197</v>
      </c>
      <c r="U88" s="92">
        <v>105000000</v>
      </c>
      <c r="V88" s="41" t="s">
        <v>249</v>
      </c>
      <c r="W88" s="41" t="s">
        <v>1849</v>
      </c>
      <c r="X88" s="14" t="s">
        <v>1777</v>
      </c>
      <c r="Y88" s="15">
        <v>0</v>
      </c>
      <c r="Z88" s="9">
        <v>0</v>
      </c>
      <c r="AA88" s="9">
        <v>10000000</v>
      </c>
      <c r="AB88" s="9">
        <v>10000000</v>
      </c>
      <c r="AC88" s="9">
        <v>10000000</v>
      </c>
      <c r="AD88" s="9">
        <v>10000000</v>
      </c>
      <c r="AE88" s="9">
        <v>10000000</v>
      </c>
      <c r="AF88" s="9">
        <v>10000000</v>
      </c>
      <c r="AG88" s="9">
        <v>10000000</v>
      </c>
      <c r="AH88" s="9"/>
      <c r="AI88" s="9"/>
      <c r="AJ88" s="13"/>
      <c r="AK88" s="17">
        <f t="shared" si="10"/>
        <v>70000000</v>
      </c>
      <c r="AL88" s="584">
        <f t="shared" si="11"/>
        <v>35000000</v>
      </c>
      <c r="AM88" s="48"/>
      <c r="AN88" s="94">
        <f t="shared" si="12"/>
        <v>35000000</v>
      </c>
      <c r="AO88" s="77"/>
      <c r="AP88" s="77">
        <f t="shared" si="13"/>
        <v>35000000</v>
      </c>
      <c r="AQ88" s="76"/>
      <c r="AR88" s="77"/>
      <c r="AS88" s="77"/>
      <c r="AT88" s="77"/>
      <c r="AU88" s="77"/>
      <c r="AV88" s="77"/>
      <c r="AW88" s="77"/>
      <c r="AX88" s="77"/>
      <c r="AY88" s="77"/>
      <c r="AZ88" s="77"/>
      <c r="BA88" s="77"/>
      <c r="BB88" s="78"/>
      <c r="BC88" s="79">
        <f t="shared" si="14"/>
        <v>0</v>
      </c>
      <c r="BD88" s="103">
        <f t="shared" si="15"/>
        <v>35000000</v>
      </c>
    </row>
    <row r="89" spans="2:56" s="49" customFormat="1" x14ac:dyDescent="0.2">
      <c r="B89" s="104"/>
      <c r="C89" s="43">
        <v>17350000</v>
      </c>
      <c r="D89" s="10" t="s">
        <v>50</v>
      </c>
      <c r="E89" s="10" t="s">
        <v>182</v>
      </c>
      <c r="F89" s="10" t="s">
        <v>98</v>
      </c>
      <c r="G89" s="10" t="s">
        <v>99</v>
      </c>
      <c r="H89" s="10" t="s">
        <v>166</v>
      </c>
      <c r="I89" s="10" t="s">
        <v>101</v>
      </c>
      <c r="J89" s="10" t="s">
        <v>100</v>
      </c>
      <c r="K89" s="91" t="s">
        <v>102</v>
      </c>
      <c r="L89" s="10" t="s">
        <v>2001</v>
      </c>
      <c r="M89" s="97" t="s">
        <v>2001</v>
      </c>
      <c r="N89" s="97" t="s">
        <v>2001</v>
      </c>
      <c r="O89" s="11">
        <v>574</v>
      </c>
      <c r="P89" s="9">
        <v>575</v>
      </c>
      <c r="Q89" s="43">
        <v>17350000</v>
      </c>
      <c r="R89" s="12" t="s">
        <v>1862</v>
      </c>
      <c r="S89" s="43">
        <v>17350000</v>
      </c>
      <c r="T89" s="12"/>
      <c r="U89" s="92"/>
      <c r="V89" s="41" t="s">
        <v>1740</v>
      </c>
      <c r="W89" s="41"/>
      <c r="X89" s="14"/>
      <c r="Y89" s="15">
        <v>0</v>
      </c>
      <c r="Z89" s="9">
        <v>0</v>
      </c>
      <c r="AA89" s="9">
        <v>0</v>
      </c>
      <c r="AB89" s="9">
        <v>0</v>
      </c>
      <c r="AC89" s="9">
        <v>0</v>
      </c>
      <c r="AD89" s="9">
        <v>0</v>
      </c>
      <c r="AE89" s="9">
        <v>0</v>
      </c>
      <c r="AF89" s="9">
        <v>0</v>
      </c>
      <c r="AG89" s="9">
        <v>0</v>
      </c>
      <c r="AH89" s="9"/>
      <c r="AI89" s="9"/>
      <c r="AJ89" s="13"/>
      <c r="AK89" s="17">
        <f t="shared" si="10"/>
        <v>0</v>
      </c>
      <c r="AL89" s="584">
        <f t="shared" si="11"/>
        <v>0</v>
      </c>
      <c r="AM89" s="48"/>
      <c r="AN89" s="94">
        <f t="shared" si="12"/>
        <v>0</v>
      </c>
      <c r="AO89" s="77"/>
      <c r="AP89" s="77">
        <f t="shared" si="13"/>
        <v>0</v>
      </c>
      <c r="AQ89" s="76"/>
      <c r="AR89" s="77"/>
      <c r="AS89" s="77"/>
      <c r="AT89" s="77"/>
      <c r="AU89" s="77"/>
      <c r="AV89" s="77"/>
      <c r="AW89" s="77"/>
      <c r="AX89" s="77"/>
      <c r="AY89" s="77"/>
      <c r="AZ89" s="77"/>
      <c r="BA89" s="77"/>
      <c r="BB89" s="78"/>
      <c r="BC89" s="79">
        <f t="shared" si="14"/>
        <v>0</v>
      </c>
      <c r="BD89" s="103">
        <f t="shared" si="15"/>
        <v>0</v>
      </c>
    </row>
    <row r="90" spans="2:56" s="49" customFormat="1" x14ac:dyDescent="0.2">
      <c r="B90" s="104"/>
      <c r="C90" s="43">
        <v>7000000</v>
      </c>
      <c r="D90" s="10" t="s">
        <v>50</v>
      </c>
      <c r="E90" s="10" t="s">
        <v>182</v>
      </c>
      <c r="F90" s="10" t="s">
        <v>98</v>
      </c>
      <c r="G90" s="10" t="s">
        <v>99</v>
      </c>
      <c r="H90" s="10" t="s">
        <v>166</v>
      </c>
      <c r="I90" s="10" t="s">
        <v>101</v>
      </c>
      <c r="J90" s="10" t="s">
        <v>100</v>
      </c>
      <c r="K90" s="91" t="s">
        <v>102</v>
      </c>
      <c r="L90" s="10" t="s">
        <v>2001</v>
      </c>
      <c r="M90" s="97" t="s">
        <v>2001</v>
      </c>
      <c r="N90" s="97" t="s">
        <v>2001</v>
      </c>
      <c r="O90" s="11">
        <v>590</v>
      </c>
      <c r="P90" s="9">
        <v>248</v>
      </c>
      <c r="Q90" s="43">
        <v>1300000</v>
      </c>
      <c r="R90" s="12" t="s">
        <v>481</v>
      </c>
      <c r="S90" s="43">
        <v>1300000</v>
      </c>
      <c r="T90" s="12" t="s">
        <v>2083</v>
      </c>
      <c r="U90" s="92">
        <v>524600</v>
      </c>
      <c r="V90" s="41" t="s">
        <v>747</v>
      </c>
      <c r="W90" s="41" t="s">
        <v>907</v>
      </c>
      <c r="X90" s="14" t="s">
        <v>2100</v>
      </c>
      <c r="Y90" s="15">
        <v>0</v>
      </c>
      <c r="Z90" s="9">
        <v>0</v>
      </c>
      <c r="AA90" s="9">
        <v>0</v>
      </c>
      <c r="AB90" s="9">
        <v>42200</v>
      </c>
      <c r="AC90" s="9">
        <v>0</v>
      </c>
      <c r="AD90" s="9">
        <v>75200</v>
      </c>
      <c r="AE90" s="9">
        <v>130200</v>
      </c>
      <c r="AF90" s="9">
        <v>138500</v>
      </c>
      <c r="AG90" s="9">
        <v>138500</v>
      </c>
      <c r="AH90" s="9"/>
      <c r="AI90" s="9"/>
      <c r="AJ90" s="13"/>
      <c r="AK90" s="17">
        <f t="shared" si="10"/>
        <v>524600</v>
      </c>
      <c r="AL90" s="584">
        <f t="shared" si="11"/>
        <v>0</v>
      </c>
      <c r="AM90" s="48"/>
      <c r="AN90" s="94">
        <f t="shared" si="12"/>
        <v>0</v>
      </c>
      <c r="AO90" s="77"/>
      <c r="AP90" s="77">
        <f t="shared" si="13"/>
        <v>0</v>
      </c>
      <c r="AQ90" s="76"/>
      <c r="AR90" s="77"/>
      <c r="AS90" s="77"/>
      <c r="AT90" s="77"/>
      <c r="AU90" s="77"/>
      <c r="AV90" s="77"/>
      <c r="AW90" s="77"/>
      <c r="AX90" s="77"/>
      <c r="AY90" s="77"/>
      <c r="AZ90" s="77"/>
      <c r="BA90" s="77"/>
      <c r="BB90" s="78"/>
      <c r="BC90" s="79">
        <f t="shared" si="14"/>
        <v>0</v>
      </c>
      <c r="BD90" s="103">
        <f t="shared" si="15"/>
        <v>0</v>
      </c>
    </row>
    <row r="91" spans="2:56" s="49" customFormat="1" x14ac:dyDescent="0.2">
      <c r="B91" s="104"/>
      <c r="C91" s="43">
        <v>8500000</v>
      </c>
      <c r="D91" s="10" t="s">
        <v>50</v>
      </c>
      <c r="E91" s="10" t="s">
        <v>182</v>
      </c>
      <c r="F91" s="10" t="s">
        <v>98</v>
      </c>
      <c r="G91" s="10" t="s">
        <v>99</v>
      </c>
      <c r="H91" s="10" t="s">
        <v>166</v>
      </c>
      <c r="I91" s="10" t="s">
        <v>101</v>
      </c>
      <c r="J91" s="10" t="s">
        <v>100</v>
      </c>
      <c r="K91" s="91" t="s">
        <v>102</v>
      </c>
      <c r="L91" s="10" t="s">
        <v>2001</v>
      </c>
      <c r="M91" s="97" t="s">
        <v>2001</v>
      </c>
      <c r="N91" s="97" t="s">
        <v>2001</v>
      </c>
      <c r="O91" s="11">
        <v>617</v>
      </c>
      <c r="P91" s="9">
        <v>364</v>
      </c>
      <c r="Q91" s="43">
        <v>8500000</v>
      </c>
      <c r="R91" s="12" t="s">
        <v>392</v>
      </c>
      <c r="S91" s="43">
        <v>8500000</v>
      </c>
      <c r="T91" s="12" t="s">
        <v>1769</v>
      </c>
      <c r="U91" s="92">
        <v>8500000</v>
      </c>
      <c r="V91" s="41" t="s">
        <v>569</v>
      </c>
      <c r="W91" s="41" t="s">
        <v>1850</v>
      </c>
      <c r="X91" s="14" t="s">
        <v>1304</v>
      </c>
      <c r="Y91" s="15">
        <v>0</v>
      </c>
      <c r="Z91" s="9">
        <v>0</v>
      </c>
      <c r="AA91" s="9">
        <v>0</v>
      </c>
      <c r="AB91" s="9">
        <v>2125000</v>
      </c>
      <c r="AC91" s="9">
        <v>4250000</v>
      </c>
      <c r="AD91" s="9">
        <v>2125000</v>
      </c>
      <c r="AE91" s="9">
        <v>0</v>
      </c>
      <c r="AF91" s="9">
        <v>0</v>
      </c>
      <c r="AG91" s="9">
        <v>0</v>
      </c>
      <c r="AH91" s="9"/>
      <c r="AI91" s="9"/>
      <c r="AJ91" s="13"/>
      <c r="AK91" s="17">
        <f t="shared" si="10"/>
        <v>8500000</v>
      </c>
      <c r="AL91" s="584">
        <f t="shared" si="11"/>
        <v>0</v>
      </c>
      <c r="AM91" s="48"/>
      <c r="AN91" s="94">
        <f t="shared" si="12"/>
        <v>0</v>
      </c>
      <c r="AO91" s="77"/>
      <c r="AP91" s="77">
        <f t="shared" si="13"/>
        <v>0</v>
      </c>
      <c r="AQ91" s="76"/>
      <c r="AR91" s="77"/>
      <c r="AS91" s="77"/>
      <c r="AT91" s="77"/>
      <c r="AU91" s="77"/>
      <c r="AV91" s="77"/>
      <c r="AW91" s="77"/>
      <c r="AX91" s="77"/>
      <c r="AY91" s="77"/>
      <c r="AZ91" s="77"/>
      <c r="BA91" s="77"/>
      <c r="BB91" s="78"/>
      <c r="BC91" s="79">
        <f t="shared" si="14"/>
        <v>0</v>
      </c>
      <c r="BD91" s="103">
        <f t="shared" si="15"/>
        <v>0</v>
      </c>
    </row>
    <row r="92" spans="2:56" s="49" customFormat="1" x14ac:dyDescent="0.2">
      <c r="B92" s="104"/>
      <c r="C92" s="43">
        <v>0</v>
      </c>
      <c r="D92" s="10" t="s">
        <v>50</v>
      </c>
      <c r="E92" s="10" t="s">
        <v>182</v>
      </c>
      <c r="F92" s="10" t="s">
        <v>98</v>
      </c>
      <c r="G92" s="10" t="s">
        <v>99</v>
      </c>
      <c r="H92" s="10" t="s">
        <v>166</v>
      </c>
      <c r="I92" s="10" t="s">
        <v>101</v>
      </c>
      <c r="J92" s="10" t="s">
        <v>100</v>
      </c>
      <c r="K92" s="91" t="s">
        <v>102</v>
      </c>
      <c r="L92" s="10" t="s">
        <v>2001</v>
      </c>
      <c r="M92" s="97" t="s">
        <v>2001</v>
      </c>
      <c r="N92" s="97" t="s">
        <v>2001</v>
      </c>
      <c r="O92" s="11">
        <v>618</v>
      </c>
      <c r="P92" s="9"/>
      <c r="Q92" s="43"/>
      <c r="R92" s="12"/>
      <c r="S92" s="43"/>
      <c r="T92" s="12"/>
      <c r="U92" s="92"/>
      <c r="V92" s="41" t="s">
        <v>1741</v>
      </c>
      <c r="W92" s="41"/>
      <c r="X92" s="14"/>
      <c r="Y92" s="15">
        <v>0</v>
      </c>
      <c r="Z92" s="9">
        <v>0</v>
      </c>
      <c r="AA92" s="9">
        <v>0</v>
      </c>
      <c r="AB92" s="9">
        <v>0</v>
      </c>
      <c r="AC92" s="9">
        <v>0</v>
      </c>
      <c r="AD92" s="9">
        <v>0</v>
      </c>
      <c r="AE92" s="9">
        <v>0</v>
      </c>
      <c r="AF92" s="9">
        <v>0</v>
      </c>
      <c r="AG92" s="9">
        <v>0</v>
      </c>
      <c r="AH92" s="9"/>
      <c r="AI92" s="9"/>
      <c r="AJ92" s="13"/>
      <c r="AK92" s="17">
        <f t="shared" si="10"/>
        <v>0</v>
      </c>
      <c r="AL92" s="584">
        <f t="shared" si="11"/>
        <v>0</v>
      </c>
      <c r="AM92" s="48"/>
      <c r="AN92" s="94">
        <f t="shared" si="12"/>
        <v>0</v>
      </c>
      <c r="AO92" s="77"/>
      <c r="AP92" s="77">
        <f t="shared" si="13"/>
        <v>0</v>
      </c>
      <c r="AQ92" s="76"/>
      <c r="AR92" s="77"/>
      <c r="AS92" s="77"/>
      <c r="AT92" s="77"/>
      <c r="AU92" s="77"/>
      <c r="AV92" s="77"/>
      <c r="AW92" s="77"/>
      <c r="AX92" s="77"/>
      <c r="AY92" s="77"/>
      <c r="AZ92" s="77"/>
      <c r="BA92" s="77"/>
      <c r="BB92" s="78"/>
      <c r="BC92" s="79">
        <f t="shared" si="14"/>
        <v>0</v>
      </c>
      <c r="BD92" s="103">
        <f t="shared" si="15"/>
        <v>0</v>
      </c>
    </row>
    <row r="93" spans="2:56" s="49" customFormat="1" x14ac:dyDescent="0.2">
      <c r="B93" s="104"/>
      <c r="C93" s="43">
        <v>100000</v>
      </c>
      <c r="D93" s="10" t="s">
        <v>50</v>
      </c>
      <c r="E93" s="10" t="s">
        <v>182</v>
      </c>
      <c r="F93" s="10" t="s">
        <v>98</v>
      </c>
      <c r="G93" s="10" t="s">
        <v>99</v>
      </c>
      <c r="H93" s="10" t="s">
        <v>166</v>
      </c>
      <c r="I93" s="10" t="s">
        <v>101</v>
      </c>
      <c r="J93" s="10" t="s">
        <v>100</v>
      </c>
      <c r="K93" s="91" t="s">
        <v>102</v>
      </c>
      <c r="L93" s="10" t="s">
        <v>2001</v>
      </c>
      <c r="M93" s="97" t="s">
        <v>2001</v>
      </c>
      <c r="N93" s="97" t="s">
        <v>2001</v>
      </c>
      <c r="O93" s="11">
        <v>637</v>
      </c>
      <c r="P93" s="9">
        <v>445</v>
      </c>
      <c r="Q93" s="43">
        <v>100000</v>
      </c>
      <c r="R93" s="12" t="s">
        <v>723</v>
      </c>
      <c r="S93" s="43">
        <v>100000</v>
      </c>
      <c r="T93" s="12" t="s">
        <v>2084</v>
      </c>
      <c r="U93" s="92">
        <v>57600</v>
      </c>
      <c r="V93" s="41" t="s">
        <v>748</v>
      </c>
      <c r="W93" s="41" t="s">
        <v>1267</v>
      </c>
      <c r="X93" s="14" t="s">
        <v>2101</v>
      </c>
      <c r="Y93" s="15">
        <v>0</v>
      </c>
      <c r="Z93" s="9">
        <v>0</v>
      </c>
      <c r="AA93" s="9">
        <v>0</v>
      </c>
      <c r="AB93" s="9">
        <v>0</v>
      </c>
      <c r="AC93" s="9">
        <v>28800</v>
      </c>
      <c r="AD93" s="9">
        <v>9600</v>
      </c>
      <c r="AE93" s="9">
        <v>9600</v>
      </c>
      <c r="AF93" s="9">
        <v>0</v>
      </c>
      <c r="AG93" s="9">
        <v>9600</v>
      </c>
      <c r="AH93" s="9"/>
      <c r="AI93" s="9"/>
      <c r="AJ93" s="13"/>
      <c r="AK93" s="17">
        <f t="shared" si="10"/>
        <v>57600</v>
      </c>
      <c r="AL93" s="584">
        <f t="shared" si="11"/>
        <v>0</v>
      </c>
      <c r="AM93" s="48"/>
      <c r="AN93" s="94">
        <f t="shared" si="12"/>
        <v>0</v>
      </c>
      <c r="AO93" s="77"/>
      <c r="AP93" s="77">
        <f t="shared" si="13"/>
        <v>0</v>
      </c>
      <c r="AQ93" s="76"/>
      <c r="AR93" s="77"/>
      <c r="AS93" s="77"/>
      <c r="AT93" s="77"/>
      <c r="AU93" s="77"/>
      <c r="AV93" s="77"/>
      <c r="AW93" s="77"/>
      <c r="AX93" s="77"/>
      <c r="AY93" s="77"/>
      <c r="AZ93" s="77"/>
      <c r="BA93" s="77"/>
      <c r="BB93" s="78"/>
      <c r="BC93" s="79">
        <f t="shared" si="14"/>
        <v>0</v>
      </c>
      <c r="BD93" s="103">
        <f t="shared" si="15"/>
        <v>0</v>
      </c>
    </row>
    <row r="94" spans="2:56" s="49" customFormat="1" x14ac:dyDescent="0.2">
      <c r="B94" s="104"/>
      <c r="C94" s="43">
        <v>27065500</v>
      </c>
      <c r="D94" s="10" t="s">
        <v>50</v>
      </c>
      <c r="E94" s="10" t="s">
        <v>182</v>
      </c>
      <c r="F94" s="10" t="s">
        <v>98</v>
      </c>
      <c r="G94" s="10" t="s">
        <v>99</v>
      </c>
      <c r="H94" s="10" t="s">
        <v>166</v>
      </c>
      <c r="I94" s="10" t="s">
        <v>101</v>
      </c>
      <c r="J94" s="10" t="s">
        <v>100</v>
      </c>
      <c r="K94" s="91" t="s">
        <v>102</v>
      </c>
      <c r="L94" s="10" t="s">
        <v>2001</v>
      </c>
      <c r="M94" s="97" t="s">
        <v>2001</v>
      </c>
      <c r="N94" s="97" t="s">
        <v>2001</v>
      </c>
      <c r="O94" s="11">
        <v>641</v>
      </c>
      <c r="P94" s="9">
        <v>467</v>
      </c>
      <c r="Q94" s="43">
        <v>26936617</v>
      </c>
      <c r="R94" s="12" t="s">
        <v>724</v>
      </c>
      <c r="S94" s="43">
        <v>26936617</v>
      </c>
      <c r="T94" s="12" t="s">
        <v>2085</v>
      </c>
      <c r="U94" s="92">
        <v>26936617</v>
      </c>
      <c r="V94" s="41" t="s">
        <v>749</v>
      </c>
      <c r="W94" s="41" t="s">
        <v>1851</v>
      </c>
      <c r="X94" s="14" t="s">
        <v>1778</v>
      </c>
      <c r="Y94" s="15">
        <v>0</v>
      </c>
      <c r="Z94" s="9">
        <v>0</v>
      </c>
      <c r="AA94" s="9">
        <v>0</v>
      </c>
      <c r="AB94" s="9">
        <v>0</v>
      </c>
      <c r="AC94" s="9">
        <v>0</v>
      </c>
      <c r="AD94" s="9">
        <v>0</v>
      </c>
      <c r="AE94" s="9">
        <v>3737617</v>
      </c>
      <c r="AF94" s="9">
        <v>3866500</v>
      </c>
      <c r="AG94" s="9">
        <v>3866500</v>
      </c>
      <c r="AH94" s="9"/>
      <c r="AI94" s="9"/>
      <c r="AJ94" s="13"/>
      <c r="AK94" s="17">
        <f t="shared" ref="AK94:AK112" si="16">SUM(Y94:AJ94)</f>
        <v>11470617</v>
      </c>
      <c r="AL94" s="584">
        <f t="shared" ref="AL94:AL112" si="17">+U94-AK94</f>
        <v>15466000</v>
      </c>
      <c r="AM94" s="48"/>
      <c r="AN94" s="94">
        <f t="shared" si="12"/>
        <v>15466000</v>
      </c>
      <c r="AO94" s="77"/>
      <c r="AP94" s="77">
        <f t="shared" si="13"/>
        <v>15466000</v>
      </c>
      <c r="AQ94" s="76"/>
      <c r="AR94" s="77"/>
      <c r="AS94" s="77"/>
      <c r="AT94" s="77"/>
      <c r="AU94" s="77"/>
      <c r="AV94" s="77"/>
      <c r="AW94" s="77"/>
      <c r="AX94" s="77"/>
      <c r="AY94" s="77"/>
      <c r="AZ94" s="77"/>
      <c r="BA94" s="77"/>
      <c r="BB94" s="78"/>
      <c r="BC94" s="79">
        <f t="shared" si="14"/>
        <v>0</v>
      </c>
      <c r="BD94" s="103">
        <f t="shared" si="15"/>
        <v>15466000</v>
      </c>
    </row>
    <row r="95" spans="2:56" s="49" customFormat="1" x14ac:dyDescent="0.2">
      <c r="B95" s="104"/>
      <c r="C95" s="43">
        <v>11495000</v>
      </c>
      <c r="D95" s="10" t="s">
        <v>50</v>
      </c>
      <c r="E95" s="10" t="s">
        <v>182</v>
      </c>
      <c r="F95" s="10" t="s">
        <v>98</v>
      </c>
      <c r="G95" s="10" t="s">
        <v>99</v>
      </c>
      <c r="H95" s="10" t="s">
        <v>166</v>
      </c>
      <c r="I95" s="10" t="s">
        <v>101</v>
      </c>
      <c r="J95" s="10" t="s">
        <v>100</v>
      </c>
      <c r="K95" s="91" t="s">
        <v>102</v>
      </c>
      <c r="L95" s="10" t="s">
        <v>2001</v>
      </c>
      <c r="M95" s="97" t="s">
        <v>2001</v>
      </c>
      <c r="N95" s="97" t="s">
        <v>2001</v>
      </c>
      <c r="O95" s="11">
        <v>643</v>
      </c>
      <c r="P95" s="9">
        <v>494</v>
      </c>
      <c r="Q95" s="43">
        <v>11495000</v>
      </c>
      <c r="R95" s="12" t="s">
        <v>1863</v>
      </c>
      <c r="S95" s="43">
        <v>11495000</v>
      </c>
      <c r="T95" s="12" t="s">
        <v>2086</v>
      </c>
      <c r="U95" s="92">
        <v>11495000</v>
      </c>
      <c r="V95" s="41" t="s">
        <v>1742</v>
      </c>
      <c r="W95" s="41" t="s">
        <v>1852</v>
      </c>
      <c r="X95" s="14" t="s">
        <v>1779</v>
      </c>
      <c r="Y95" s="15">
        <v>0</v>
      </c>
      <c r="Z95" s="9">
        <v>0</v>
      </c>
      <c r="AA95" s="9">
        <v>0</v>
      </c>
      <c r="AB95" s="9">
        <v>0</v>
      </c>
      <c r="AC95" s="9">
        <v>0</v>
      </c>
      <c r="AD95" s="9">
        <v>0</v>
      </c>
      <c r="AE95" s="9">
        <v>0</v>
      </c>
      <c r="AF95" s="9">
        <v>0</v>
      </c>
      <c r="AG95" s="9">
        <v>1915833</v>
      </c>
      <c r="AH95" s="9"/>
      <c r="AI95" s="9"/>
      <c r="AJ95" s="13"/>
      <c r="AK95" s="17">
        <f t="shared" si="16"/>
        <v>1915833</v>
      </c>
      <c r="AL95" s="584">
        <f t="shared" si="17"/>
        <v>9579167</v>
      </c>
      <c r="AM95" s="48"/>
      <c r="AN95" s="94">
        <f t="shared" si="12"/>
        <v>9579167</v>
      </c>
      <c r="AO95" s="77"/>
      <c r="AP95" s="77">
        <f t="shared" si="13"/>
        <v>9579167</v>
      </c>
      <c r="AQ95" s="76"/>
      <c r="AR95" s="77"/>
      <c r="AS95" s="77"/>
      <c r="AT95" s="77"/>
      <c r="AU95" s="77"/>
      <c r="AV95" s="77"/>
      <c r="AW95" s="77"/>
      <c r="AX95" s="77"/>
      <c r="AY95" s="77"/>
      <c r="AZ95" s="77"/>
      <c r="BA95" s="77"/>
      <c r="BB95" s="78"/>
      <c r="BC95" s="79">
        <f t="shared" si="14"/>
        <v>0</v>
      </c>
      <c r="BD95" s="103">
        <f t="shared" si="15"/>
        <v>9579167</v>
      </c>
    </row>
    <row r="96" spans="2:56" s="49" customFormat="1" x14ac:dyDescent="0.2">
      <c r="B96" s="104"/>
      <c r="C96" s="43">
        <v>11495000</v>
      </c>
      <c r="D96" s="10" t="s">
        <v>50</v>
      </c>
      <c r="E96" s="10" t="s">
        <v>182</v>
      </c>
      <c r="F96" s="10" t="s">
        <v>98</v>
      </c>
      <c r="G96" s="10" t="s">
        <v>99</v>
      </c>
      <c r="H96" s="10" t="s">
        <v>166</v>
      </c>
      <c r="I96" s="10" t="s">
        <v>101</v>
      </c>
      <c r="J96" s="10" t="s">
        <v>100</v>
      </c>
      <c r="K96" s="91" t="s">
        <v>102</v>
      </c>
      <c r="L96" s="721" t="s">
        <v>2002</v>
      </c>
      <c r="M96" s="426" t="s">
        <v>2003</v>
      </c>
      <c r="N96" s="426" t="s">
        <v>2004</v>
      </c>
      <c r="O96" s="11">
        <v>644</v>
      </c>
      <c r="P96" s="9">
        <v>561</v>
      </c>
      <c r="Q96" s="43">
        <v>11495000</v>
      </c>
      <c r="R96" s="12" t="s">
        <v>1864</v>
      </c>
      <c r="S96" s="43">
        <v>11495000</v>
      </c>
      <c r="T96" s="12" t="s">
        <v>2087</v>
      </c>
      <c r="U96" s="92">
        <v>11495000</v>
      </c>
      <c r="V96" s="41" t="s">
        <v>1743</v>
      </c>
      <c r="W96" s="41" t="s">
        <v>1853</v>
      </c>
      <c r="X96" s="14" t="s">
        <v>937</v>
      </c>
      <c r="Y96" s="15">
        <v>0</v>
      </c>
      <c r="Z96" s="9">
        <v>0</v>
      </c>
      <c r="AA96" s="9">
        <v>0</v>
      </c>
      <c r="AB96" s="9">
        <v>0</v>
      </c>
      <c r="AC96" s="9">
        <v>0</v>
      </c>
      <c r="AD96" s="9">
        <v>0</v>
      </c>
      <c r="AE96" s="9">
        <v>0</v>
      </c>
      <c r="AF96" s="9">
        <v>0</v>
      </c>
      <c r="AG96" s="9">
        <v>1219167</v>
      </c>
      <c r="AH96" s="9"/>
      <c r="AI96" s="9"/>
      <c r="AJ96" s="13"/>
      <c r="AK96" s="17">
        <f t="shared" si="16"/>
        <v>1219167</v>
      </c>
      <c r="AL96" s="584">
        <f t="shared" si="17"/>
        <v>10275833</v>
      </c>
      <c r="AM96" s="48"/>
      <c r="AN96" s="94">
        <f t="shared" si="12"/>
        <v>10275833</v>
      </c>
      <c r="AO96" s="77"/>
      <c r="AP96" s="77">
        <f t="shared" si="13"/>
        <v>10275833</v>
      </c>
      <c r="AQ96" s="76"/>
      <c r="AR96" s="77"/>
      <c r="AS96" s="77"/>
      <c r="AT96" s="77"/>
      <c r="AU96" s="77"/>
      <c r="AV96" s="77"/>
      <c r="AW96" s="77"/>
      <c r="AX96" s="77"/>
      <c r="AY96" s="77"/>
      <c r="AZ96" s="77"/>
      <c r="BA96" s="77"/>
      <c r="BB96" s="78"/>
      <c r="BC96" s="79">
        <f t="shared" si="14"/>
        <v>0</v>
      </c>
      <c r="BD96" s="103">
        <f t="shared" si="15"/>
        <v>10275833</v>
      </c>
    </row>
    <row r="97" spans="2:56" s="49" customFormat="1" x14ac:dyDescent="0.2">
      <c r="B97" s="104"/>
      <c r="C97" s="43">
        <v>11495000</v>
      </c>
      <c r="D97" s="10" t="s">
        <v>50</v>
      </c>
      <c r="E97" s="10" t="s">
        <v>182</v>
      </c>
      <c r="F97" s="10" t="s">
        <v>98</v>
      </c>
      <c r="G97" s="10" t="s">
        <v>99</v>
      </c>
      <c r="H97" s="10" t="s">
        <v>166</v>
      </c>
      <c r="I97" s="10" t="s">
        <v>101</v>
      </c>
      <c r="J97" s="10" t="s">
        <v>100</v>
      </c>
      <c r="K97" s="91" t="s">
        <v>102</v>
      </c>
      <c r="L97" s="10" t="s">
        <v>2001</v>
      </c>
      <c r="M97" s="97" t="s">
        <v>2001</v>
      </c>
      <c r="N97" s="97" t="s">
        <v>2001</v>
      </c>
      <c r="O97" s="11">
        <v>645</v>
      </c>
      <c r="P97" s="9">
        <v>562</v>
      </c>
      <c r="Q97" s="43">
        <v>11495000</v>
      </c>
      <c r="R97" s="12" t="s">
        <v>1865</v>
      </c>
      <c r="S97" s="43">
        <v>11495000</v>
      </c>
      <c r="T97" s="12" t="s">
        <v>2088</v>
      </c>
      <c r="U97" s="92">
        <v>11495000</v>
      </c>
      <c r="V97" s="41" t="s">
        <v>750</v>
      </c>
      <c r="W97" s="41" t="s">
        <v>1854</v>
      </c>
      <c r="X97" s="14" t="s">
        <v>1780</v>
      </c>
      <c r="Y97" s="15">
        <v>0</v>
      </c>
      <c r="Z97" s="9">
        <v>0</v>
      </c>
      <c r="AA97" s="9">
        <v>0</v>
      </c>
      <c r="AB97" s="9">
        <v>0</v>
      </c>
      <c r="AC97" s="9">
        <v>0</v>
      </c>
      <c r="AD97" s="9">
        <v>0</v>
      </c>
      <c r="AE97" s="9">
        <v>0</v>
      </c>
      <c r="AF97" s="9">
        <v>0</v>
      </c>
      <c r="AG97" s="9">
        <v>1741667</v>
      </c>
      <c r="AH97" s="9"/>
      <c r="AI97" s="9"/>
      <c r="AJ97" s="13"/>
      <c r="AK97" s="17">
        <f t="shared" si="16"/>
        <v>1741667</v>
      </c>
      <c r="AL97" s="584">
        <f t="shared" si="17"/>
        <v>9753333</v>
      </c>
      <c r="AM97" s="48"/>
      <c r="AN97" s="94">
        <f t="shared" si="12"/>
        <v>9753333</v>
      </c>
      <c r="AO97" s="77"/>
      <c r="AP97" s="77">
        <f t="shared" si="13"/>
        <v>9753333</v>
      </c>
      <c r="AQ97" s="76"/>
      <c r="AR97" s="77"/>
      <c r="AS97" s="77"/>
      <c r="AT97" s="77"/>
      <c r="AU97" s="77"/>
      <c r="AV97" s="77"/>
      <c r="AW97" s="77"/>
      <c r="AX97" s="77"/>
      <c r="AY97" s="77"/>
      <c r="AZ97" s="77"/>
      <c r="BA97" s="77"/>
      <c r="BB97" s="78"/>
      <c r="BC97" s="79">
        <f t="shared" si="14"/>
        <v>0</v>
      </c>
      <c r="BD97" s="103">
        <f t="shared" si="15"/>
        <v>9753333</v>
      </c>
    </row>
    <row r="98" spans="2:56" s="49" customFormat="1" x14ac:dyDescent="0.2">
      <c r="B98" s="104"/>
      <c r="C98" s="43">
        <v>11495000</v>
      </c>
      <c r="D98" s="10" t="s">
        <v>50</v>
      </c>
      <c r="E98" s="10" t="s">
        <v>182</v>
      </c>
      <c r="F98" s="10" t="s">
        <v>98</v>
      </c>
      <c r="G98" s="10" t="s">
        <v>99</v>
      </c>
      <c r="H98" s="10" t="s">
        <v>166</v>
      </c>
      <c r="I98" s="10" t="s">
        <v>101</v>
      </c>
      <c r="J98" s="10" t="s">
        <v>100</v>
      </c>
      <c r="K98" s="91" t="s">
        <v>102</v>
      </c>
      <c r="L98" s="10" t="s">
        <v>2001</v>
      </c>
      <c r="M98" s="97" t="s">
        <v>2001</v>
      </c>
      <c r="N98" s="97" t="s">
        <v>2001</v>
      </c>
      <c r="O98" s="11">
        <v>646</v>
      </c>
      <c r="P98" s="9">
        <v>563</v>
      </c>
      <c r="Q98" s="43">
        <v>11495000</v>
      </c>
      <c r="R98" s="12" t="s">
        <v>1866</v>
      </c>
      <c r="S98" s="43">
        <v>11495000</v>
      </c>
      <c r="T98" s="12" t="s">
        <v>2089</v>
      </c>
      <c r="U98" s="92">
        <v>11495000</v>
      </c>
      <c r="V98" s="41" t="s">
        <v>1744</v>
      </c>
      <c r="W98" s="41" t="s">
        <v>1855</v>
      </c>
      <c r="X98" s="14" t="s">
        <v>1781</v>
      </c>
      <c r="Y98" s="15">
        <v>0</v>
      </c>
      <c r="Z98" s="9">
        <v>0</v>
      </c>
      <c r="AA98" s="9">
        <v>0</v>
      </c>
      <c r="AB98" s="9">
        <v>0</v>
      </c>
      <c r="AC98" s="9">
        <v>0</v>
      </c>
      <c r="AD98" s="9">
        <v>0</v>
      </c>
      <c r="AE98" s="9">
        <v>0</v>
      </c>
      <c r="AF98" s="9">
        <v>0</v>
      </c>
      <c r="AG98" s="9">
        <v>1132083</v>
      </c>
      <c r="AH98" s="9"/>
      <c r="AI98" s="9"/>
      <c r="AJ98" s="13"/>
      <c r="AK98" s="17">
        <f t="shared" si="16"/>
        <v>1132083</v>
      </c>
      <c r="AL98" s="584">
        <f t="shared" si="17"/>
        <v>10362917</v>
      </c>
      <c r="AM98" s="48"/>
      <c r="AN98" s="94">
        <f t="shared" si="12"/>
        <v>10362917</v>
      </c>
      <c r="AO98" s="77"/>
      <c r="AP98" s="77">
        <f t="shared" si="13"/>
        <v>10362917</v>
      </c>
      <c r="AQ98" s="76"/>
      <c r="AR98" s="77"/>
      <c r="AS98" s="77"/>
      <c r="AT98" s="77"/>
      <c r="AU98" s="77"/>
      <c r="AV98" s="77"/>
      <c r="AW98" s="77"/>
      <c r="AX98" s="77"/>
      <c r="AY98" s="77"/>
      <c r="AZ98" s="77"/>
      <c r="BA98" s="77"/>
      <c r="BB98" s="78"/>
      <c r="BC98" s="79">
        <f t="shared" si="14"/>
        <v>0</v>
      </c>
      <c r="BD98" s="103">
        <f t="shared" si="15"/>
        <v>10362917</v>
      </c>
    </row>
    <row r="99" spans="2:56" s="49" customFormat="1" x14ac:dyDescent="0.2">
      <c r="B99" s="104"/>
      <c r="C99" s="43">
        <v>40950000</v>
      </c>
      <c r="D99" s="10" t="s">
        <v>50</v>
      </c>
      <c r="E99" s="10" t="s">
        <v>182</v>
      </c>
      <c r="F99" s="10" t="s">
        <v>98</v>
      </c>
      <c r="G99" s="10" t="s">
        <v>99</v>
      </c>
      <c r="H99" s="10" t="s">
        <v>166</v>
      </c>
      <c r="I99" s="10" t="s">
        <v>101</v>
      </c>
      <c r="J99" s="10" t="s">
        <v>100</v>
      </c>
      <c r="K99" s="91" t="s">
        <v>102</v>
      </c>
      <c r="L99" s="10" t="s">
        <v>2001</v>
      </c>
      <c r="M99" s="97" t="s">
        <v>2001</v>
      </c>
      <c r="N99" s="97" t="s">
        <v>2001</v>
      </c>
      <c r="O99" s="11">
        <v>667</v>
      </c>
      <c r="P99" s="9">
        <v>488</v>
      </c>
      <c r="Q99" s="43">
        <v>37800000</v>
      </c>
      <c r="R99" s="12" t="s">
        <v>725</v>
      </c>
      <c r="S99" s="43">
        <v>37800000</v>
      </c>
      <c r="T99" s="12" t="s">
        <v>2090</v>
      </c>
      <c r="U99" s="92">
        <v>37800000</v>
      </c>
      <c r="V99" s="41" t="s">
        <v>751</v>
      </c>
      <c r="W99" s="41" t="s">
        <v>1827</v>
      </c>
      <c r="X99" s="14" t="s">
        <v>1782</v>
      </c>
      <c r="Y99" s="15">
        <v>0</v>
      </c>
      <c r="Z99" s="9">
        <v>0</v>
      </c>
      <c r="AA99" s="9">
        <v>0</v>
      </c>
      <c r="AB99" s="9">
        <v>0</v>
      </c>
      <c r="AC99" s="9">
        <v>0</v>
      </c>
      <c r="AD99" s="9">
        <v>0</v>
      </c>
      <c r="AE99" s="9">
        <v>0</v>
      </c>
      <c r="AF99" s="9">
        <v>6300000</v>
      </c>
      <c r="AG99" s="9">
        <v>6300000</v>
      </c>
      <c r="AH99" s="9"/>
      <c r="AI99" s="9"/>
      <c r="AJ99" s="13"/>
      <c r="AK99" s="17">
        <f t="shared" si="16"/>
        <v>12600000</v>
      </c>
      <c r="AL99" s="584">
        <f t="shared" si="17"/>
        <v>25200000</v>
      </c>
      <c r="AM99" s="48"/>
      <c r="AN99" s="94">
        <f t="shared" si="12"/>
        <v>25200000</v>
      </c>
      <c r="AO99" s="77"/>
      <c r="AP99" s="77">
        <f t="shared" si="13"/>
        <v>25200000</v>
      </c>
      <c r="AQ99" s="76"/>
      <c r="AR99" s="77"/>
      <c r="AS99" s="77"/>
      <c r="AT99" s="77"/>
      <c r="AU99" s="77"/>
      <c r="AV99" s="77"/>
      <c r="AW99" s="77"/>
      <c r="AX99" s="77"/>
      <c r="AY99" s="77"/>
      <c r="AZ99" s="77"/>
      <c r="BA99" s="77"/>
      <c r="BB99" s="78"/>
      <c r="BC99" s="79">
        <f t="shared" si="14"/>
        <v>0</v>
      </c>
      <c r="BD99" s="103">
        <f t="shared" si="15"/>
        <v>25200000</v>
      </c>
    </row>
    <row r="100" spans="2:56" s="49" customFormat="1" x14ac:dyDescent="0.2">
      <c r="B100" s="104"/>
      <c r="C100" s="43">
        <v>0</v>
      </c>
      <c r="D100" s="10" t="s">
        <v>50</v>
      </c>
      <c r="E100" s="10" t="s">
        <v>182</v>
      </c>
      <c r="F100" s="10" t="s">
        <v>98</v>
      </c>
      <c r="G100" s="10" t="s">
        <v>99</v>
      </c>
      <c r="H100" s="10" t="s">
        <v>166</v>
      </c>
      <c r="I100" s="10" t="s">
        <v>101</v>
      </c>
      <c r="J100" s="10" t="s">
        <v>100</v>
      </c>
      <c r="K100" s="91" t="s">
        <v>102</v>
      </c>
      <c r="L100" s="10" t="s">
        <v>2001</v>
      </c>
      <c r="M100" s="97" t="s">
        <v>2001</v>
      </c>
      <c r="N100" s="97" t="s">
        <v>2001</v>
      </c>
      <c r="O100" s="11">
        <v>668</v>
      </c>
      <c r="P100" s="9"/>
      <c r="Q100" s="43"/>
      <c r="R100" s="12"/>
      <c r="S100" s="43"/>
      <c r="T100" s="12"/>
      <c r="U100" s="92"/>
      <c r="V100" s="41" t="s">
        <v>1745</v>
      </c>
      <c r="W100" s="41"/>
      <c r="X100" s="14"/>
      <c r="Y100" s="15">
        <v>0</v>
      </c>
      <c r="Z100" s="9">
        <v>0</v>
      </c>
      <c r="AA100" s="9">
        <v>0</v>
      </c>
      <c r="AB100" s="9">
        <v>0</v>
      </c>
      <c r="AC100" s="9">
        <v>0</v>
      </c>
      <c r="AD100" s="9">
        <v>0</v>
      </c>
      <c r="AE100" s="9">
        <v>0</v>
      </c>
      <c r="AF100" s="9">
        <v>0</v>
      </c>
      <c r="AG100" s="9">
        <v>0</v>
      </c>
      <c r="AH100" s="9"/>
      <c r="AI100" s="9"/>
      <c r="AJ100" s="13"/>
      <c r="AK100" s="17">
        <f t="shared" si="16"/>
        <v>0</v>
      </c>
      <c r="AL100" s="584">
        <f t="shared" si="17"/>
        <v>0</v>
      </c>
      <c r="AM100" s="48"/>
      <c r="AN100" s="94">
        <f t="shared" si="12"/>
        <v>0</v>
      </c>
      <c r="AO100" s="77"/>
      <c r="AP100" s="77">
        <f t="shared" si="13"/>
        <v>0</v>
      </c>
      <c r="AQ100" s="76"/>
      <c r="AR100" s="77"/>
      <c r="AS100" s="77"/>
      <c r="AT100" s="77"/>
      <c r="AU100" s="77"/>
      <c r="AV100" s="77"/>
      <c r="AW100" s="77"/>
      <c r="AX100" s="77"/>
      <c r="AY100" s="77"/>
      <c r="AZ100" s="77"/>
      <c r="BA100" s="77"/>
      <c r="BB100" s="78"/>
      <c r="BC100" s="79">
        <f t="shared" si="14"/>
        <v>0</v>
      </c>
      <c r="BD100" s="103">
        <f t="shared" si="15"/>
        <v>0</v>
      </c>
    </row>
    <row r="101" spans="2:56" s="49" customFormat="1" x14ac:dyDescent="0.2">
      <c r="B101" s="104"/>
      <c r="C101" s="43">
        <v>0</v>
      </c>
      <c r="D101" s="10" t="s">
        <v>50</v>
      </c>
      <c r="E101" s="10" t="s">
        <v>182</v>
      </c>
      <c r="F101" s="10" t="s">
        <v>98</v>
      </c>
      <c r="G101" s="10" t="s">
        <v>99</v>
      </c>
      <c r="H101" s="10" t="s">
        <v>166</v>
      </c>
      <c r="I101" s="10" t="s">
        <v>101</v>
      </c>
      <c r="J101" s="10" t="s">
        <v>100</v>
      </c>
      <c r="K101" s="91" t="s">
        <v>102</v>
      </c>
      <c r="L101" s="10" t="s">
        <v>2001</v>
      </c>
      <c r="M101" s="97" t="s">
        <v>2001</v>
      </c>
      <c r="N101" s="97" t="s">
        <v>2001</v>
      </c>
      <c r="O101" s="11">
        <v>670</v>
      </c>
      <c r="P101" s="9"/>
      <c r="Q101" s="43"/>
      <c r="R101" s="12"/>
      <c r="S101" s="43"/>
      <c r="T101" s="12"/>
      <c r="U101" s="92"/>
      <c r="V101" s="41" t="s">
        <v>1746</v>
      </c>
      <c r="W101" s="41"/>
      <c r="X101" s="14"/>
      <c r="Y101" s="15">
        <v>0</v>
      </c>
      <c r="Z101" s="9">
        <v>0</v>
      </c>
      <c r="AA101" s="9">
        <v>0</v>
      </c>
      <c r="AB101" s="9">
        <v>0</v>
      </c>
      <c r="AC101" s="9">
        <v>0</v>
      </c>
      <c r="AD101" s="9">
        <v>0</v>
      </c>
      <c r="AE101" s="9">
        <v>0</v>
      </c>
      <c r="AF101" s="9">
        <v>0</v>
      </c>
      <c r="AG101" s="9">
        <v>0</v>
      </c>
      <c r="AH101" s="9"/>
      <c r="AI101" s="9"/>
      <c r="AJ101" s="13"/>
      <c r="AK101" s="17">
        <f t="shared" si="16"/>
        <v>0</v>
      </c>
      <c r="AL101" s="584">
        <f t="shared" si="17"/>
        <v>0</v>
      </c>
      <c r="AM101" s="48"/>
      <c r="AN101" s="94">
        <f t="shared" si="12"/>
        <v>0</v>
      </c>
      <c r="AO101" s="77"/>
      <c r="AP101" s="77">
        <f t="shared" si="13"/>
        <v>0</v>
      </c>
      <c r="AQ101" s="76"/>
      <c r="AR101" s="77"/>
      <c r="AS101" s="77"/>
      <c r="AT101" s="77"/>
      <c r="AU101" s="77"/>
      <c r="AV101" s="77"/>
      <c r="AW101" s="77"/>
      <c r="AX101" s="77"/>
      <c r="AY101" s="77"/>
      <c r="AZ101" s="77"/>
      <c r="BA101" s="77"/>
      <c r="BB101" s="78"/>
      <c r="BC101" s="79">
        <f t="shared" si="14"/>
        <v>0</v>
      </c>
      <c r="BD101" s="103">
        <f t="shared" si="15"/>
        <v>0</v>
      </c>
    </row>
    <row r="102" spans="2:56" s="49" customFormat="1" x14ac:dyDescent="0.2">
      <c r="B102" s="104"/>
      <c r="C102" s="43">
        <v>4402933</v>
      </c>
      <c r="D102" s="10" t="s">
        <v>50</v>
      </c>
      <c r="E102" s="10" t="s">
        <v>182</v>
      </c>
      <c r="F102" s="10" t="s">
        <v>98</v>
      </c>
      <c r="G102" s="10" t="s">
        <v>99</v>
      </c>
      <c r="H102" s="10" t="s">
        <v>166</v>
      </c>
      <c r="I102" s="10" t="s">
        <v>101</v>
      </c>
      <c r="J102" s="10" t="s">
        <v>100</v>
      </c>
      <c r="K102" s="91" t="s">
        <v>102</v>
      </c>
      <c r="L102" s="10" t="s">
        <v>2001</v>
      </c>
      <c r="M102" s="97" t="s">
        <v>2001</v>
      </c>
      <c r="N102" s="97" t="s">
        <v>2001</v>
      </c>
      <c r="O102" s="11">
        <v>671</v>
      </c>
      <c r="P102" s="9">
        <v>499</v>
      </c>
      <c r="Q102" s="43"/>
      <c r="R102" s="12"/>
      <c r="S102" s="43"/>
      <c r="T102" s="12"/>
      <c r="U102" s="92"/>
      <c r="V102" s="41" t="s">
        <v>752</v>
      </c>
      <c r="W102" s="41"/>
      <c r="X102" s="14"/>
      <c r="Y102" s="15">
        <v>0</v>
      </c>
      <c r="Z102" s="9">
        <v>0</v>
      </c>
      <c r="AA102" s="9">
        <v>0</v>
      </c>
      <c r="AB102" s="9">
        <v>0</v>
      </c>
      <c r="AC102" s="9">
        <v>0</v>
      </c>
      <c r="AD102" s="9">
        <v>0</v>
      </c>
      <c r="AE102" s="9">
        <v>0</v>
      </c>
      <c r="AF102" s="9">
        <v>0</v>
      </c>
      <c r="AG102" s="9">
        <v>0</v>
      </c>
      <c r="AH102" s="9"/>
      <c r="AI102" s="9"/>
      <c r="AJ102" s="13"/>
      <c r="AK102" s="17">
        <f t="shared" si="16"/>
        <v>0</v>
      </c>
      <c r="AL102" s="584">
        <f t="shared" si="17"/>
        <v>0</v>
      </c>
      <c r="AM102" s="48"/>
      <c r="AN102" s="94">
        <f t="shared" si="12"/>
        <v>0</v>
      </c>
      <c r="AO102" s="77"/>
      <c r="AP102" s="77">
        <f t="shared" si="13"/>
        <v>0</v>
      </c>
      <c r="AQ102" s="76"/>
      <c r="AR102" s="77"/>
      <c r="AS102" s="77"/>
      <c r="AT102" s="77"/>
      <c r="AU102" s="77"/>
      <c r="AV102" s="77"/>
      <c r="AW102" s="77"/>
      <c r="AX102" s="77"/>
      <c r="AY102" s="77"/>
      <c r="AZ102" s="77"/>
      <c r="BA102" s="77"/>
      <c r="BB102" s="78"/>
      <c r="BC102" s="79">
        <f t="shared" si="14"/>
        <v>0</v>
      </c>
      <c r="BD102" s="103">
        <f t="shared" si="15"/>
        <v>0</v>
      </c>
    </row>
    <row r="103" spans="2:56" s="49" customFormat="1" x14ac:dyDescent="0.2">
      <c r="B103" s="104"/>
      <c r="C103" s="43">
        <v>480000</v>
      </c>
      <c r="D103" s="10" t="s">
        <v>50</v>
      </c>
      <c r="E103" s="10" t="s">
        <v>182</v>
      </c>
      <c r="F103" s="10" t="s">
        <v>98</v>
      </c>
      <c r="G103" s="10" t="s">
        <v>99</v>
      </c>
      <c r="H103" s="10" t="s">
        <v>166</v>
      </c>
      <c r="I103" s="10" t="s">
        <v>101</v>
      </c>
      <c r="J103" s="10" t="s">
        <v>100</v>
      </c>
      <c r="K103" s="91" t="s">
        <v>102</v>
      </c>
      <c r="L103" s="10" t="s">
        <v>2001</v>
      </c>
      <c r="M103" s="97" t="s">
        <v>2001</v>
      </c>
      <c r="N103" s="97" t="s">
        <v>2001</v>
      </c>
      <c r="O103" s="11">
        <v>672</v>
      </c>
      <c r="P103" s="9"/>
      <c r="Q103" s="43"/>
      <c r="R103" s="12"/>
      <c r="S103" s="43"/>
      <c r="T103" s="12"/>
      <c r="U103" s="92"/>
      <c r="V103" s="41" t="s">
        <v>1747</v>
      </c>
      <c r="W103" s="41"/>
      <c r="X103" s="14"/>
      <c r="Y103" s="15">
        <v>0</v>
      </c>
      <c r="Z103" s="9">
        <v>0</v>
      </c>
      <c r="AA103" s="9">
        <v>0</v>
      </c>
      <c r="AB103" s="9">
        <v>0</v>
      </c>
      <c r="AC103" s="9">
        <v>0</v>
      </c>
      <c r="AD103" s="9">
        <v>0</v>
      </c>
      <c r="AE103" s="9">
        <v>0</v>
      </c>
      <c r="AF103" s="9">
        <v>0</v>
      </c>
      <c r="AG103" s="9">
        <v>0</v>
      </c>
      <c r="AH103" s="9"/>
      <c r="AI103" s="9"/>
      <c r="AJ103" s="13"/>
      <c r="AK103" s="17">
        <f t="shared" si="16"/>
        <v>0</v>
      </c>
      <c r="AL103" s="584">
        <f t="shared" si="17"/>
        <v>0</v>
      </c>
      <c r="AM103" s="48"/>
      <c r="AN103" s="94">
        <f t="shared" si="12"/>
        <v>0</v>
      </c>
      <c r="AO103" s="77"/>
      <c r="AP103" s="77">
        <f t="shared" si="13"/>
        <v>0</v>
      </c>
      <c r="AQ103" s="76"/>
      <c r="AR103" s="77"/>
      <c r="AS103" s="77"/>
      <c r="AT103" s="77"/>
      <c r="AU103" s="77"/>
      <c r="AV103" s="77"/>
      <c r="AW103" s="77"/>
      <c r="AX103" s="77"/>
      <c r="AY103" s="77"/>
      <c r="AZ103" s="77"/>
      <c r="BA103" s="77"/>
      <c r="BB103" s="78"/>
      <c r="BC103" s="79">
        <f t="shared" si="14"/>
        <v>0</v>
      </c>
      <c r="BD103" s="103">
        <f t="shared" si="15"/>
        <v>0</v>
      </c>
    </row>
    <row r="104" spans="2:56" s="49" customFormat="1" x14ac:dyDescent="0.2">
      <c r="B104" s="104"/>
      <c r="C104" s="43">
        <v>11495000</v>
      </c>
      <c r="D104" s="10" t="s">
        <v>50</v>
      </c>
      <c r="E104" s="10" t="s">
        <v>182</v>
      </c>
      <c r="F104" s="10" t="s">
        <v>98</v>
      </c>
      <c r="G104" s="10" t="s">
        <v>99</v>
      </c>
      <c r="H104" s="10" t="s">
        <v>166</v>
      </c>
      <c r="I104" s="10" t="s">
        <v>101</v>
      </c>
      <c r="J104" s="10" t="s">
        <v>100</v>
      </c>
      <c r="K104" s="91" t="s">
        <v>102</v>
      </c>
      <c r="L104" s="10" t="s">
        <v>2001</v>
      </c>
      <c r="M104" s="97" t="s">
        <v>2001</v>
      </c>
      <c r="N104" s="97" t="s">
        <v>2001</v>
      </c>
      <c r="O104" s="11">
        <v>684</v>
      </c>
      <c r="P104" s="9">
        <v>515</v>
      </c>
      <c r="Q104" s="43">
        <v>11495000</v>
      </c>
      <c r="R104" s="12" t="s">
        <v>1867</v>
      </c>
      <c r="S104" s="43">
        <v>11495000</v>
      </c>
      <c r="T104" s="12" t="s">
        <v>2091</v>
      </c>
      <c r="U104" s="92">
        <v>11495000</v>
      </c>
      <c r="V104" s="41" t="s">
        <v>1748</v>
      </c>
      <c r="W104" s="41" t="s">
        <v>1856</v>
      </c>
      <c r="X104" s="14" t="s">
        <v>1783</v>
      </c>
      <c r="Y104" s="15">
        <v>0</v>
      </c>
      <c r="Z104" s="9">
        <v>0</v>
      </c>
      <c r="AA104" s="9">
        <v>0</v>
      </c>
      <c r="AB104" s="9">
        <v>0</v>
      </c>
      <c r="AC104" s="9">
        <v>0</v>
      </c>
      <c r="AD104" s="9">
        <v>0</v>
      </c>
      <c r="AE104" s="9">
        <v>0</v>
      </c>
      <c r="AF104" s="9">
        <v>0</v>
      </c>
      <c r="AG104" s="9">
        <v>2351250</v>
      </c>
      <c r="AH104" s="9"/>
      <c r="AI104" s="9"/>
      <c r="AJ104" s="13"/>
      <c r="AK104" s="17">
        <f t="shared" si="16"/>
        <v>2351250</v>
      </c>
      <c r="AL104" s="584">
        <f t="shared" si="17"/>
        <v>9143750</v>
      </c>
      <c r="AM104" s="48"/>
      <c r="AN104" s="94">
        <f t="shared" si="12"/>
        <v>9143750</v>
      </c>
      <c r="AO104" s="77"/>
      <c r="AP104" s="77">
        <f t="shared" si="13"/>
        <v>9143750</v>
      </c>
      <c r="AQ104" s="76"/>
      <c r="AR104" s="77"/>
      <c r="AS104" s="77"/>
      <c r="AT104" s="77"/>
      <c r="AU104" s="77"/>
      <c r="AV104" s="77"/>
      <c r="AW104" s="77"/>
      <c r="AX104" s="77"/>
      <c r="AY104" s="77"/>
      <c r="AZ104" s="77"/>
      <c r="BA104" s="77"/>
      <c r="BB104" s="78"/>
      <c r="BC104" s="79">
        <f t="shared" si="14"/>
        <v>0</v>
      </c>
      <c r="BD104" s="103">
        <f t="shared" si="15"/>
        <v>9143750</v>
      </c>
    </row>
    <row r="105" spans="2:56" s="49" customFormat="1" x14ac:dyDescent="0.2">
      <c r="B105" s="104"/>
      <c r="C105" s="43">
        <v>11495000</v>
      </c>
      <c r="D105" s="10" t="s">
        <v>50</v>
      </c>
      <c r="E105" s="10" t="s">
        <v>182</v>
      </c>
      <c r="F105" s="10" t="s">
        <v>98</v>
      </c>
      <c r="G105" s="10" t="s">
        <v>99</v>
      </c>
      <c r="H105" s="10" t="s">
        <v>166</v>
      </c>
      <c r="I105" s="10" t="s">
        <v>101</v>
      </c>
      <c r="J105" s="10" t="s">
        <v>100</v>
      </c>
      <c r="K105" s="91" t="s">
        <v>102</v>
      </c>
      <c r="L105" s="10" t="s">
        <v>2001</v>
      </c>
      <c r="M105" s="97" t="s">
        <v>2001</v>
      </c>
      <c r="N105" s="97" t="s">
        <v>2001</v>
      </c>
      <c r="O105" s="11">
        <v>685</v>
      </c>
      <c r="P105" s="9">
        <v>504</v>
      </c>
      <c r="Q105" s="43">
        <v>11495000</v>
      </c>
      <c r="R105" s="12" t="s">
        <v>1868</v>
      </c>
      <c r="S105" s="43">
        <v>11495000</v>
      </c>
      <c r="T105" s="12" t="s">
        <v>2092</v>
      </c>
      <c r="U105" s="92">
        <v>11495000</v>
      </c>
      <c r="V105" s="41" t="s">
        <v>1749</v>
      </c>
      <c r="W105" s="41" t="s">
        <v>1857</v>
      </c>
      <c r="X105" s="14" t="s">
        <v>1784</v>
      </c>
      <c r="Y105" s="15">
        <v>0</v>
      </c>
      <c r="Z105" s="9">
        <v>0</v>
      </c>
      <c r="AA105" s="9">
        <v>0</v>
      </c>
      <c r="AB105" s="9">
        <v>0</v>
      </c>
      <c r="AC105" s="9">
        <v>0</v>
      </c>
      <c r="AD105" s="9">
        <v>0</v>
      </c>
      <c r="AE105" s="9">
        <v>0</v>
      </c>
      <c r="AF105" s="9">
        <v>0</v>
      </c>
      <c r="AG105" s="9">
        <v>1654583</v>
      </c>
      <c r="AH105" s="9"/>
      <c r="AI105" s="9"/>
      <c r="AJ105" s="13"/>
      <c r="AK105" s="17">
        <f t="shared" si="16"/>
        <v>1654583</v>
      </c>
      <c r="AL105" s="584">
        <f t="shared" si="17"/>
        <v>9840417</v>
      </c>
      <c r="AM105" s="48"/>
      <c r="AN105" s="94">
        <f t="shared" si="12"/>
        <v>9840417</v>
      </c>
      <c r="AO105" s="77"/>
      <c r="AP105" s="77">
        <f t="shared" si="13"/>
        <v>9840417</v>
      </c>
      <c r="AQ105" s="76"/>
      <c r="AR105" s="77"/>
      <c r="AS105" s="77"/>
      <c r="AT105" s="77"/>
      <c r="AU105" s="77"/>
      <c r="AV105" s="77"/>
      <c r="AW105" s="77"/>
      <c r="AX105" s="77"/>
      <c r="AY105" s="77"/>
      <c r="AZ105" s="77"/>
      <c r="BA105" s="77"/>
      <c r="BB105" s="78"/>
      <c r="BC105" s="79">
        <f t="shared" si="14"/>
        <v>0</v>
      </c>
      <c r="BD105" s="103">
        <f t="shared" si="15"/>
        <v>9840417</v>
      </c>
    </row>
    <row r="106" spans="2:56" s="49" customFormat="1" x14ac:dyDescent="0.2">
      <c r="B106" s="104"/>
      <c r="C106" s="43">
        <v>21250000</v>
      </c>
      <c r="D106" s="10" t="s">
        <v>50</v>
      </c>
      <c r="E106" s="10" t="s">
        <v>182</v>
      </c>
      <c r="F106" s="10" t="s">
        <v>98</v>
      </c>
      <c r="G106" s="10" t="s">
        <v>99</v>
      </c>
      <c r="H106" s="10" t="s">
        <v>166</v>
      </c>
      <c r="I106" s="10" t="s">
        <v>101</v>
      </c>
      <c r="J106" s="10" t="s">
        <v>100</v>
      </c>
      <c r="K106" s="91" t="s">
        <v>102</v>
      </c>
      <c r="L106" s="10" t="s">
        <v>2001</v>
      </c>
      <c r="M106" s="97" t="s">
        <v>2001</v>
      </c>
      <c r="N106" s="97" t="s">
        <v>2001</v>
      </c>
      <c r="O106" s="11">
        <v>694</v>
      </c>
      <c r="P106" s="9">
        <v>505</v>
      </c>
      <c r="Q106" s="43">
        <v>21250000</v>
      </c>
      <c r="R106" s="12" t="s">
        <v>1869</v>
      </c>
      <c r="S106" s="43">
        <v>21250000</v>
      </c>
      <c r="T106" s="12" t="s">
        <v>2093</v>
      </c>
      <c r="U106" s="92">
        <v>21250000</v>
      </c>
      <c r="V106" s="41" t="s">
        <v>1750</v>
      </c>
      <c r="W106" s="41" t="s">
        <v>1858</v>
      </c>
      <c r="X106" s="14" t="s">
        <v>1785</v>
      </c>
      <c r="Y106" s="15">
        <v>0</v>
      </c>
      <c r="Z106" s="9">
        <v>0</v>
      </c>
      <c r="AA106" s="9">
        <v>0</v>
      </c>
      <c r="AB106" s="9">
        <v>0</v>
      </c>
      <c r="AC106" s="9">
        <v>0</v>
      </c>
      <c r="AD106" s="9">
        <v>0</v>
      </c>
      <c r="AE106" s="9">
        <v>0</v>
      </c>
      <c r="AF106" s="9">
        <v>0</v>
      </c>
      <c r="AG106" s="9">
        <v>3825000</v>
      </c>
      <c r="AH106" s="9"/>
      <c r="AI106" s="9"/>
      <c r="AJ106" s="13"/>
      <c r="AK106" s="17">
        <f t="shared" si="16"/>
        <v>3825000</v>
      </c>
      <c r="AL106" s="584">
        <f t="shared" si="17"/>
        <v>17425000</v>
      </c>
      <c r="AM106" s="48"/>
      <c r="AN106" s="94">
        <f t="shared" si="12"/>
        <v>17425000</v>
      </c>
      <c r="AO106" s="77"/>
      <c r="AP106" s="77">
        <f t="shared" si="13"/>
        <v>17425000</v>
      </c>
      <c r="AQ106" s="76"/>
      <c r="AR106" s="77"/>
      <c r="AS106" s="77"/>
      <c r="AT106" s="77"/>
      <c r="AU106" s="77"/>
      <c r="AV106" s="77"/>
      <c r="AW106" s="77"/>
      <c r="AX106" s="77"/>
      <c r="AY106" s="77"/>
      <c r="AZ106" s="77"/>
      <c r="BA106" s="77"/>
      <c r="BB106" s="78"/>
      <c r="BC106" s="79">
        <f t="shared" si="14"/>
        <v>0</v>
      </c>
      <c r="BD106" s="103">
        <f t="shared" si="15"/>
        <v>17425000</v>
      </c>
    </row>
    <row r="107" spans="2:56" s="49" customFormat="1" x14ac:dyDescent="0.2">
      <c r="B107" s="104"/>
      <c r="C107" s="43">
        <v>5319750</v>
      </c>
      <c r="D107" s="10" t="s">
        <v>50</v>
      </c>
      <c r="E107" s="10" t="s">
        <v>182</v>
      </c>
      <c r="F107" s="10" t="s">
        <v>98</v>
      </c>
      <c r="G107" s="10" t="s">
        <v>99</v>
      </c>
      <c r="H107" s="10" t="s">
        <v>166</v>
      </c>
      <c r="I107" s="10" t="s">
        <v>101</v>
      </c>
      <c r="J107" s="10" t="s">
        <v>100</v>
      </c>
      <c r="K107" s="91" t="s">
        <v>102</v>
      </c>
      <c r="L107" s="10" t="s">
        <v>2001</v>
      </c>
      <c r="M107" s="97" t="s">
        <v>2001</v>
      </c>
      <c r="N107" s="97" t="s">
        <v>2001</v>
      </c>
      <c r="O107" s="11">
        <v>701</v>
      </c>
      <c r="P107" s="9">
        <v>533</v>
      </c>
      <c r="Q107" s="43">
        <v>5319750</v>
      </c>
      <c r="R107" s="12" t="s">
        <v>1870</v>
      </c>
      <c r="S107" s="43">
        <v>5319750</v>
      </c>
      <c r="T107" s="12" t="s">
        <v>2094</v>
      </c>
      <c r="U107" s="92">
        <v>5319750</v>
      </c>
      <c r="V107" s="41" t="s">
        <v>1751</v>
      </c>
      <c r="W107" s="41" t="s">
        <v>1859</v>
      </c>
      <c r="X107" s="14" t="s">
        <v>1786</v>
      </c>
      <c r="Y107" s="15">
        <v>0</v>
      </c>
      <c r="Z107" s="9">
        <v>0</v>
      </c>
      <c r="AA107" s="9">
        <v>0</v>
      </c>
      <c r="AB107" s="9">
        <v>0</v>
      </c>
      <c r="AC107" s="9">
        <v>0</v>
      </c>
      <c r="AD107" s="9">
        <v>0</v>
      </c>
      <c r="AE107" s="9">
        <v>0</v>
      </c>
      <c r="AF107" s="9">
        <v>0</v>
      </c>
      <c r="AG107" s="9">
        <v>0</v>
      </c>
      <c r="AH107" s="9"/>
      <c r="AI107" s="9"/>
      <c r="AJ107" s="13"/>
      <c r="AK107" s="17">
        <f t="shared" si="16"/>
        <v>0</v>
      </c>
      <c r="AL107" s="584">
        <f t="shared" si="17"/>
        <v>5319750</v>
      </c>
      <c r="AM107" s="48"/>
      <c r="AN107" s="94">
        <f t="shared" si="12"/>
        <v>5319750</v>
      </c>
      <c r="AO107" s="77"/>
      <c r="AP107" s="77">
        <f t="shared" si="13"/>
        <v>5319750</v>
      </c>
      <c r="AQ107" s="76"/>
      <c r="AR107" s="77"/>
      <c r="AS107" s="77"/>
      <c r="AT107" s="77"/>
      <c r="AU107" s="77"/>
      <c r="AV107" s="77"/>
      <c r="AW107" s="77"/>
      <c r="AX107" s="77"/>
      <c r="AY107" s="77"/>
      <c r="AZ107" s="77"/>
      <c r="BA107" s="77"/>
      <c r="BB107" s="78"/>
      <c r="BC107" s="79">
        <f t="shared" si="14"/>
        <v>0</v>
      </c>
      <c r="BD107" s="103">
        <f t="shared" si="15"/>
        <v>5319750</v>
      </c>
    </row>
    <row r="108" spans="2:56" s="49" customFormat="1" x14ac:dyDescent="0.2">
      <c r="B108" s="104"/>
      <c r="C108" s="43">
        <v>8419750</v>
      </c>
      <c r="D108" s="10" t="s">
        <v>50</v>
      </c>
      <c r="E108" s="10" t="s">
        <v>182</v>
      </c>
      <c r="F108" s="10" t="s">
        <v>98</v>
      </c>
      <c r="G108" s="10" t="s">
        <v>99</v>
      </c>
      <c r="H108" s="10" t="s">
        <v>166</v>
      </c>
      <c r="I108" s="10" t="s">
        <v>101</v>
      </c>
      <c r="J108" s="10" t="s">
        <v>100</v>
      </c>
      <c r="K108" s="91" t="s">
        <v>102</v>
      </c>
      <c r="L108" s="10" t="s">
        <v>2001</v>
      </c>
      <c r="M108" s="97" t="s">
        <v>2001</v>
      </c>
      <c r="N108" s="97" t="s">
        <v>2001</v>
      </c>
      <c r="O108" s="11">
        <v>702</v>
      </c>
      <c r="P108" s="9">
        <v>534</v>
      </c>
      <c r="Q108" s="43">
        <v>8419750</v>
      </c>
      <c r="R108" s="12" t="s">
        <v>1871</v>
      </c>
      <c r="S108" s="43">
        <v>8419750</v>
      </c>
      <c r="T108" s="12"/>
      <c r="U108" s="92"/>
      <c r="V108" s="41" t="s">
        <v>1752</v>
      </c>
      <c r="W108" s="41"/>
      <c r="X108" s="14"/>
      <c r="Y108" s="15">
        <v>0</v>
      </c>
      <c r="Z108" s="9">
        <v>0</v>
      </c>
      <c r="AA108" s="9">
        <v>0</v>
      </c>
      <c r="AB108" s="9">
        <v>0</v>
      </c>
      <c r="AC108" s="9">
        <v>0</v>
      </c>
      <c r="AD108" s="9">
        <v>0</v>
      </c>
      <c r="AE108" s="9">
        <v>0</v>
      </c>
      <c r="AF108" s="9">
        <v>0</v>
      </c>
      <c r="AG108" s="9">
        <v>0</v>
      </c>
      <c r="AH108" s="9"/>
      <c r="AI108" s="9"/>
      <c r="AJ108" s="13"/>
      <c r="AK108" s="17">
        <f t="shared" si="16"/>
        <v>0</v>
      </c>
      <c r="AL108" s="584">
        <f t="shared" si="17"/>
        <v>0</v>
      </c>
      <c r="AM108" s="48"/>
      <c r="AN108" s="94">
        <f t="shared" si="12"/>
        <v>0</v>
      </c>
      <c r="AO108" s="77"/>
      <c r="AP108" s="77">
        <f t="shared" si="13"/>
        <v>0</v>
      </c>
      <c r="AQ108" s="76"/>
      <c r="AR108" s="77"/>
      <c r="AS108" s="77"/>
      <c r="AT108" s="77"/>
      <c r="AU108" s="77"/>
      <c r="AV108" s="77"/>
      <c r="AW108" s="77"/>
      <c r="AX108" s="77"/>
      <c r="AY108" s="77"/>
      <c r="AZ108" s="77"/>
      <c r="BA108" s="77"/>
      <c r="BB108" s="78"/>
      <c r="BC108" s="79">
        <f t="shared" si="14"/>
        <v>0</v>
      </c>
      <c r="BD108" s="103">
        <f t="shared" si="15"/>
        <v>0</v>
      </c>
    </row>
    <row r="109" spans="2:56" s="49" customFormat="1" x14ac:dyDescent="0.2">
      <c r="B109" s="104"/>
      <c r="C109" s="43">
        <v>0</v>
      </c>
      <c r="D109" s="10" t="s">
        <v>50</v>
      </c>
      <c r="E109" s="10" t="s">
        <v>182</v>
      </c>
      <c r="F109" s="10" t="s">
        <v>98</v>
      </c>
      <c r="G109" s="10" t="s">
        <v>99</v>
      </c>
      <c r="H109" s="10" t="s">
        <v>166</v>
      </c>
      <c r="I109" s="10" t="s">
        <v>101</v>
      </c>
      <c r="J109" s="10" t="s">
        <v>100</v>
      </c>
      <c r="K109" s="91" t="s">
        <v>102</v>
      </c>
      <c r="L109" s="10" t="s">
        <v>2001</v>
      </c>
      <c r="M109" s="97" t="s">
        <v>2001</v>
      </c>
      <c r="N109" s="97" t="s">
        <v>2001</v>
      </c>
      <c r="O109" s="11">
        <v>712</v>
      </c>
      <c r="P109" s="9"/>
      <c r="Q109" s="43"/>
      <c r="R109" s="12"/>
      <c r="S109" s="43"/>
      <c r="T109" s="12"/>
      <c r="U109" s="92"/>
      <c r="V109" s="41" t="s">
        <v>1753</v>
      </c>
      <c r="W109" s="41"/>
      <c r="X109" s="14"/>
      <c r="Y109" s="15">
        <v>0</v>
      </c>
      <c r="Z109" s="9">
        <v>0</v>
      </c>
      <c r="AA109" s="9">
        <v>0</v>
      </c>
      <c r="AB109" s="9">
        <v>0</v>
      </c>
      <c r="AC109" s="9">
        <v>0</v>
      </c>
      <c r="AD109" s="9">
        <v>0</v>
      </c>
      <c r="AE109" s="9">
        <v>0</v>
      </c>
      <c r="AF109" s="9">
        <v>0</v>
      </c>
      <c r="AG109" s="9">
        <v>0</v>
      </c>
      <c r="AH109" s="9"/>
      <c r="AI109" s="9"/>
      <c r="AJ109" s="13"/>
      <c r="AK109" s="17">
        <f t="shared" si="16"/>
        <v>0</v>
      </c>
      <c r="AL109" s="584">
        <f t="shared" si="17"/>
        <v>0</v>
      </c>
      <c r="AM109" s="48"/>
      <c r="AN109" s="94">
        <f t="shared" si="12"/>
        <v>0</v>
      </c>
      <c r="AO109" s="77"/>
      <c r="AP109" s="77">
        <f t="shared" si="13"/>
        <v>0</v>
      </c>
      <c r="AQ109" s="76"/>
      <c r="AR109" s="77"/>
      <c r="AS109" s="77"/>
      <c r="AT109" s="77"/>
      <c r="AU109" s="77"/>
      <c r="AV109" s="77"/>
      <c r="AW109" s="77"/>
      <c r="AX109" s="77"/>
      <c r="AY109" s="77"/>
      <c r="AZ109" s="77"/>
      <c r="BA109" s="77"/>
      <c r="BB109" s="78"/>
      <c r="BC109" s="79">
        <f t="shared" si="14"/>
        <v>0</v>
      </c>
      <c r="BD109" s="103">
        <f t="shared" si="15"/>
        <v>0</v>
      </c>
    </row>
    <row r="110" spans="2:56" s="49" customFormat="1" x14ac:dyDescent="0.2">
      <c r="B110" s="104"/>
      <c r="C110" s="43">
        <v>19437000</v>
      </c>
      <c r="D110" s="10" t="s">
        <v>50</v>
      </c>
      <c r="E110" s="10" t="s">
        <v>182</v>
      </c>
      <c r="F110" s="10" t="s">
        <v>98</v>
      </c>
      <c r="G110" s="10" t="s">
        <v>99</v>
      </c>
      <c r="H110" s="10" t="s">
        <v>166</v>
      </c>
      <c r="I110" s="10" t="s">
        <v>101</v>
      </c>
      <c r="J110" s="10" t="s">
        <v>100</v>
      </c>
      <c r="K110" s="91" t="s">
        <v>102</v>
      </c>
      <c r="L110" s="10" t="s">
        <v>2001</v>
      </c>
      <c r="M110" s="97" t="s">
        <v>2001</v>
      </c>
      <c r="N110" s="97" t="s">
        <v>2001</v>
      </c>
      <c r="O110" s="11">
        <v>721</v>
      </c>
      <c r="P110" s="9">
        <v>564</v>
      </c>
      <c r="Q110" s="43">
        <v>19437000</v>
      </c>
      <c r="R110" s="12" t="s">
        <v>1872</v>
      </c>
      <c r="S110" s="43">
        <v>19437000</v>
      </c>
      <c r="T110" s="12" t="s">
        <v>2095</v>
      </c>
      <c r="U110" s="92">
        <v>19437000</v>
      </c>
      <c r="V110" s="41" t="s">
        <v>1754</v>
      </c>
      <c r="W110" s="41" t="s">
        <v>1841</v>
      </c>
      <c r="X110" s="14" t="s">
        <v>1787</v>
      </c>
      <c r="Y110" s="15">
        <v>0</v>
      </c>
      <c r="Z110" s="9">
        <v>0</v>
      </c>
      <c r="AA110" s="9">
        <v>0</v>
      </c>
      <c r="AB110" s="9">
        <v>0</v>
      </c>
      <c r="AC110" s="9">
        <v>0</v>
      </c>
      <c r="AD110" s="9">
        <v>0</v>
      </c>
      <c r="AE110" s="9">
        <v>0</v>
      </c>
      <c r="AF110" s="9">
        <v>0</v>
      </c>
      <c r="AG110" s="9">
        <v>783750</v>
      </c>
      <c r="AH110" s="9"/>
      <c r="AI110" s="9"/>
      <c r="AJ110" s="13"/>
      <c r="AK110" s="17">
        <f t="shared" si="16"/>
        <v>783750</v>
      </c>
      <c r="AL110" s="584">
        <f t="shared" si="17"/>
        <v>18653250</v>
      </c>
      <c r="AM110" s="48"/>
      <c r="AN110" s="94">
        <f t="shared" si="12"/>
        <v>18653250</v>
      </c>
      <c r="AO110" s="77"/>
      <c r="AP110" s="77">
        <f t="shared" si="13"/>
        <v>18653250</v>
      </c>
      <c r="AQ110" s="76"/>
      <c r="AR110" s="77"/>
      <c r="AS110" s="77"/>
      <c r="AT110" s="77"/>
      <c r="AU110" s="77"/>
      <c r="AV110" s="77"/>
      <c r="AW110" s="77"/>
      <c r="AX110" s="77"/>
      <c r="AY110" s="77"/>
      <c r="AZ110" s="77"/>
      <c r="BA110" s="77"/>
      <c r="BB110" s="78"/>
      <c r="BC110" s="79">
        <f t="shared" si="14"/>
        <v>0</v>
      </c>
      <c r="BD110" s="103">
        <f t="shared" si="15"/>
        <v>18653250</v>
      </c>
    </row>
    <row r="111" spans="2:56" s="49" customFormat="1" x14ac:dyDescent="0.2">
      <c r="B111" s="104"/>
      <c r="C111" s="43">
        <v>7733000</v>
      </c>
      <c r="D111" s="10" t="s">
        <v>50</v>
      </c>
      <c r="E111" s="10" t="s">
        <v>182</v>
      </c>
      <c r="F111" s="10" t="s">
        <v>98</v>
      </c>
      <c r="G111" s="10" t="s">
        <v>99</v>
      </c>
      <c r="H111" s="10" t="s">
        <v>166</v>
      </c>
      <c r="I111" s="10" t="s">
        <v>101</v>
      </c>
      <c r="J111" s="10" t="s">
        <v>100</v>
      </c>
      <c r="K111" s="91" t="s">
        <v>102</v>
      </c>
      <c r="L111" s="10" t="s">
        <v>2001</v>
      </c>
      <c r="M111" s="97" t="s">
        <v>2001</v>
      </c>
      <c r="N111" s="97" t="s">
        <v>2001</v>
      </c>
      <c r="O111" s="11">
        <v>724</v>
      </c>
      <c r="P111" s="9">
        <v>566</v>
      </c>
      <c r="Q111" s="43">
        <v>7733000</v>
      </c>
      <c r="R111" s="12" t="s">
        <v>1873</v>
      </c>
      <c r="S111" s="43">
        <v>7733000</v>
      </c>
      <c r="T111" s="12" t="s">
        <v>2096</v>
      </c>
      <c r="U111" s="92">
        <v>7733000</v>
      </c>
      <c r="V111" s="41" t="s">
        <v>1755</v>
      </c>
      <c r="W111" s="41" t="s">
        <v>1805</v>
      </c>
      <c r="X111" s="14" t="s">
        <v>1427</v>
      </c>
      <c r="Y111" s="15">
        <v>0</v>
      </c>
      <c r="Z111" s="9">
        <v>0</v>
      </c>
      <c r="AA111" s="9">
        <v>0</v>
      </c>
      <c r="AB111" s="9">
        <v>0</v>
      </c>
      <c r="AC111" s="9">
        <v>0</v>
      </c>
      <c r="AD111" s="9">
        <v>0</v>
      </c>
      <c r="AE111" s="9">
        <v>0</v>
      </c>
      <c r="AF111" s="9">
        <v>0</v>
      </c>
      <c r="AG111" s="9">
        <v>2191017</v>
      </c>
      <c r="AH111" s="9"/>
      <c r="AI111" s="9"/>
      <c r="AJ111" s="13"/>
      <c r="AK111" s="17">
        <f t="shared" si="16"/>
        <v>2191017</v>
      </c>
      <c r="AL111" s="584">
        <f t="shared" si="17"/>
        <v>5541983</v>
      </c>
      <c r="AM111" s="48"/>
      <c r="AN111" s="94">
        <f t="shared" si="12"/>
        <v>5541983</v>
      </c>
      <c r="AO111" s="77"/>
      <c r="AP111" s="77">
        <f t="shared" si="13"/>
        <v>5541983</v>
      </c>
      <c r="AQ111" s="76"/>
      <c r="AR111" s="77"/>
      <c r="AS111" s="77"/>
      <c r="AT111" s="77"/>
      <c r="AU111" s="77"/>
      <c r="AV111" s="77"/>
      <c r="AW111" s="77"/>
      <c r="AX111" s="77"/>
      <c r="AY111" s="77"/>
      <c r="AZ111" s="77"/>
      <c r="BA111" s="77"/>
      <c r="BB111" s="78"/>
      <c r="BC111" s="79">
        <f t="shared" si="14"/>
        <v>0</v>
      </c>
      <c r="BD111" s="103">
        <f t="shared" si="15"/>
        <v>5541983</v>
      </c>
    </row>
    <row r="112" spans="2:56" s="49" customFormat="1" x14ac:dyDescent="0.2">
      <c r="B112" s="104"/>
      <c r="C112" s="43">
        <v>11599500</v>
      </c>
      <c r="D112" s="10" t="s">
        <v>50</v>
      </c>
      <c r="E112" s="10" t="s">
        <v>182</v>
      </c>
      <c r="F112" s="10" t="s">
        <v>98</v>
      </c>
      <c r="G112" s="10" t="s">
        <v>99</v>
      </c>
      <c r="H112" s="10" t="s">
        <v>166</v>
      </c>
      <c r="I112" s="10" t="s">
        <v>101</v>
      </c>
      <c r="J112" s="10" t="s">
        <v>100</v>
      </c>
      <c r="K112" s="91" t="s">
        <v>102</v>
      </c>
      <c r="L112" s="10" t="s">
        <v>2001</v>
      </c>
      <c r="M112" s="97" t="s">
        <v>2001</v>
      </c>
      <c r="N112" s="97" t="s">
        <v>2001</v>
      </c>
      <c r="O112" s="11">
        <v>742</v>
      </c>
      <c r="P112" s="9"/>
      <c r="Q112" s="43"/>
      <c r="R112" s="12"/>
      <c r="S112" s="43"/>
      <c r="T112" s="12"/>
      <c r="U112" s="92"/>
      <c r="V112" s="41" t="s">
        <v>2098</v>
      </c>
      <c r="W112" s="41"/>
      <c r="X112" s="14"/>
      <c r="Y112" s="15">
        <v>0</v>
      </c>
      <c r="Z112" s="9">
        <v>0</v>
      </c>
      <c r="AA112" s="9">
        <v>0</v>
      </c>
      <c r="AB112" s="9">
        <v>0</v>
      </c>
      <c r="AC112" s="9">
        <v>0</v>
      </c>
      <c r="AD112" s="9">
        <v>0</v>
      </c>
      <c r="AE112" s="9">
        <v>0</v>
      </c>
      <c r="AF112" s="9">
        <v>0</v>
      </c>
      <c r="AG112" s="9">
        <v>0</v>
      </c>
      <c r="AH112" s="9"/>
      <c r="AI112" s="9"/>
      <c r="AJ112" s="13"/>
      <c r="AK112" s="17">
        <f t="shared" si="16"/>
        <v>0</v>
      </c>
      <c r="AL112" s="584">
        <f t="shared" si="17"/>
        <v>0</v>
      </c>
      <c r="AM112" s="48"/>
      <c r="AN112" s="94">
        <f t="shared" si="12"/>
        <v>0</v>
      </c>
      <c r="AO112" s="77"/>
      <c r="AP112" s="77">
        <f t="shared" si="13"/>
        <v>0</v>
      </c>
      <c r="AQ112" s="76"/>
      <c r="AR112" s="77"/>
      <c r="AS112" s="77"/>
      <c r="AT112" s="77"/>
      <c r="AU112" s="77"/>
      <c r="AV112" s="77"/>
      <c r="AW112" s="77"/>
      <c r="AX112" s="77"/>
      <c r="AY112" s="77"/>
      <c r="AZ112" s="77"/>
      <c r="BA112" s="77"/>
      <c r="BB112" s="78"/>
      <c r="BC112" s="79">
        <f t="shared" si="14"/>
        <v>0</v>
      </c>
      <c r="BD112" s="103">
        <f t="shared" si="15"/>
        <v>0</v>
      </c>
    </row>
    <row r="113" spans="2:57" s="49" customFormat="1" x14ac:dyDescent="0.2">
      <c r="B113" s="104"/>
      <c r="C113" s="43">
        <v>10633333</v>
      </c>
      <c r="D113" s="10" t="s">
        <v>50</v>
      </c>
      <c r="E113" s="10" t="s">
        <v>182</v>
      </c>
      <c r="F113" s="10" t="s">
        <v>98</v>
      </c>
      <c r="G113" s="10" t="s">
        <v>99</v>
      </c>
      <c r="H113" s="10" t="s">
        <v>166</v>
      </c>
      <c r="I113" s="10" t="s">
        <v>101</v>
      </c>
      <c r="J113" s="10" t="s">
        <v>100</v>
      </c>
      <c r="K113" s="91" t="s">
        <v>102</v>
      </c>
      <c r="L113" s="10" t="s">
        <v>2001</v>
      </c>
      <c r="M113" s="97" t="s">
        <v>2001</v>
      </c>
      <c r="N113" s="97" t="s">
        <v>2001</v>
      </c>
      <c r="O113" s="11">
        <v>754</v>
      </c>
      <c r="P113" s="9">
        <v>627</v>
      </c>
      <c r="Q113" s="43"/>
      <c r="R113" s="12"/>
      <c r="S113" s="43"/>
      <c r="T113" s="12"/>
      <c r="U113" s="92"/>
      <c r="V113" s="41" t="s">
        <v>2099</v>
      </c>
      <c r="W113" s="41"/>
      <c r="X113" s="14"/>
      <c r="Y113" s="15">
        <v>0</v>
      </c>
      <c r="Z113" s="9">
        <v>0</v>
      </c>
      <c r="AA113" s="9">
        <v>0</v>
      </c>
      <c r="AB113" s="9">
        <v>0</v>
      </c>
      <c r="AC113" s="9">
        <v>0</v>
      </c>
      <c r="AD113" s="9">
        <v>0</v>
      </c>
      <c r="AE113" s="9">
        <v>0</v>
      </c>
      <c r="AF113" s="9">
        <v>0</v>
      </c>
      <c r="AG113" s="9">
        <v>0</v>
      </c>
      <c r="AH113" s="9"/>
      <c r="AI113" s="9"/>
      <c r="AJ113" s="13"/>
      <c r="AK113" s="17">
        <f t="shared" si="10"/>
        <v>0</v>
      </c>
      <c r="AL113" s="584">
        <f t="shared" si="11"/>
        <v>0</v>
      </c>
      <c r="AM113" s="48"/>
      <c r="AN113" s="94">
        <f t="shared" si="12"/>
        <v>0</v>
      </c>
      <c r="AO113" s="77"/>
      <c r="AP113" s="77">
        <f t="shared" si="13"/>
        <v>0</v>
      </c>
      <c r="AQ113" s="76"/>
      <c r="AR113" s="77"/>
      <c r="AS113" s="77"/>
      <c r="AT113" s="77"/>
      <c r="AU113" s="77"/>
      <c r="AV113" s="77"/>
      <c r="AW113" s="77"/>
      <c r="AX113" s="77"/>
      <c r="AY113" s="77"/>
      <c r="AZ113" s="77"/>
      <c r="BA113" s="77"/>
      <c r="BB113" s="78"/>
      <c r="BC113" s="79">
        <f t="shared" si="14"/>
        <v>0</v>
      </c>
      <c r="BD113" s="103">
        <f t="shared" si="15"/>
        <v>0</v>
      </c>
    </row>
    <row r="114" spans="2:57" s="49" customFormat="1" x14ac:dyDescent="0.2">
      <c r="B114" s="104"/>
      <c r="C114" s="43"/>
      <c r="D114" s="10"/>
      <c r="E114" s="10"/>
      <c r="F114" s="10"/>
      <c r="G114" s="10"/>
      <c r="H114" s="10"/>
      <c r="I114" s="10"/>
      <c r="J114" s="10"/>
      <c r="K114" s="91"/>
      <c r="L114" s="10"/>
      <c r="M114" s="97"/>
      <c r="N114" s="97"/>
      <c r="O114" s="11"/>
      <c r="P114" s="9"/>
      <c r="Q114" s="43"/>
      <c r="R114" s="12"/>
      <c r="S114" s="43"/>
      <c r="T114" s="12"/>
      <c r="U114" s="92"/>
      <c r="V114" s="41"/>
      <c r="W114" s="41"/>
      <c r="X114" s="14"/>
      <c r="Y114" s="15"/>
      <c r="Z114" s="9"/>
      <c r="AA114" s="9"/>
      <c r="AB114" s="9"/>
      <c r="AC114" s="9"/>
      <c r="AD114" s="9"/>
      <c r="AE114" s="9"/>
      <c r="AF114" s="9"/>
      <c r="AG114" s="9"/>
      <c r="AH114" s="9"/>
      <c r="AI114" s="9"/>
      <c r="AJ114" s="13"/>
      <c r="AK114" s="17">
        <f t="shared" si="10"/>
        <v>0</v>
      </c>
      <c r="AL114" s="584">
        <f t="shared" si="11"/>
        <v>0</v>
      </c>
      <c r="AM114" s="48"/>
      <c r="AN114" s="94">
        <f t="shared" si="12"/>
        <v>0</v>
      </c>
      <c r="AO114" s="77"/>
      <c r="AP114" s="77">
        <f t="shared" si="13"/>
        <v>0</v>
      </c>
      <c r="AQ114" s="76"/>
      <c r="AR114" s="77"/>
      <c r="AS114" s="77"/>
      <c r="AT114" s="77"/>
      <c r="AU114" s="77"/>
      <c r="AV114" s="77"/>
      <c r="AW114" s="77"/>
      <c r="AX114" s="77"/>
      <c r="AY114" s="77"/>
      <c r="AZ114" s="77"/>
      <c r="BA114" s="77"/>
      <c r="BB114" s="78"/>
      <c r="BC114" s="79">
        <f t="shared" si="14"/>
        <v>0</v>
      </c>
      <c r="BD114" s="103">
        <f t="shared" si="15"/>
        <v>0</v>
      </c>
    </row>
    <row r="115" spans="2:57" s="49" customFormat="1" x14ac:dyDescent="0.2">
      <c r="B115" s="104"/>
      <c r="C115" s="43"/>
      <c r="D115" s="10"/>
      <c r="E115" s="10"/>
      <c r="F115" s="10"/>
      <c r="G115" s="10"/>
      <c r="H115" s="10"/>
      <c r="I115" s="10"/>
      <c r="J115" s="10"/>
      <c r="K115" s="91"/>
      <c r="L115" s="10"/>
      <c r="M115" s="97"/>
      <c r="N115" s="97"/>
      <c r="O115" s="11"/>
      <c r="P115" s="9"/>
      <c r="Q115" s="43"/>
      <c r="R115" s="12"/>
      <c r="S115" s="43"/>
      <c r="T115" s="12"/>
      <c r="U115" s="92"/>
      <c r="V115" s="41"/>
      <c r="W115" s="41"/>
      <c r="X115" s="14"/>
      <c r="Y115" s="15"/>
      <c r="Z115" s="9"/>
      <c r="AA115" s="9"/>
      <c r="AB115" s="9"/>
      <c r="AC115" s="9"/>
      <c r="AD115" s="9"/>
      <c r="AE115" s="9"/>
      <c r="AF115" s="9"/>
      <c r="AG115" s="9"/>
      <c r="AH115" s="9"/>
      <c r="AI115" s="9"/>
      <c r="AJ115" s="13"/>
      <c r="AK115" s="17">
        <f t="shared" si="10"/>
        <v>0</v>
      </c>
      <c r="AL115" s="584">
        <f t="shared" si="11"/>
        <v>0</v>
      </c>
      <c r="AM115" s="48"/>
      <c r="AN115" s="94">
        <f>+AL115</f>
        <v>0</v>
      </c>
      <c r="AO115" s="77"/>
      <c r="AP115" s="77">
        <f>+AN115-AO115</f>
        <v>0</v>
      </c>
      <c r="AQ115" s="76"/>
      <c r="AR115" s="77"/>
      <c r="AS115" s="77"/>
      <c r="AT115" s="77"/>
      <c r="AU115" s="77"/>
      <c r="AV115" s="77"/>
      <c r="AW115" s="77"/>
      <c r="AX115" s="77"/>
      <c r="AY115" s="77"/>
      <c r="AZ115" s="77"/>
      <c r="BA115" s="77"/>
      <c r="BB115" s="78"/>
      <c r="BC115" s="79">
        <f>SUM(AQ115:BB115)</f>
        <v>0</v>
      </c>
      <c r="BD115" s="103">
        <f>+AN115-BC115</f>
        <v>0</v>
      </c>
    </row>
    <row r="116" spans="2:57" s="49" customFormat="1" x14ac:dyDescent="0.2">
      <c r="B116" s="104"/>
      <c r="C116" s="43"/>
      <c r="D116" s="10"/>
      <c r="E116" s="10"/>
      <c r="F116" s="10"/>
      <c r="G116" s="10"/>
      <c r="H116" s="10"/>
      <c r="I116" s="10"/>
      <c r="J116" s="10"/>
      <c r="K116" s="91"/>
      <c r="L116" s="10"/>
      <c r="M116" s="97"/>
      <c r="N116" s="97"/>
      <c r="O116" s="11"/>
      <c r="P116" s="9"/>
      <c r="Q116" s="9"/>
      <c r="R116" s="12"/>
      <c r="S116" s="9"/>
      <c r="T116" s="12"/>
      <c r="U116" s="13"/>
      <c r="V116" s="41"/>
      <c r="W116" s="41"/>
      <c r="X116" s="14"/>
      <c r="Y116" s="15"/>
      <c r="Z116" s="9"/>
      <c r="AA116" s="9"/>
      <c r="AB116" s="9"/>
      <c r="AC116" s="9"/>
      <c r="AD116" s="9"/>
      <c r="AE116" s="9"/>
      <c r="AF116" s="9"/>
      <c r="AG116" s="9"/>
      <c r="AH116" s="9"/>
      <c r="AI116" s="9"/>
      <c r="AJ116" s="13"/>
      <c r="AK116" s="17"/>
      <c r="AL116" s="584"/>
      <c r="AM116" s="48"/>
      <c r="AN116" s="94">
        <f>+AL116</f>
        <v>0</v>
      </c>
      <c r="AO116" s="77"/>
      <c r="AP116" s="77">
        <f>+AN116-AO116</f>
        <v>0</v>
      </c>
      <c r="AQ116" s="76"/>
      <c r="AR116" s="77"/>
      <c r="AS116" s="77"/>
      <c r="AT116" s="77"/>
      <c r="AU116" s="77"/>
      <c r="AV116" s="77"/>
      <c r="AW116" s="77"/>
      <c r="AX116" s="77"/>
      <c r="AY116" s="77"/>
      <c r="AZ116" s="77"/>
      <c r="BA116" s="77"/>
      <c r="BB116" s="78"/>
      <c r="BC116" s="79">
        <f>SUM(AQ116:BB116)</f>
        <v>0</v>
      </c>
      <c r="BD116" s="103">
        <f>+AN116-BC116</f>
        <v>0</v>
      </c>
    </row>
    <row r="117" spans="2:57" s="50" customFormat="1" ht="66.75" customHeight="1" thickBot="1" x14ac:dyDescent="0.25">
      <c r="B117" s="105" t="s">
        <v>6</v>
      </c>
      <c r="C117" s="44">
        <f>C20-SUM(C21:C116)</f>
        <v>0</v>
      </c>
      <c r="D117" s="80" t="s">
        <v>50</v>
      </c>
      <c r="E117" s="81" t="s">
        <v>182</v>
      </c>
      <c r="F117" s="81" t="s">
        <v>98</v>
      </c>
      <c r="G117" s="81" t="s">
        <v>99</v>
      </c>
      <c r="H117" s="81" t="s">
        <v>166</v>
      </c>
      <c r="I117" s="81" t="s">
        <v>101</v>
      </c>
      <c r="J117" s="81" t="s">
        <v>100</v>
      </c>
      <c r="K117" s="81" t="s">
        <v>102</v>
      </c>
      <c r="L117" s="98"/>
      <c r="M117" s="98"/>
      <c r="N117" s="98"/>
      <c r="O117" s="20"/>
      <c r="P117" s="21"/>
      <c r="Q117" s="19"/>
      <c r="R117" s="22"/>
      <c r="S117" s="19">
        <f>SUM(S21:S116)</f>
        <v>3671442737</v>
      </c>
      <c r="T117" s="23"/>
      <c r="U117" s="19">
        <f>SUM(U21:U116)</f>
        <v>3452205187</v>
      </c>
      <c r="V117" s="24"/>
      <c r="W117" s="24"/>
      <c r="X117" s="25"/>
      <c r="Y117" s="26">
        <f t="shared" ref="Y117:AL117" si="18">SUM(Y21:Y116)</f>
        <v>0</v>
      </c>
      <c r="Z117" s="26">
        <f t="shared" si="18"/>
        <v>0</v>
      </c>
      <c r="AA117" s="26">
        <f t="shared" si="18"/>
        <v>57386784</v>
      </c>
      <c r="AB117" s="26">
        <f t="shared" si="18"/>
        <v>190022100</v>
      </c>
      <c r="AC117" s="26">
        <f t="shared" si="18"/>
        <v>250443771</v>
      </c>
      <c r="AD117" s="26">
        <f t="shared" si="18"/>
        <v>354011162</v>
      </c>
      <c r="AE117" s="26">
        <f t="shared" si="18"/>
        <v>320919859</v>
      </c>
      <c r="AF117" s="26">
        <f t="shared" si="18"/>
        <v>327373004</v>
      </c>
      <c r="AG117" s="26">
        <f t="shared" si="18"/>
        <v>329578677</v>
      </c>
      <c r="AH117" s="26">
        <f t="shared" si="18"/>
        <v>0</v>
      </c>
      <c r="AI117" s="26">
        <f t="shared" si="18"/>
        <v>0</v>
      </c>
      <c r="AJ117" s="24">
        <f t="shared" si="18"/>
        <v>0</v>
      </c>
      <c r="AK117" s="27">
        <f>SUM(AK21:AK116)</f>
        <v>1829735357</v>
      </c>
      <c r="AL117" s="585">
        <f t="shared" si="18"/>
        <v>1622469830</v>
      </c>
      <c r="AN117" s="149">
        <v>1952629029</v>
      </c>
      <c r="AO117" s="150">
        <v>1952629029</v>
      </c>
      <c r="AP117" s="150">
        <v>1952629029</v>
      </c>
      <c r="AQ117" s="150">
        <v>1952629029</v>
      </c>
      <c r="AR117" s="150">
        <v>1952629029</v>
      </c>
      <c r="AS117" s="150">
        <v>1952629029</v>
      </c>
      <c r="AT117" s="150">
        <v>1952629029</v>
      </c>
      <c r="AU117" s="150">
        <v>1952629029</v>
      </c>
      <c r="AV117" s="150">
        <v>1952629029</v>
      </c>
      <c r="AW117" s="150">
        <v>1952629029</v>
      </c>
      <c r="AX117" s="150">
        <v>1952629029</v>
      </c>
      <c r="AY117" s="150">
        <v>1952629029</v>
      </c>
      <c r="AZ117" s="150">
        <v>1952629029</v>
      </c>
      <c r="BA117" s="150">
        <v>1952629029</v>
      </c>
      <c r="BB117" s="150">
        <v>1952629029</v>
      </c>
      <c r="BC117" s="151">
        <v>1952629029</v>
      </c>
      <c r="BD117" s="152">
        <v>1952629029</v>
      </c>
    </row>
    <row r="118" spans="2:57" s="252" customFormat="1" ht="34.5" customHeight="1" x14ac:dyDescent="0.2">
      <c r="B118" s="444" t="s">
        <v>97</v>
      </c>
      <c r="C118" s="443">
        <f>362650000+152100000-427749362</f>
        <v>87000638</v>
      </c>
      <c r="D118" s="445"/>
      <c r="E118" s="445"/>
      <c r="F118" s="445"/>
      <c r="G118" s="445"/>
      <c r="H118" s="445"/>
      <c r="I118" s="445"/>
      <c r="J118" s="445"/>
      <c r="K118" s="445"/>
      <c r="L118" s="445"/>
      <c r="M118" s="445"/>
      <c r="N118" s="446"/>
      <c r="O118" s="447"/>
      <c r="P118" s="448"/>
      <c r="Q118" s="449"/>
      <c r="R118" s="450"/>
      <c r="S118" s="449"/>
      <c r="T118" s="450"/>
      <c r="U118" s="449"/>
      <c r="V118" s="451"/>
      <c r="W118" s="451"/>
      <c r="X118" s="452"/>
      <c r="Y118" s="453"/>
      <c r="Z118" s="454"/>
      <c r="AA118" s="454"/>
      <c r="AB118" s="454"/>
      <c r="AC118" s="454"/>
      <c r="AD118" s="454"/>
      <c r="AE118" s="454"/>
      <c r="AF118" s="454"/>
      <c r="AG118" s="454"/>
      <c r="AH118" s="454"/>
      <c r="AI118" s="454"/>
      <c r="AJ118" s="455"/>
      <c r="AK118" s="456"/>
      <c r="AL118" s="457"/>
      <c r="AN118" s="202"/>
      <c r="AO118" s="203"/>
      <c r="AP118" s="203"/>
      <c r="AQ118" s="204"/>
      <c r="AR118" s="203"/>
      <c r="AS118" s="203"/>
      <c r="AT118" s="203"/>
      <c r="AU118" s="203"/>
      <c r="AV118" s="203"/>
      <c r="AW118" s="203"/>
      <c r="AX118" s="203"/>
      <c r="AY118" s="203"/>
      <c r="AZ118" s="203"/>
      <c r="BA118" s="203"/>
      <c r="BB118" s="205"/>
      <c r="BC118" s="206"/>
      <c r="BD118" s="207"/>
      <c r="BE118" s="208"/>
    </row>
    <row r="119" spans="2:57" s="47" customFormat="1" x14ac:dyDescent="0.2">
      <c r="B119" s="104"/>
      <c r="C119" s="18"/>
      <c r="D119" s="10"/>
      <c r="E119" s="10"/>
      <c r="F119" s="10"/>
      <c r="G119" s="10"/>
      <c r="H119" s="10"/>
      <c r="I119" s="10"/>
      <c r="J119" s="10"/>
      <c r="K119" s="10"/>
      <c r="L119" s="97"/>
      <c r="M119" s="97"/>
      <c r="N119" s="97"/>
      <c r="O119" s="11"/>
      <c r="P119" s="9"/>
      <c r="Q119" s="18"/>
      <c r="R119" s="12"/>
      <c r="S119" s="18"/>
      <c r="T119" s="12"/>
      <c r="U119" s="18"/>
      <c r="V119" s="41"/>
      <c r="W119" s="42"/>
      <c r="X119" s="14"/>
      <c r="Y119" s="15"/>
      <c r="Z119" s="9"/>
      <c r="AA119" s="9"/>
      <c r="AB119" s="9"/>
      <c r="AC119" s="9"/>
      <c r="AD119" s="9"/>
      <c r="AE119" s="9"/>
      <c r="AF119" s="9"/>
      <c r="AG119" s="9"/>
      <c r="AH119" s="9"/>
      <c r="AI119" s="9"/>
      <c r="AJ119" s="13"/>
      <c r="AK119" s="17">
        <f>SUM(Y119:AJ119)</f>
        <v>0</v>
      </c>
      <c r="AL119" s="584">
        <f>+U119-AK119</f>
        <v>0</v>
      </c>
      <c r="AN119" s="94">
        <f>+AL119</f>
        <v>0</v>
      </c>
      <c r="AO119" s="77"/>
      <c r="AP119" s="77">
        <f>+AN119-AO119</f>
        <v>0</v>
      </c>
      <c r="AQ119" s="76"/>
      <c r="AR119" s="77"/>
      <c r="AS119" s="77"/>
      <c r="AT119" s="77"/>
      <c r="AU119" s="77"/>
      <c r="AV119" s="77"/>
      <c r="AW119" s="77"/>
      <c r="AX119" s="77"/>
      <c r="AY119" s="77"/>
      <c r="AZ119" s="77"/>
      <c r="BA119" s="77"/>
      <c r="BB119" s="78"/>
      <c r="BC119" s="79">
        <f>SUM(AQ119:BB119)</f>
        <v>0</v>
      </c>
      <c r="BD119" s="103">
        <f>+AN119-BC119</f>
        <v>0</v>
      </c>
    </row>
    <row r="120" spans="2:57" s="47" customFormat="1" x14ac:dyDescent="0.2">
      <c r="B120" s="104"/>
      <c r="C120" s="18"/>
      <c r="D120" s="10"/>
      <c r="E120" s="10"/>
      <c r="F120" s="10"/>
      <c r="G120" s="10"/>
      <c r="H120" s="10"/>
      <c r="I120" s="10"/>
      <c r="J120" s="10"/>
      <c r="K120" s="10"/>
      <c r="L120" s="97"/>
      <c r="M120" s="97"/>
      <c r="N120" s="97"/>
      <c r="O120" s="11"/>
      <c r="P120" s="9"/>
      <c r="Q120" s="18"/>
      <c r="R120" s="12"/>
      <c r="S120" s="18"/>
      <c r="T120" s="12"/>
      <c r="U120" s="18"/>
      <c r="V120" s="41"/>
      <c r="W120" s="42"/>
      <c r="X120" s="14"/>
      <c r="Y120" s="15"/>
      <c r="Z120" s="9"/>
      <c r="AA120" s="9"/>
      <c r="AB120" s="9"/>
      <c r="AC120" s="9"/>
      <c r="AD120" s="9"/>
      <c r="AE120" s="9"/>
      <c r="AF120" s="9"/>
      <c r="AG120" s="9"/>
      <c r="AH120" s="9"/>
      <c r="AI120" s="9"/>
      <c r="AJ120" s="13"/>
      <c r="AK120" s="17">
        <f>SUM(Y120:AJ120)</f>
        <v>0</v>
      </c>
      <c r="AL120" s="584">
        <f>+U120-AK120</f>
        <v>0</v>
      </c>
      <c r="AN120" s="94">
        <f>+AL120</f>
        <v>0</v>
      </c>
      <c r="AO120" s="77"/>
      <c r="AP120" s="77">
        <f>+AN120-AO120</f>
        <v>0</v>
      </c>
      <c r="AQ120" s="76"/>
      <c r="AR120" s="77"/>
      <c r="AS120" s="77"/>
      <c r="AT120" s="77"/>
      <c r="AU120" s="77"/>
      <c r="AV120" s="77"/>
      <c r="AW120" s="77"/>
      <c r="AX120" s="77"/>
      <c r="AY120" s="77"/>
      <c r="AZ120" s="77"/>
      <c r="BA120" s="77"/>
      <c r="BB120" s="78"/>
      <c r="BC120" s="79">
        <f>SUM(AQ120:BB120)</f>
        <v>0</v>
      </c>
      <c r="BD120" s="103">
        <f>+AN120-BC120</f>
        <v>0</v>
      </c>
    </row>
    <row r="121" spans="2:57" s="47" customFormat="1" x14ac:dyDescent="0.2">
      <c r="B121" s="104"/>
      <c r="C121" s="18"/>
      <c r="D121" s="10"/>
      <c r="E121" s="10"/>
      <c r="F121" s="10"/>
      <c r="G121" s="10"/>
      <c r="H121" s="10"/>
      <c r="I121" s="10"/>
      <c r="J121" s="10"/>
      <c r="K121" s="10"/>
      <c r="L121" s="97"/>
      <c r="M121" s="97"/>
      <c r="N121" s="97"/>
      <c r="O121" s="11"/>
      <c r="P121" s="9"/>
      <c r="Q121" s="18"/>
      <c r="R121" s="12"/>
      <c r="S121" s="18"/>
      <c r="T121" s="12"/>
      <c r="U121" s="18"/>
      <c r="V121" s="41"/>
      <c r="W121" s="42"/>
      <c r="X121" s="14"/>
      <c r="Y121" s="15"/>
      <c r="Z121" s="9"/>
      <c r="AA121" s="9"/>
      <c r="AB121" s="9"/>
      <c r="AC121" s="9"/>
      <c r="AD121" s="9"/>
      <c r="AE121" s="9"/>
      <c r="AF121" s="9"/>
      <c r="AG121" s="9"/>
      <c r="AH121" s="9"/>
      <c r="AI121" s="9"/>
      <c r="AJ121" s="13"/>
      <c r="AK121" s="17">
        <f>SUM(Y121:AJ121)</f>
        <v>0</v>
      </c>
      <c r="AL121" s="584">
        <f>+U121-AK121</f>
        <v>0</v>
      </c>
      <c r="AN121" s="94">
        <f>+AL121</f>
        <v>0</v>
      </c>
      <c r="AO121" s="77"/>
      <c r="AP121" s="77">
        <f>+AN121-AO121</f>
        <v>0</v>
      </c>
      <c r="AQ121" s="76"/>
      <c r="AR121" s="77"/>
      <c r="AS121" s="77"/>
      <c r="AT121" s="77"/>
      <c r="AU121" s="77"/>
      <c r="AV121" s="77"/>
      <c r="AW121" s="77"/>
      <c r="AX121" s="77"/>
      <c r="AY121" s="77"/>
      <c r="AZ121" s="77"/>
      <c r="BA121" s="77"/>
      <c r="BB121" s="78"/>
      <c r="BC121" s="79">
        <f>SUM(AQ121:BB121)</f>
        <v>0</v>
      </c>
      <c r="BD121" s="103">
        <f>+AN121-BC121</f>
        <v>0</v>
      </c>
    </row>
    <row r="122" spans="2:57" s="47" customFormat="1" x14ac:dyDescent="0.2">
      <c r="B122" s="104"/>
      <c r="C122" s="43"/>
      <c r="D122" s="10"/>
      <c r="E122" s="10"/>
      <c r="F122" s="10"/>
      <c r="G122" s="10"/>
      <c r="H122" s="10"/>
      <c r="I122" s="10"/>
      <c r="J122" s="10"/>
      <c r="K122" s="10"/>
      <c r="L122" s="97"/>
      <c r="M122" s="97"/>
      <c r="N122" s="97"/>
      <c r="O122" s="11"/>
      <c r="P122" s="9"/>
      <c r="Q122" s="18"/>
      <c r="R122" s="12"/>
      <c r="S122" s="18"/>
      <c r="T122" s="12"/>
      <c r="U122" s="18"/>
      <c r="V122" s="41"/>
      <c r="W122" s="42"/>
      <c r="X122" s="14"/>
      <c r="Y122" s="15"/>
      <c r="Z122" s="9"/>
      <c r="AA122" s="9"/>
      <c r="AB122" s="9"/>
      <c r="AC122" s="9"/>
      <c r="AD122" s="9"/>
      <c r="AE122" s="9"/>
      <c r="AF122" s="9"/>
      <c r="AG122" s="9"/>
      <c r="AH122" s="9"/>
      <c r="AI122" s="9"/>
      <c r="AJ122" s="13"/>
      <c r="AK122" s="16"/>
      <c r="AL122" s="584"/>
      <c r="AN122" s="94">
        <f>+AL122</f>
        <v>0</v>
      </c>
      <c r="AO122" s="77"/>
      <c r="AP122" s="77">
        <f>+AN122-AO122</f>
        <v>0</v>
      </c>
      <c r="AQ122" s="76"/>
      <c r="AR122" s="77"/>
      <c r="AS122" s="77"/>
      <c r="AT122" s="77"/>
      <c r="AU122" s="77"/>
      <c r="AV122" s="77"/>
      <c r="AW122" s="77"/>
      <c r="AX122" s="77"/>
      <c r="AY122" s="77"/>
      <c r="AZ122" s="77"/>
      <c r="BA122" s="77"/>
      <c r="BB122" s="78"/>
      <c r="BC122" s="79">
        <f>SUM(AQ122:BB122)</f>
        <v>0</v>
      </c>
      <c r="BD122" s="103">
        <f>+AN122-BC122</f>
        <v>0</v>
      </c>
    </row>
    <row r="123" spans="2:57" s="50" customFormat="1" ht="54" customHeight="1" thickBot="1" x14ac:dyDescent="0.25">
      <c r="B123" s="105" t="s">
        <v>6</v>
      </c>
      <c r="C123" s="44">
        <f>C118-SUM(C119:C122)</f>
        <v>87000638</v>
      </c>
      <c r="D123" s="80" t="s">
        <v>2035</v>
      </c>
      <c r="E123" s="81" t="s">
        <v>182</v>
      </c>
      <c r="F123" s="81" t="s">
        <v>104</v>
      </c>
      <c r="G123" s="81" t="s">
        <v>105</v>
      </c>
      <c r="H123" s="81" t="s">
        <v>167</v>
      </c>
      <c r="I123" s="81" t="s">
        <v>107</v>
      </c>
      <c r="J123" s="81" t="s">
        <v>100</v>
      </c>
      <c r="K123" s="81" t="s">
        <v>106</v>
      </c>
      <c r="L123" s="98"/>
      <c r="M123" s="98"/>
      <c r="N123" s="98"/>
      <c r="O123" s="20"/>
      <c r="P123" s="21"/>
      <c r="Q123" s="19"/>
      <c r="R123" s="22"/>
      <c r="S123" s="19">
        <f>SUM(S119:S122)</f>
        <v>0</v>
      </c>
      <c r="T123" s="23"/>
      <c r="U123" s="19">
        <f>SUM(U119:U122)</f>
        <v>0</v>
      </c>
      <c r="V123" s="24"/>
      <c r="W123" s="24"/>
      <c r="X123" s="25"/>
      <c r="Y123" s="26">
        <f t="shared" ref="Y123:BD123" si="19">SUM(Y119:Y122)</f>
        <v>0</v>
      </c>
      <c r="Z123" s="26">
        <f t="shared" si="19"/>
        <v>0</v>
      </c>
      <c r="AA123" s="26">
        <f t="shared" si="19"/>
        <v>0</v>
      </c>
      <c r="AB123" s="26">
        <f t="shared" si="19"/>
        <v>0</v>
      </c>
      <c r="AC123" s="26">
        <f t="shared" si="19"/>
        <v>0</v>
      </c>
      <c r="AD123" s="26">
        <f t="shared" si="19"/>
        <v>0</v>
      </c>
      <c r="AE123" s="26">
        <f t="shared" si="19"/>
        <v>0</v>
      </c>
      <c r="AF123" s="26">
        <f t="shared" si="19"/>
        <v>0</v>
      </c>
      <c r="AG123" s="26">
        <f t="shared" si="19"/>
        <v>0</v>
      </c>
      <c r="AH123" s="26">
        <f t="shared" si="19"/>
        <v>0</v>
      </c>
      <c r="AI123" s="26">
        <f t="shared" si="19"/>
        <v>0</v>
      </c>
      <c r="AJ123" s="24">
        <f t="shared" si="19"/>
        <v>0</v>
      </c>
      <c r="AK123" s="27">
        <f t="shared" si="19"/>
        <v>0</v>
      </c>
      <c r="AL123" s="585">
        <f t="shared" si="19"/>
        <v>0</v>
      </c>
      <c r="AN123" s="149">
        <f t="shared" si="19"/>
        <v>0</v>
      </c>
      <c r="AO123" s="150">
        <f t="shared" si="19"/>
        <v>0</v>
      </c>
      <c r="AP123" s="150">
        <f t="shared" si="19"/>
        <v>0</v>
      </c>
      <c r="AQ123" s="150">
        <f t="shared" si="19"/>
        <v>0</v>
      </c>
      <c r="AR123" s="150">
        <f t="shared" si="19"/>
        <v>0</v>
      </c>
      <c r="AS123" s="150">
        <f t="shared" si="19"/>
        <v>0</v>
      </c>
      <c r="AT123" s="150">
        <f t="shared" si="19"/>
        <v>0</v>
      </c>
      <c r="AU123" s="150">
        <f t="shared" si="19"/>
        <v>0</v>
      </c>
      <c r="AV123" s="150">
        <f t="shared" si="19"/>
        <v>0</v>
      </c>
      <c r="AW123" s="150">
        <f t="shared" si="19"/>
        <v>0</v>
      </c>
      <c r="AX123" s="150">
        <f t="shared" si="19"/>
        <v>0</v>
      </c>
      <c r="AY123" s="150">
        <f t="shared" si="19"/>
        <v>0</v>
      </c>
      <c r="AZ123" s="150">
        <f t="shared" si="19"/>
        <v>0</v>
      </c>
      <c r="BA123" s="150">
        <f t="shared" si="19"/>
        <v>0</v>
      </c>
      <c r="BB123" s="150">
        <f t="shared" si="19"/>
        <v>0</v>
      </c>
      <c r="BC123" s="151">
        <f t="shared" si="19"/>
        <v>0</v>
      </c>
      <c r="BD123" s="152">
        <f t="shared" si="19"/>
        <v>0</v>
      </c>
    </row>
    <row r="124" spans="2:57" s="252" customFormat="1" ht="34.5" customHeight="1" x14ac:dyDescent="0.2">
      <c r="B124" s="444" t="s">
        <v>103</v>
      </c>
      <c r="C124" s="443">
        <v>838000000</v>
      </c>
      <c r="D124" s="445"/>
      <c r="E124" s="445"/>
      <c r="F124" s="445"/>
      <c r="G124" s="445"/>
      <c r="H124" s="445"/>
      <c r="I124" s="445"/>
      <c r="J124" s="445"/>
      <c r="K124" s="445"/>
      <c r="L124" s="445"/>
      <c r="M124" s="445"/>
      <c r="N124" s="446"/>
      <c r="O124" s="447"/>
      <c r="P124" s="448"/>
      <c r="Q124" s="449"/>
      <c r="R124" s="450"/>
      <c r="S124" s="449"/>
      <c r="T124" s="450"/>
      <c r="U124" s="449"/>
      <c r="V124" s="451"/>
      <c r="W124" s="451"/>
      <c r="X124" s="452"/>
      <c r="Y124" s="453"/>
      <c r="Z124" s="454"/>
      <c r="AA124" s="454"/>
      <c r="AB124" s="454"/>
      <c r="AC124" s="454"/>
      <c r="AD124" s="454"/>
      <c r="AE124" s="454"/>
      <c r="AF124" s="454"/>
      <c r="AG124" s="454"/>
      <c r="AH124" s="454"/>
      <c r="AI124" s="454"/>
      <c r="AJ124" s="455"/>
      <c r="AK124" s="456"/>
      <c r="AL124" s="457"/>
      <c r="AN124" s="202"/>
      <c r="AO124" s="203"/>
      <c r="AP124" s="203"/>
      <c r="AQ124" s="204"/>
      <c r="AR124" s="203"/>
      <c r="AS124" s="203"/>
      <c r="AT124" s="203"/>
      <c r="AU124" s="203"/>
      <c r="AV124" s="203"/>
      <c r="AW124" s="203"/>
      <c r="AX124" s="203"/>
      <c r="AY124" s="203"/>
      <c r="AZ124" s="203"/>
      <c r="BA124" s="203"/>
      <c r="BB124" s="205"/>
      <c r="BC124" s="206"/>
      <c r="BD124" s="207"/>
      <c r="BE124" s="208"/>
    </row>
    <row r="125" spans="2:57" s="47" customFormat="1" x14ac:dyDescent="0.2">
      <c r="B125" s="104"/>
      <c r="C125" s="18">
        <v>17437472</v>
      </c>
      <c r="D125" s="10" t="s">
        <v>50</v>
      </c>
      <c r="E125" s="10" t="s">
        <v>182</v>
      </c>
      <c r="F125" s="10" t="s">
        <v>104</v>
      </c>
      <c r="G125" s="10" t="s">
        <v>105</v>
      </c>
      <c r="H125" s="10" t="s">
        <v>2036</v>
      </c>
      <c r="I125" s="10" t="s">
        <v>107</v>
      </c>
      <c r="J125" s="10" t="s">
        <v>100</v>
      </c>
      <c r="K125" s="10" t="s">
        <v>106</v>
      </c>
      <c r="L125" s="97" t="s">
        <v>2001</v>
      </c>
      <c r="M125" s="97" t="s">
        <v>2001</v>
      </c>
      <c r="N125" s="97" t="s">
        <v>2001</v>
      </c>
      <c r="O125" s="11">
        <v>247</v>
      </c>
      <c r="P125" s="9">
        <v>99</v>
      </c>
      <c r="Q125" s="18">
        <v>17437475</v>
      </c>
      <c r="R125" s="12" t="s">
        <v>606</v>
      </c>
      <c r="S125" s="18">
        <v>17437475</v>
      </c>
      <c r="T125" s="12" t="s">
        <v>1875</v>
      </c>
      <c r="U125" s="18">
        <v>17437475</v>
      </c>
      <c r="V125" s="41" t="s">
        <v>252</v>
      </c>
      <c r="W125" s="42" t="s">
        <v>1884</v>
      </c>
      <c r="X125" s="14" t="s">
        <v>1899</v>
      </c>
      <c r="Y125" s="15">
        <v>0</v>
      </c>
      <c r="Z125" s="9">
        <v>0</v>
      </c>
      <c r="AA125" s="9">
        <v>1336873.1890150001</v>
      </c>
      <c r="AB125" s="9">
        <v>1743747.5</v>
      </c>
      <c r="AC125" s="9">
        <v>1743747.5</v>
      </c>
      <c r="AD125" s="9">
        <v>1743747.5</v>
      </c>
      <c r="AE125" s="9">
        <v>1743747.5</v>
      </c>
      <c r="AF125" s="9">
        <v>1743747.5000000009</v>
      </c>
      <c r="AG125" s="9">
        <v>1743747.5</v>
      </c>
      <c r="AH125" s="9"/>
      <c r="AI125" s="9"/>
      <c r="AJ125" s="13"/>
      <c r="AK125" s="17">
        <f t="shared" ref="AK125:AK154" si="20">SUM(Y125:AJ125)</f>
        <v>11799358.189015001</v>
      </c>
      <c r="AL125" s="584">
        <f t="shared" ref="AL125:AL154" si="21">+U125-AK125</f>
        <v>5638116.8109849989</v>
      </c>
      <c r="AN125" s="94">
        <f t="shared" ref="AN125:AN159" si="22">+AL125</f>
        <v>5638116.8109849989</v>
      </c>
      <c r="AO125" s="77"/>
      <c r="AP125" s="77">
        <f t="shared" ref="AP125:AP159" si="23">+AN125-AO125</f>
        <v>5638116.8109849989</v>
      </c>
      <c r="AQ125" s="76"/>
      <c r="AR125" s="77"/>
      <c r="AS125" s="77"/>
      <c r="AT125" s="77"/>
      <c r="AU125" s="77"/>
      <c r="AV125" s="77"/>
      <c r="AW125" s="77"/>
      <c r="AX125" s="77"/>
      <c r="AY125" s="77"/>
      <c r="AZ125" s="77"/>
      <c r="BA125" s="77"/>
      <c r="BB125" s="78"/>
      <c r="BC125" s="79">
        <f t="shared" ref="BC125:BC159" si="24">SUM(AQ125:BB125)</f>
        <v>0</v>
      </c>
      <c r="BD125" s="103">
        <f t="shared" ref="BD125:BD159" si="25">+AN125-BC125</f>
        <v>5638116.8109849989</v>
      </c>
    </row>
    <row r="126" spans="2:57" s="47" customFormat="1" x14ac:dyDescent="0.2">
      <c r="B126" s="104"/>
      <c r="C126" s="18">
        <v>37562528</v>
      </c>
      <c r="D126" s="10" t="s">
        <v>50</v>
      </c>
      <c r="E126" s="10" t="s">
        <v>182</v>
      </c>
      <c r="F126" s="10" t="s">
        <v>104</v>
      </c>
      <c r="G126" s="10" t="s">
        <v>105</v>
      </c>
      <c r="H126" s="10" t="s">
        <v>167</v>
      </c>
      <c r="I126" s="10" t="s">
        <v>107</v>
      </c>
      <c r="J126" s="10" t="s">
        <v>100</v>
      </c>
      <c r="K126" s="10" t="s">
        <v>106</v>
      </c>
      <c r="L126" s="97" t="s">
        <v>2001</v>
      </c>
      <c r="M126" s="97" t="s">
        <v>2001</v>
      </c>
      <c r="N126" s="97" t="s">
        <v>2001</v>
      </c>
      <c r="O126" s="11">
        <v>247</v>
      </c>
      <c r="P126" s="9">
        <v>99</v>
      </c>
      <c r="Q126" s="18">
        <v>37562525</v>
      </c>
      <c r="R126" s="12" t="s">
        <v>606</v>
      </c>
      <c r="S126" s="18">
        <v>37562525</v>
      </c>
      <c r="T126" s="12" t="s">
        <v>1875</v>
      </c>
      <c r="U126" s="18">
        <v>37562525</v>
      </c>
      <c r="V126" s="41" t="s">
        <v>252</v>
      </c>
      <c r="W126" s="42" t="s">
        <v>1884</v>
      </c>
      <c r="X126" s="14" t="s">
        <v>1899</v>
      </c>
      <c r="Y126" s="15">
        <v>0</v>
      </c>
      <c r="Z126" s="9">
        <v>0</v>
      </c>
      <c r="AA126" s="9">
        <v>2879793.8109849999</v>
      </c>
      <c r="AB126" s="9">
        <v>3756252.5</v>
      </c>
      <c r="AC126" s="9">
        <v>3756252.4999999991</v>
      </c>
      <c r="AD126" s="9">
        <v>3756252.5</v>
      </c>
      <c r="AE126" s="9">
        <v>3756252.5</v>
      </c>
      <c r="AF126" s="9">
        <v>3756252.5</v>
      </c>
      <c r="AG126" s="9">
        <v>3756252.5</v>
      </c>
      <c r="AH126" s="9"/>
      <c r="AI126" s="9"/>
      <c r="AJ126" s="13"/>
      <c r="AK126" s="17">
        <f t="shared" si="20"/>
        <v>25417308.810984999</v>
      </c>
      <c r="AL126" s="584">
        <f t="shared" si="21"/>
        <v>12145216.189015001</v>
      </c>
      <c r="AN126" s="94">
        <f t="shared" si="22"/>
        <v>12145216.189015001</v>
      </c>
      <c r="AO126" s="77"/>
      <c r="AP126" s="77">
        <f t="shared" si="23"/>
        <v>12145216.189015001</v>
      </c>
      <c r="AQ126" s="76"/>
      <c r="AR126" s="77"/>
      <c r="AS126" s="77"/>
      <c r="AT126" s="77"/>
      <c r="AU126" s="77"/>
      <c r="AV126" s="77"/>
      <c r="AW126" s="77"/>
      <c r="AX126" s="77"/>
      <c r="AY126" s="77"/>
      <c r="AZ126" s="77"/>
      <c r="BA126" s="77"/>
      <c r="BB126" s="78"/>
      <c r="BC126" s="79">
        <f t="shared" si="24"/>
        <v>0</v>
      </c>
      <c r="BD126" s="103">
        <f t="shared" si="25"/>
        <v>12145216.189015001</v>
      </c>
    </row>
    <row r="127" spans="2:57" s="47" customFormat="1" x14ac:dyDescent="0.2">
      <c r="B127" s="104"/>
      <c r="C127" s="18">
        <v>68000000</v>
      </c>
      <c r="D127" s="10" t="s">
        <v>50</v>
      </c>
      <c r="E127" s="10" t="s">
        <v>182</v>
      </c>
      <c r="F127" s="10" t="s">
        <v>104</v>
      </c>
      <c r="G127" s="10" t="s">
        <v>105</v>
      </c>
      <c r="H127" s="10" t="s">
        <v>2036</v>
      </c>
      <c r="I127" s="10" t="s">
        <v>107</v>
      </c>
      <c r="J127" s="10" t="s">
        <v>100</v>
      </c>
      <c r="K127" s="10" t="s">
        <v>106</v>
      </c>
      <c r="L127" s="97" t="s">
        <v>2001</v>
      </c>
      <c r="M127" s="97" t="s">
        <v>2001</v>
      </c>
      <c r="N127" s="97" t="s">
        <v>2001</v>
      </c>
      <c r="O127" s="11">
        <v>251</v>
      </c>
      <c r="P127" s="9">
        <v>95</v>
      </c>
      <c r="Q127" s="18">
        <v>68000000</v>
      </c>
      <c r="R127" s="12" t="s">
        <v>607</v>
      </c>
      <c r="S127" s="18">
        <v>68000000</v>
      </c>
      <c r="T127" s="12" t="s">
        <v>1676</v>
      </c>
      <c r="U127" s="18">
        <v>68000000</v>
      </c>
      <c r="V127" s="41" t="s">
        <v>250</v>
      </c>
      <c r="W127" s="42" t="s">
        <v>1885</v>
      </c>
      <c r="X127" s="14" t="s">
        <v>1600</v>
      </c>
      <c r="Y127" s="15">
        <v>0</v>
      </c>
      <c r="Z127" s="9">
        <v>0</v>
      </c>
      <c r="AA127" s="9">
        <v>8000000</v>
      </c>
      <c r="AB127" s="9">
        <v>8000000</v>
      </c>
      <c r="AC127" s="9">
        <v>8000000</v>
      </c>
      <c r="AD127" s="9">
        <v>8000000</v>
      </c>
      <c r="AE127" s="9">
        <v>8000000</v>
      </c>
      <c r="AF127" s="9">
        <v>8000000</v>
      </c>
      <c r="AG127" s="9">
        <v>8000000</v>
      </c>
      <c r="AH127" s="9"/>
      <c r="AI127" s="9"/>
      <c r="AJ127" s="13"/>
      <c r="AK127" s="17">
        <f t="shared" si="20"/>
        <v>56000000</v>
      </c>
      <c r="AL127" s="584">
        <f t="shared" si="21"/>
        <v>12000000</v>
      </c>
      <c r="AN127" s="94">
        <f t="shared" si="22"/>
        <v>12000000</v>
      </c>
      <c r="AO127" s="77"/>
      <c r="AP127" s="77">
        <f t="shared" si="23"/>
        <v>12000000</v>
      </c>
      <c r="AQ127" s="76"/>
      <c r="AR127" s="77"/>
      <c r="AS127" s="77"/>
      <c r="AT127" s="77"/>
      <c r="AU127" s="77"/>
      <c r="AV127" s="77"/>
      <c r="AW127" s="77"/>
      <c r="AX127" s="77"/>
      <c r="AY127" s="77"/>
      <c r="AZ127" s="77"/>
      <c r="BA127" s="77"/>
      <c r="BB127" s="78"/>
      <c r="BC127" s="79">
        <f t="shared" si="24"/>
        <v>0</v>
      </c>
      <c r="BD127" s="103">
        <f t="shared" si="25"/>
        <v>12000000</v>
      </c>
    </row>
    <row r="128" spans="2:57" s="47" customFormat="1" x14ac:dyDescent="0.2">
      <c r="B128" s="104"/>
      <c r="C128" s="18">
        <v>44937375</v>
      </c>
      <c r="D128" s="10" t="s">
        <v>50</v>
      </c>
      <c r="E128" s="10" t="s">
        <v>182</v>
      </c>
      <c r="F128" s="10" t="s">
        <v>104</v>
      </c>
      <c r="G128" s="10" t="s">
        <v>105</v>
      </c>
      <c r="H128" s="10" t="s">
        <v>2036</v>
      </c>
      <c r="I128" s="10" t="s">
        <v>107</v>
      </c>
      <c r="J128" s="10" t="s">
        <v>100</v>
      </c>
      <c r="K128" s="10" t="s">
        <v>106</v>
      </c>
      <c r="L128" s="97" t="s">
        <v>2001</v>
      </c>
      <c r="M128" s="97" t="s">
        <v>2001</v>
      </c>
      <c r="N128" s="97" t="s">
        <v>2001</v>
      </c>
      <c r="O128" s="11">
        <v>258</v>
      </c>
      <c r="P128" s="9">
        <v>399</v>
      </c>
      <c r="Q128" s="18">
        <v>44937375</v>
      </c>
      <c r="R128" s="12" t="s">
        <v>608</v>
      </c>
      <c r="S128" s="18">
        <v>44937375</v>
      </c>
      <c r="T128" s="12" t="s">
        <v>1724</v>
      </c>
      <c r="U128" s="18">
        <v>44937375</v>
      </c>
      <c r="V128" s="41" t="s">
        <v>599</v>
      </c>
      <c r="W128" s="42" t="s">
        <v>1886</v>
      </c>
      <c r="X128" s="14" t="s">
        <v>1303</v>
      </c>
      <c r="Y128" s="15">
        <v>0</v>
      </c>
      <c r="Z128" s="9">
        <v>0</v>
      </c>
      <c r="AA128" s="9">
        <v>0</v>
      </c>
      <c r="AB128" s="9">
        <v>0</v>
      </c>
      <c r="AC128" s="9">
        <v>5462975</v>
      </c>
      <c r="AD128" s="9">
        <v>5286750</v>
      </c>
      <c r="AE128" s="9">
        <v>5286750</v>
      </c>
      <c r="AF128" s="9">
        <v>5286750</v>
      </c>
      <c r="AG128" s="9">
        <v>5286750</v>
      </c>
      <c r="AH128" s="9"/>
      <c r="AI128" s="9"/>
      <c r="AJ128" s="13"/>
      <c r="AK128" s="17">
        <f t="shared" si="20"/>
        <v>26609975</v>
      </c>
      <c r="AL128" s="584">
        <f t="shared" si="21"/>
        <v>18327400</v>
      </c>
      <c r="AN128" s="94">
        <f t="shared" si="22"/>
        <v>18327400</v>
      </c>
      <c r="AO128" s="77"/>
      <c r="AP128" s="77">
        <f t="shared" si="23"/>
        <v>18327400</v>
      </c>
      <c r="AQ128" s="76"/>
      <c r="AR128" s="77"/>
      <c r="AS128" s="77"/>
      <c r="AT128" s="77"/>
      <c r="AU128" s="77"/>
      <c r="AV128" s="77"/>
      <c r="AW128" s="77"/>
      <c r="AX128" s="77"/>
      <c r="AY128" s="77"/>
      <c r="AZ128" s="77"/>
      <c r="BA128" s="77"/>
      <c r="BB128" s="78"/>
      <c r="BC128" s="79">
        <f t="shared" si="24"/>
        <v>0</v>
      </c>
      <c r="BD128" s="103">
        <f t="shared" si="25"/>
        <v>18327400</v>
      </c>
    </row>
    <row r="129" spans="2:56" s="47" customFormat="1" x14ac:dyDescent="0.2">
      <c r="B129" s="104"/>
      <c r="C129" s="18">
        <v>42294000</v>
      </c>
      <c r="D129" s="10" t="s">
        <v>50</v>
      </c>
      <c r="E129" s="10" t="s">
        <v>182</v>
      </c>
      <c r="F129" s="10" t="s">
        <v>104</v>
      </c>
      <c r="G129" s="10" t="s">
        <v>105</v>
      </c>
      <c r="H129" s="10" t="s">
        <v>2036</v>
      </c>
      <c r="I129" s="10" t="s">
        <v>107</v>
      </c>
      <c r="J129" s="10" t="s">
        <v>100</v>
      </c>
      <c r="K129" s="10" t="s">
        <v>106</v>
      </c>
      <c r="L129" s="97" t="s">
        <v>2001</v>
      </c>
      <c r="M129" s="97" t="s">
        <v>2001</v>
      </c>
      <c r="N129" s="97" t="s">
        <v>2001</v>
      </c>
      <c r="O129" s="11">
        <v>259</v>
      </c>
      <c r="P129" s="9">
        <v>96</v>
      </c>
      <c r="Q129" s="18">
        <v>42294000</v>
      </c>
      <c r="R129" s="12" t="s">
        <v>429</v>
      </c>
      <c r="S129" s="18">
        <v>42294000</v>
      </c>
      <c r="T129" s="12" t="s">
        <v>1876</v>
      </c>
      <c r="U129" s="18">
        <v>42294000</v>
      </c>
      <c r="V129" s="41" t="s">
        <v>600</v>
      </c>
      <c r="W129" s="42" t="s">
        <v>1887</v>
      </c>
      <c r="X129" s="14" t="s">
        <v>1598</v>
      </c>
      <c r="Y129" s="15">
        <v>0</v>
      </c>
      <c r="Z129" s="9">
        <v>0</v>
      </c>
      <c r="AA129" s="9">
        <v>2467150</v>
      </c>
      <c r="AB129" s="9">
        <v>5286750</v>
      </c>
      <c r="AC129" s="9">
        <v>5286750</v>
      </c>
      <c r="AD129" s="9">
        <v>5286750</v>
      </c>
      <c r="AE129" s="9">
        <v>5286750</v>
      </c>
      <c r="AF129" s="9">
        <v>5286750</v>
      </c>
      <c r="AG129" s="9">
        <v>5286750</v>
      </c>
      <c r="AH129" s="9"/>
      <c r="AI129" s="9"/>
      <c r="AJ129" s="13"/>
      <c r="AK129" s="17">
        <f t="shared" si="20"/>
        <v>34187650</v>
      </c>
      <c r="AL129" s="584">
        <f t="shared" si="21"/>
        <v>8106350</v>
      </c>
      <c r="AN129" s="94">
        <f t="shared" si="22"/>
        <v>8106350</v>
      </c>
      <c r="AO129" s="77"/>
      <c r="AP129" s="77">
        <f t="shared" si="23"/>
        <v>8106350</v>
      </c>
      <c r="AQ129" s="76"/>
      <c r="AR129" s="77"/>
      <c r="AS129" s="77"/>
      <c r="AT129" s="77"/>
      <c r="AU129" s="77"/>
      <c r="AV129" s="77"/>
      <c r="AW129" s="77"/>
      <c r="AX129" s="77"/>
      <c r="AY129" s="77"/>
      <c r="AZ129" s="77"/>
      <c r="BA129" s="77"/>
      <c r="BB129" s="78"/>
      <c r="BC129" s="79">
        <f t="shared" si="24"/>
        <v>0</v>
      </c>
      <c r="BD129" s="103">
        <f t="shared" si="25"/>
        <v>8106350</v>
      </c>
    </row>
    <row r="130" spans="2:56" s="47" customFormat="1" x14ac:dyDescent="0.2">
      <c r="B130" s="104"/>
      <c r="C130" s="18">
        <v>48000000</v>
      </c>
      <c r="D130" s="10" t="s">
        <v>50</v>
      </c>
      <c r="E130" s="10" t="s">
        <v>182</v>
      </c>
      <c r="F130" s="10" t="s">
        <v>104</v>
      </c>
      <c r="G130" s="10" t="s">
        <v>105</v>
      </c>
      <c r="H130" s="10" t="s">
        <v>167</v>
      </c>
      <c r="I130" s="10" t="s">
        <v>107</v>
      </c>
      <c r="J130" s="10" t="s">
        <v>100</v>
      </c>
      <c r="K130" s="10" t="s">
        <v>106</v>
      </c>
      <c r="L130" s="97" t="s">
        <v>2001</v>
      </c>
      <c r="M130" s="97" t="s">
        <v>2001</v>
      </c>
      <c r="N130" s="97" t="s">
        <v>2001</v>
      </c>
      <c r="O130" s="11">
        <v>261</v>
      </c>
      <c r="P130" s="9">
        <v>283</v>
      </c>
      <c r="Q130" s="18">
        <v>48000000</v>
      </c>
      <c r="R130" s="12" t="s">
        <v>531</v>
      </c>
      <c r="S130" s="18">
        <v>48000000</v>
      </c>
      <c r="T130" s="12" t="s">
        <v>1193</v>
      </c>
      <c r="U130" s="18">
        <v>48000000</v>
      </c>
      <c r="V130" s="41" t="s">
        <v>601</v>
      </c>
      <c r="W130" s="42" t="s">
        <v>1888</v>
      </c>
      <c r="X130" s="14" t="s">
        <v>1441</v>
      </c>
      <c r="Y130" s="15">
        <v>0</v>
      </c>
      <c r="Z130" s="9">
        <v>0</v>
      </c>
      <c r="AA130" s="9">
        <v>0</v>
      </c>
      <c r="AB130" s="9">
        <v>4600000</v>
      </c>
      <c r="AC130" s="9">
        <v>6000000</v>
      </c>
      <c r="AD130" s="9">
        <v>6000000</v>
      </c>
      <c r="AE130" s="9">
        <v>6000000</v>
      </c>
      <c r="AF130" s="9">
        <v>6000000</v>
      </c>
      <c r="AG130" s="9">
        <v>6000000</v>
      </c>
      <c r="AH130" s="9"/>
      <c r="AI130" s="9"/>
      <c r="AJ130" s="13"/>
      <c r="AK130" s="17">
        <f t="shared" si="20"/>
        <v>34600000</v>
      </c>
      <c r="AL130" s="584">
        <f t="shared" si="21"/>
        <v>13400000</v>
      </c>
      <c r="AN130" s="94">
        <f t="shared" si="22"/>
        <v>13400000</v>
      </c>
      <c r="AO130" s="77"/>
      <c r="AP130" s="77">
        <f t="shared" si="23"/>
        <v>13400000</v>
      </c>
      <c r="AQ130" s="76"/>
      <c r="AR130" s="77"/>
      <c r="AS130" s="77"/>
      <c r="AT130" s="77"/>
      <c r="AU130" s="77"/>
      <c r="AV130" s="77"/>
      <c r="AW130" s="77"/>
      <c r="AX130" s="77"/>
      <c r="AY130" s="77"/>
      <c r="AZ130" s="77"/>
      <c r="BA130" s="77"/>
      <c r="BB130" s="78"/>
      <c r="BC130" s="79">
        <f t="shared" si="24"/>
        <v>0</v>
      </c>
      <c r="BD130" s="103">
        <f t="shared" si="25"/>
        <v>13400000</v>
      </c>
    </row>
    <row r="131" spans="2:56" s="47" customFormat="1" x14ac:dyDescent="0.2">
      <c r="B131" s="104"/>
      <c r="C131" s="18">
        <v>24000000</v>
      </c>
      <c r="D131" s="10" t="s">
        <v>50</v>
      </c>
      <c r="E131" s="10" t="s">
        <v>182</v>
      </c>
      <c r="F131" s="10" t="s">
        <v>104</v>
      </c>
      <c r="G131" s="10" t="s">
        <v>105</v>
      </c>
      <c r="H131" s="10" t="s">
        <v>167</v>
      </c>
      <c r="I131" s="10" t="s">
        <v>107</v>
      </c>
      <c r="J131" s="10" t="s">
        <v>100</v>
      </c>
      <c r="K131" s="10" t="s">
        <v>106</v>
      </c>
      <c r="L131" s="97" t="s">
        <v>2001</v>
      </c>
      <c r="M131" s="97" t="s">
        <v>2001</v>
      </c>
      <c r="N131" s="97" t="s">
        <v>2001</v>
      </c>
      <c r="O131" s="11">
        <v>262</v>
      </c>
      <c r="P131" s="9">
        <v>284</v>
      </c>
      <c r="Q131" s="18">
        <v>24000000</v>
      </c>
      <c r="R131" s="12" t="s">
        <v>595</v>
      </c>
      <c r="S131" s="18">
        <v>24000000</v>
      </c>
      <c r="T131" s="12" t="s">
        <v>1391</v>
      </c>
      <c r="U131" s="18">
        <v>24000000</v>
      </c>
      <c r="V131" s="41" t="s">
        <v>602</v>
      </c>
      <c r="W131" s="42" t="s">
        <v>1889</v>
      </c>
      <c r="X131" s="14" t="s">
        <v>1103</v>
      </c>
      <c r="Y131" s="15">
        <v>0</v>
      </c>
      <c r="Z131" s="9">
        <v>0</v>
      </c>
      <c r="AA131" s="9">
        <v>0</v>
      </c>
      <c r="AB131" s="9">
        <v>5400000</v>
      </c>
      <c r="AC131" s="9">
        <v>6000000</v>
      </c>
      <c r="AD131" s="9">
        <v>6000000</v>
      </c>
      <c r="AE131" s="9">
        <v>6000000</v>
      </c>
      <c r="AF131" s="9">
        <v>600000</v>
      </c>
      <c r="AG131" s="9">
        <v>0</v>
      </c>
      <c r="AH131" s="9"/>
      <c r="AI131" s="9"/>
      <c r="AJ131" s="13"/>
      <c r="AK131" s="17">
        <f t="shared" si="20"/>
        <v>24000000</v>
      </c>
      <c r="AL131" s="584">
        <f t="shared" si="21"/>
        <v>0</v>
      </c>
      <c r="AN131" s="94">
        <f t="shared" si="22"/>
        <v>0</v>
      </c>
      <c r="AO131" s="77"/>
      <c r="AP131" s="77">
        <f t="shared" si="23"/>
        <v>0</v>
      </c>
      <c r="AQ131" s="76"/>
      <c r="AR131" s="77"/>
      <c r="AS131" s="77"/>
      <c r="AT131" s="77"/>
      <c r="AU131" s="77"/>
      <c r="AV131" s="77"/>
      <c r="AW131" s="77"/>
      <c r="AX131" s="77"/>
      <c r="AY131" s="77"/>
      <c r="AZ131" s="77"/>
      <c r="BA131" s="77"/>
      <c r="BB131" s="78"/>
      <c r="BC131" s="79">
        <f t="shared" si="24"/>
        <v>0</v>
      </c>
      <c r="BD131" s="103">
        <f t="shared" si="25"/>
        <v>0</v>
      </c>
    </row>
    <row r="132" spans="2:56" s="47" customFormat="1" x14ac:dyDescent="0.2">
      <c r="B132" s="104"/>
      <c r="C132" s="18">
        <v>31008000</v>
      </c>
      <c r="D132" s="10" t="s">
        <v>50</v>
      </c>
      <c r="E132" s="10" t="s">
        <v>182</v>
      </c>
      <c r="F132" s="10" t="s">
        <v>104</v>
      </c>
      <c r="G132" s="10" t="s">
        <v>105</v>
      </c>
      <c r="H132" s="10" t="s">
        <v>167</v>
      </c>
      <c r="I132" s="10" t="s">
        <v>107</v>
      </c>
      <c r="J132" s="10" t="s">
        <v>100</v>
      </c>
      <c r="K132" s="10" t="s">
        <v>106</v>
      </c>
      <c r="L132" s="97" t="s">
        <v>2001</v>
      </c>
      <c r="M132" s="97" t="s">
        <v>2001</v>
      </c>
      <c r="N132" s="97" t="s">
        <v>2001</v>
      </c>
      <c r="O132" s="11">
        <v>268</v>
      </c>
      <c r="P132" s="9">
        <v>285</v>
      </c>
      <c r="Q132" s="18">
        <v>31008000</v>
      </c>
      <c r="R132" s="12" t="s">
        <v>609</v>
      </c>
      <c r="S132" s="18">
        <v>31008000</v>
      </c>
      <c r="T132" s="12" t="s">
        <v>1393</v>
      </c>
      <c r="U132" s="18">
        <v>31008000</v>
      </c>
      <c r="V132" s="41" t="s">
        <v>603</v>
      </c>
      <c r="W132" s="42" t="s">
        <v>1890</v>
      </c>
      <c r="X132" s="14" t="s">
        <v>797</v>
      </c>
      <c r="Y132" s="15">
        <v>0</v>
      </c>
      <c r="Z132" s="9">
        <v>0</v>
      </c>
      <c r="AA132" s="9">
        <v>0</v>
      </c>
      <c r="AB132" s="9">
        <v>2842400</v>
      </c>
      <c r="AC132" s="9">
        <v>3876000</v>
      </c>
      <c r="AD132" s="9">
        <v>3876000</v>
      </c>
      <c r="AE132" s="9">
        <v>3876000</v>
      </c>
      <c r="AF132" s="9">
        <v>3876000</v>
      </c>
      <c r="AG132" s="9">
        <v>3876000</v>
      </c>
      <c r="AH132" s="9"/>
      <c r="AI132" s="9"/>
      <c r="AJ132" s="13"/>
      <c r="AK132" s="17">
        <f t="shared" si="20"/>
        <v>22222400</v>
      </c>
      <c r="AL132" s="584">
        <f t="shared" si="21"/>
        <v>8785600</v>
      </c>
      <c r="AN132" s="94">
        <f t="shared" si="22"/>
        <v>8785600</v>
      </c>
      <c r="AO132" s="77"/>
      <c r="AP132" s="77">
        <f t="shared" si="23"/>
        <v>8785600</v>
      </c>
      <c r="AQ132" s="76"/>
      <c r="AR132" s="77"/>
      <c r="AS132" s="77"/>
      <c r="AT132" s="77"/>
      <c r="AU132" s="77"/>
      <c r="AV132" s="77"/>
      <c r="AW132" s="77"/>
      <c r="AX132" s="77"/>
      <c r="AY132" s="77"/>
      <c r="AZ132" s="77"/>
      <c r="BA132" s="77"/>
      <c r="BB132" s="78"/>
      <c r="BC132" s="79">
        <f t="shared" si="24"/>
        <v>0</v>
      </c>
      <c r="BD132" s="103">
        <f t="shared" si="25"/>
        <v>8785600</v>
      </c>
    </row>
    <row r="133" spans="2:56" s="47" customFormat="1" x14ac:dyDescent="0.2">
      <c r="B133" s="104"/>
      <c r="C133" s="18">
        <v>40603500</v>
      </c>
      <c r="D133" s="10" t="s">
        <v>50</v>
      </c>
      <c r="E133" s="10" t="s">
        <v>182</v>
      </c>
      <c r="F133" s="10" t="s">
        <v>104</v>
      </c>
      <c r="G133" s="10" t="s">
        <v>105</v>
      </c>
      <c r="H133" s="10" t="s">
        <v>167</v>
      </c>
      <c r="I133" s="10" t="s">
        <v>107</v>
      </c>
      <c r="J133" s="10" t="s">
        <v>100</v>
      </c>
      <c r="K133" s="10" t="s">
        <v>106</v>
      </c>
      <c r="L133" s="97" t="s">
        <v>2001</v>
      </c>
      <c r="M133" s="97" t="s">
        <v>2001</v>
      </c>
      <c r="N133" s="97" t="s">
        <v>2001</v>
      </c>
      <c r="O133" s="11">
        <v>271</v>
      </c>
      <c r="P133" s="9">
        <v>97</v>
      </c>
      <c r="Q133" s="18">
        <v>40603500</v>
      </c>
      <c r="R133" s="12" t="s">
        <v>430</v>
      </c>
      <c r="S133" s="18">
        <v>40603500</v>
      </c>
      <c r="T133" s="12" t="s">
        <v>1877</v>
      </c>
      <c r="U133" s="18">
        <v>40603500</v>
      </c>
      <c r="V133" s="41" t="s">
        <v>251</v>
      </c>
      <c r="W133" s="42" t="s">
        <v>1891</v>
      </c>
      <c r="X133" s="14" t="s">
        <v>1013</v>
      </c>
      <c r="Y133" s="15">
        <v>0</v>
      </c>
      <c r="Z133" s="9">
        <v>0</v>
      </c>
      <c r="AA133" s="9">
        <v>2449100</v>
      </c>
      <c r="AB133" s="9">
        <v>3867000</v>
      </c>
      <c r="AC133" s="9">
        <v>3867000</v>
      </c>
      <c r="AD133" s="9">
        <v>3867000</v>
      </c>
      <c r="AE133" s="9">
        <v>3867000</v>
      </c>
      <c r="AF133" s="9">
        <v>3867000</v>
      </c>
      <c r="AG133" s="9">
        <v>3867000</v>
      </c>
      <c r="AH133" s="9"/>
      <c r="AI133" s="9"/>
      <c r="AJ133" s="13"/>
      <c r="AK133" s="17">
        <f t="shared" si="20"/>
        <v>25651100</v>
      </c>
      <c r="AL133" s="584">
        <f t="shared" si="21"/>
        <v>14952400</v>
      </c>
      <c r="AN133" s="94">
        <f t="shared" si="22"/>
        <v>14952400</v>
      </c>
      <c r="AO133" s="77"/>
      <c r="AP133" s="77">
        <f t="shared" si="23"/>
        <v>14952400</v>
      </c>
      <c r="AQ133" s="76"/>
      <c r="AR133" s="77"/>
      <c r="AS133" s="77"/>
      <c r="AT133" s="77"/>
      <c r="AU133" s="77"/>
      <c r="AV133" s="77"/>
      <c r="AW133" s="77"/>
      <c r="AX133" s="77"/>
      <c r="AY133" s="77"/>
      <c r="AZ133" s="77"/>
      <c r="BA133" s="77"/>
      <c r="BB133" s="78"/>
      <c r="BC133" s="79">
        <f t="shared" si="24"/>
        <v>0</v>
      </c>
      <c r="BD133" s="103">
        <f t="shared" si="25"/>
        <v>14952400</v>
      </c>
    </row>
    <row r="134" spans="2:56" s="47" customFormat="1" x14ac:dyDescent="0.2">
      <c r="B134" s="104"/>
      <c r="C134" s="18">
        <v>63000000</v>
      </c>
      <c r="D134" s="10" t="s">
        <v>50</v>
      </c>
      <c r="E134" s="10" t="s">
        <v>182</v>
      </c>
      <c r="F134" s="10" t="s">
        <v>104</v>
      </c>
      <c r="G134" s="10" t="s">
        <v>105</v>
      </c>
      <c r="H134" s="10" t="s">
        <v>167</v>
      </c>
      <c r="I134" s="10" t="s">
        <v>107</v>
      </c>
      <c r="J134" s="10" t="s">
        <v>100</v>
      </c>
      <c r="K134" s="10" t="s">
        <v>106</v>
      </c>
      <c r="L134" s="97" t="s">
        <v>2001</v>
      </c>
      <c r="M134" s="97" t="s">
        <v>2001</v>
      </c>
      <c r="N134" s="97" t="s">
        <v>2001</v>
      </c>
      <c r="O134" s="11">
        <v>273</v>
      </c>
      <c r="P134" s="9">
        <v>98</v>
      </c>
      <c r="Q134" s="18">
        <v>63000000</v>
      </c>
      <c r="R134" s="12" t="s">
        <v>477</v>
      </c>
      <c r="S134" s="18">
        <v>63000000</v>
      </c>
      <c r="T134" s="12" t="s">
        <v>1047</v>
      </c>
      <c r="U134" s="18">
        <v>63000000</v>
      </c>
      <c r="V134" s="41" t="s">
        <v>604</v>
      </c>
      <c r="W134" s="42" t="s">
        <v>1892</v>
      </c>
      <c r="X134" s="14" t="s">
        <v>1593</v>
      </c>
      <c r="Y134" s="15">
        <v>0</v>
      </c>
      <c r="Z134" s="9">
        <v>0</v>
      </c>
      <c r="AA134" s="9">
        <v>6000000</v>
      </c>
      <c r="AB134" s="9">
        <v>6000000</v>
      </c>
      <c r="AC134" s="9">
        <v>6000000</v>
      </c>
      <c r="AD134" s="9">
        <v>6000000</v>
      </c>
      <c r="AE134" s="9">
        <v>6000000</v>
      </c>
      <c r="AF134" s="9">
        <v>6000000</v>
      </c>
      <c r="AG134" s="9">
        <v>6000000</v>
      </c>
      <c r="AH134" s="9"/>
      <c r="AI134" s="9"/>
      <c r="AJ134" s="13"/>
      <c r="AK134" s="17">
        <f t="shared" si="20"/>
        <v>42000000</v>
      </c>
      <c r="AL134" s="584">
        <f t="shared" si="21"/>
        <v>21000000</v>
      </c>
      <c r="AN134" s="94">
        <f t="shared" si="22"/>
        <v>21000000</v>
      </c>
      <c r="AO134" s="77"/>
      <c r="AP134" s="77">
        <f t="shared" si="23"/>
        <v>21000000</v>
      </c>
      <c r="AQ134" s="76"/>
      <c r="AR134" s="77"/>
      <c r="AS134" s="77"/>
      <c r="AT134" s="77"/>
      <c r="AU134" s="77"/>
      <c r="AV134" s="77"/>
      <c r="AW134" s="77"/>
      <c r="AX134" s="77"/>
      <c r="AY134" s="77"/>
      <c r="AZ134" s="77"/>
      <c r="BA134" s="77"/>
      <c r="BB134" s="78"/>
      <c r="BC134" s="79">
        <f t="shared" si="24"/>
        <v>0</v>
      </c>
      <c r="BD134" s="103">
        <f t="shared" si="25"/>
        <v>21000000</v>
      </c>
    </row>
    <row r="135" spans="2:56" s="47" customFormat="1" x14ac:dyDescent="0.2">
      <c r="B135" s="104"/>
      <c r="C135" s="18">
        <v>22165000</v>
      </c>
      <c r="D135" s="10" t="s">
        <v>50</v>
      </c>
      <c r="E135" s="10" t="s">
        <v>182</v>
      </c>
      <c r="F135" s="10" t="s">
        <v>104</v>
      </c>
      <c r="G135" s="10" t="s">
        <v>105</v>
      </c>
      <c r="H135" s="10" t="s">
        <v>167</v>
      </c>
      <c r="I135" s="10" t="s">
        <v>107</v>
      </c>
      <c r="J135" s="10" t="s">
        <v>100</v>
      </c>
      <c r="K135" s="10" t="s">
        <v>106</v>
      </c>
      <c r="L135" s="97" t="s">
        <v>2001</v>
      </c>
      <c r="M135" s="97" t="s">
        <v>2001</v>
      </c>
      <c r="N135" s="97" t="s">
        <v>2001</v>
      </c>
      <c r="O135" s="11">
        <v>279</v>
      </c>
      <c r="P135" s="9">
        <v>415</v>
      </c>
      <c r="Q135" s="18">
        <v>22165000</v>
      </c>
      <c r="R135" s="12" t="s">
        <v>754</v>
      </c>
      <c r="S135" s="18">
        <v>22165000</v>
      </c>
      <c r="T135" s="12" t="s">
        <v>1878</v>
      </c>
      <c r="U135" s="18">
        <v>22165000</v>
      </c>
      <c r="V135" s="41" t="s">
        <v>755</v>
      </c>
      <c r="W135" s="42" t="s">
        <v>1893</v>
      </c>
      <c r="X135" s="14" t="s">
        <v>1133</v>
      </c>
      <c r="Y135" s="15">
        <v>0</v>
      </c>
      <c r="Z135" s="9">
        <v>0</v>
      </c>
      <c r="AA135" s="9">
        <v>0</v>
      </c>
      <c r="AB135" s="9">
        <v>0</v>
      </c>
      <c r="AC135" s="9">
        <v>0</v>
      </c>
      <c r="AD135" s="9">
        <v>11082500</v>
      </c>
      <c r="AE135" s="9">
        <v>0</v>
      </c>
      <c r="AF135" s="9">
        <v>6649500</v>
      </c>
      <c r="AG135" s="9">
        <v>0</v>
      </c>
      <c r="AH135" s="9"/>
      <c r="AI135" s="9"/>
      <c r="AJ135" s="13"/>
      <c r="AK135" s="17">
        <f t="shared" si="20"/>
        <v>17732000</v>
      </c>
      <c r="AL135" s="584">
        <f t="shared" si="21"/>
        <v>4433000</v>
      </c>
      <c r="AN135" s="94">
        <f t="shared" si="22"/>
        <v>4433000</v>
      </c>
      <c r="AO135" s="77"/>
      <c r="AP135" s="77">
        <f t="shared" si="23"/>
        <v>4433000</v>
      </c>
      <c r="AQ135" s="76"/>
      <c r="AR135" s="77"/>
      <c r="AS135" s="77"/>
      <c r="AT135" s="77"/>
      <c r="AU135" s="77"/>
      <c r="AV135" s="77"/>
      <c r="AW135" s="77"/>
      <c r="AX135" s="77"/>
      <c r="AY135" s="77"/>
      <c r="AZ135" s="77"/>
      <c r="BA135" s="77"/>
      <c r="BB135" s="78"/>
      <c r="BC135" s="79">
        <f t="shared" si="24"/>
        <v>0</v>
      </c>
      <c r="BD135" s="103">
        <f t="shared" si="25"/>
        <v>4433000</v>
      </c>
    </row>
    <row r="136" spans="2:56" s="47" customFormat="1" x14ac:dyDescent="0.2">
      <c r="B136" s="104"/>
      <c r="C136" s="18">
        <v>68000000</v>
      </c>
      <c r="D136" s="10" t="s">
        <v>50</v>
      </c>
      <c r="E136" s="10" t="s">
        <v>182</v>
      </c>
      <c r="F136" s="10" t="s">
        <v>104</v>
      </c>
      <c r="G136" s="10" t="s">
        <v>105</v>
      </c>
      <c r="H136" s="10" t="s">
        <v>2036</v>
      </c>
      <c r="I136" s="10" t="s">
        <v>107</v>
      </c>
      <c r="J136" s="10" t="s">
        <v>100</v>
      </c>
      <c r="K136" s="10" t="s">
        <v>106</v>
      </c>
      <c r="L136" s="97" t="s">
        <v>2001</v>
      </c>
      <c r="M136" s="97" t="s">
        <v>2001</v>
      </c>
      <c r="N136" s="97" t="s">
        <v>2001</v>
      </c>
      <c r="O136" s="11">
        <v>355</v>
      </c>
      <c r="P136" s="9">
        <v>286</v>
      </c>
      <c r="Q136" s="18">
        <v>68000000</v>
      </c>
      <c r="R136" s="12" t="s">
        <v>610</v>
      </c>
      <c r="S136" s="18">
        <v>68000000</v>
      </c>
      <c r="T136" s="12" t="s">
        <v>1583</v>
      </c>
      <c r="U136" s="18">
        <v>68000000</v>
      </c>
      <c r="V136" s="41" t="s">
        <v>605</v>
      </c>
      <c r="W136" s="42" t="s">
        <v>1894</v>
      </c>
      <c r="X136" s="14" t="s">
        <v>1900</v>
      </c>
      <c r="Y136" s="15">
        <v>0</v>
      </c>
      <c r="Z136" s="9">
        <v>0</v>
      </c>
      <c r="AA136" s="9">
        <v>0</v>
      </c>
      <c r="AB136" s="9">
        <v>5600000</v>
      </c>
      <c r="AC136" s="9">
        <v>8000000</v>
      </c>
      <c r="AD136" s="9">
        <v>8000000</v>
      </c>
      <c r="AE136" s="9">
        <v>8000000</v>
      </c>
      <c r="AF136" s="9">
        <v>8000000</v>
      </c>
      <c r="AG136" s="9">
        <v>8000000</v>
      </c>
      <c r="AH136" s="9"/>
      <c r="AI136" s="9"/>
      <c r="AJ136" s="13"/>
      <c r="AK136" s="17">
        <f t="shared" si="20"/>
        <v>45600000</v>
      </c>
      <c r="AL136" s="584">
        <f t="shared" si="21"/>
        <v>22400000</v>
      </c>
      <c r="AN136" s="94">
        <f t="shared" si="22"/>
        <v>22400000</v>
      </c>
      <c r="AO136" s="77"/>
      <c r="AP136" s="77">
        <f t="shared" si="23"/>
        <v>22400000</v>
      </c>
      <c r="AQ136" s="76"/>
      <c r="AR136" s="77"/>
      <c r="AS136" s="77"/>
      <c r="AT136" s="77"/>
      <c r="AU136" s="77"/>
      <c r="AV136" s="77"/>
      <c r="AW136" s="77"/>
      <c r="AX136" s="77"/>
      <c r="AY136" s="77"/>
      <c r="AZ136" s="77"/>
      <c r="BA136" s="77"/>
      <c r="BB136" s="78"/>
      <c r="BC136" s="79">
        <f t="shared" si="24"/>
        <v>0</v>
      </c>
      <c r="BD136" s="103">
        <f t="shared" si="25"/>
        <v>22400000</v>
      </c>
    </row>
    <row r="137" spans="2:56" s="47" customFormat="1" x14ac:dyDescent="0.2">
      <c r="B137" s="104"/>
      <c r="C137" s="18">
        <v>40000000</v>
      </c>
      <c r="D137" s="10" t="s">
        <v>50</v>
      </c>
      <c r="E137" s="10" t="s">
        <v>182</v>
      </c>
      <c r="F137" s="10" t="s">
        <v>104</v>
      </c>
      <c r="G137" s="10" t="s">
        <v>105</v>
      </c>
      <c r="H137" s="10" t="s">
        <v>167</v>
      </c>
      <c r="I137" s="10" t="s">
        <v>107</v>
      </c>
      <c r="J137" s="10" t="s">
        <v>100</v>
      </c>
      <c r="K137" s="10" t="s">
        <v>106</v>
      </c>
      <c r="L137" s="97" t="s">
        <v>2001</v>
      </c>
      <c r="M137" s="97" t="s">
        <v>2001</v>
      </c>
      <c r="N137" s="97" t="s">
        <v>2001</v>
      </c>
      <c r="O137" s="11">
        <v>581</v>
      </c>
      <c r="P137" s="9">
        <v>485</v>
      </c>
      <c r="Q137" s="18">
        <v>20000000</v>
      </c>
      <c r="R137" s="12">
        <v>563</v>
      </c>
      <c r="S137" s="18">
        <v>10000000</v>
      </c>
      <c r="T137" s="12" t="s">
        <v>2013</v>
      </c>
      <c r="U137" s="18">
        <v>10000000</v>
      </c>
      <c r="V137" s="41" t="s">
        <v>2010</v>
      </c>
      <c r="W137" s="42" t="s">
        <v>2007</v>
      </c>
      <c r="X137" s="14">
        <v>401</v>
      </c>
      <c r="Y137" s="15">
        <v>0</v>
      </c>
      <c r="Z137" s="9">
        <v>0</v>
      </c>
      <c r="AA137" s="9">
        <v>0</v>
      </c>
      <c r="AB137" s="9">
        <v>0</v>
      </c>
      <c r="AC137" s="9">
        <v>0</v>
      </c>
      <c r="AD137" s="9">
        <v>0</v>
      </c>
      <c r="AE137" s="9">
        <v>0</v>
      </c>
      <c r="AF137" s="9">
        <v>0</v>
      </c>
      <c r="AG137" s="9">
        <v>8000000</v>
      </c>
      <c r="AH137" s="9"/>
      <c r="AI137" s="9"/>
      <c r="AJ137" s="13"/>
      <c r="AK137" s="17">
        <f t="shared" si="20"/>
        <v>8000000</v>
      </c>
      <c r="AL137" s="584">
        <f t="shared" si="21"/>
        <v>2000000</v>
      </c>
      <c r="AN137" s="94">
        <f t="shared" si="22"/>
        <v>2000000</v>
      </c>
      <c r="AO137" s="77"/>
      <c r="AP137" s="77">
        <f t="shared" si="23"/>
        <v>2000000</v>
      </c>
      <c r="AQ137" s="76"/>
      <c r="AR137" s="77"/>
      <c r="AS137" s="77"/>
      <c r="AT137" s="77"/>
      <c r="AU137" s="77"/>
      <c r="AV137" s="77"/>
      <c r="AW137" s="77"/>
      <c r="AX137" s="77"/>
      <c r="AY137" s="77"/>
      <c r="AZ137" s="77"/>
      <c r="BA137" s="77"/>
      <c r="BB137" s="78"/>
      <c r="BC137" s="79">
        <f t="shared" si="24"/>
        <v>0</v>
      </c>
      <c r="BD137" s="103">
        <f t="shared" si="25"/>
        <v>2000000</v>
      </c>
    </row>
    <row r="138" spans="2:56" s="47" customFormat="1" x14ac:dyDescent="0.2">
      <c r="B138" s="104"/>
      <c r="C138" s="18"/>
      <c r="D138" s="10" t="s">
        <v>50</v>
      </c>
      <c r="E138" s="10" t="s">
        <v>182</v>
      </c>
      <c r="F138" s="10" t="s">
        <v>104</v>
      </c>
      <c r="G138" s="10" t="s">
        <v>105</v>
      </c>
      <c r="H138" s="10" t="s">
        <v>167</v>
      </c>
      <c r="I138" s="10" t="s">
        <v>107</v>
      </c>
      <c r="J138" s="10" t="s">
        <v>100</v>
      </c>
      <c r="K138" s="10" t="s">
        <v>106</v>
      </c>
      <c r="L138" s="97" t="s">
        <v>2001</v>
      </c>
      <c r="M138" s="97" t="s">
        <v>2001</v>
      </c>
      <c r="N138" s="97" t="s">
        <v>2001</v>
      </c>
      <c r="O138" s="11">
        <v>581</v>
      </c>
      <c r="P138" s="9">
        <v>485</v>
      </c>
      <c r="Q138" s="18">
        <v>10000000</v>
      </c>
      <c r="R138" s="12">
        <v>563</v>
      </c>
      <c r="S138" s="18">
        <v>10000000</v>
      </c>
      <c r="T138" s="12" t="s">
        <v>2014</v>
      </c>
      <c r="U138" s="18">
        <v>10000000</v>
      </c>
      <c r="V138" s="41" t="s">
        <v>2011</v>
      </c>
      <c r="W138" s="42" t="s">
        <v>2008</v>
      </c>
      <c r="X138" s="14">
        <v>401</v>
      </c>
      <c r="Y138" s="15">
        <v>0</v>
      </c>
      <c r="Z138" s="9">
        <v>0</v>
      </c>
      <c r="AA138" s="9">
        <v>0</v>
      </c>
      <c r="AB138" s="9">
        <v>0</v>
      </c>
      <c r="AC138" s="9">
        <v>0</v>
      </c>
      <c r="AD138" s="9">
        <v>0</v>
      </c>
      <c r="AE138" s="9">
        <v>0</v>
      </c>
      <c r="AF138" s="9">
        <v>0</v>
      </c>
      <c r="AG138" s="9">
        <v>8000000</v>
      </c>
      <c r="AH138" s="9"/>
      <c r="AI138" s="9"/>
      <c r="AJ138" s="13"/>
      <c r="AK138" s="17">
        <f t="shared" si="20"/>
        <v>8000000</v>
      </c>
      <c r="AL138" s="584">
        <f t="shared" si="21"/>
        <v>2000000</v>
      </c>
      <c r="AN138" s="94"/>
      <c r="AO138" s="77"/>
      <c r="AP138" s="77"/>
      <c r="AQ138" s="76"/>
      <c r="AR138" s="77"/>
      <c r="AS138" s="77"/>
      <c r="AT138" s="77"/>
      <c r="AU138" s="77"/>
      <c r="AV138" s="77"/>
      <c r="AW138" s="77"/>
      <c r="AX138" s="77"/>
      <c r="AY138" s="77"/>
      <c r="AZ138" s="77"/>
      <c r="BA138" s="77"/>
      <c r="BB138" s="78"/>
      <c r="BC138" s="79"/>
      <c r="BD138" s="103"/>
    </row>
    <row r="139" spans="2:56" s="47" customFormat="1" x14ac:dyDescent="0.2">
      <c r="B139" s="104"/>
      <c r="C139" s="18"/>
      <c r="D139" s="10" t="s">
        <v>50</v>
      </c>
      <c r="E139" s="10" t="s">
        <v>182</v>
      </c>
      <c r="F139" s="10" t="s">
        <v>104</v>
      </c>
      <c r="G139" s="10" t="s">
        <v>105</v>
      </c>
      <c r="H139" s="10" t="s">
        <v>167</v>
      </c>
      <c r="I139" s="10" t="s">
        <v>107</v>
      </c>
      <c r="J139" s="10" t="s">
        <v>100</v>
      </c>
      <c r="K139" s="10" t="s">
        <v>106</v>
      </c>
      <c r="L139" s="97" t="s">
        <v>2001</v>
      </c>
      <c r="M139" s="97" t="s">
        <v>2001</v>
      </c>
      <c r="N139" s="97" t="s">
        <v>2001</v>
      </c>
      <c r="O139" s="11">
        <v>581</v>
      </c>
      <c r="P139" s="9">
        <v>485</v>
      </c>
      <c r="Q139" s="18">
        <v>10000000</v>
      </c>
      <c r="R139" s="12">
        <v>563</v>
      </c>
      <c r="S139" s="18">
        <v>10000000</v>
      </c>
      <c r="T139" s="12" t="s">
        <v>2015</v>
      </c>
      <c r="U139" s="18">
        <v>10000000</v>
      </c>
      <c r="V139" s="41" t="s">
        <v>2012</v>
      </c>
      <c r="W139" s="42" t="s">
        <v>2009</v>
      </c>
      <c r="X139" s="14">
        <v>401</v>
      </c>
      <c r="Y139" s="15">
        <v>0</v>
      </c>
      <c r="Z139" s="9">
        <v>0</v>
      </c>
      <c r="AA139" s="9">
        <v>0</v>
      </c>
      <c r="AB139" s="9">
        <v>0</v>
      </c>
      <c r="AC139" s="9">
        <v>0</v>
      </c>
      <c r="AD139" s="9">
        <v>0</v>
      </c>
      <c r="AE139" s="9">
        <v>0</v>
      </c>
      <c r="AF139" s="9">
        <v>0</v>
      </c>
      <c r="AG139" s="9">
        <v>8000000</v>
      </c>
      <c r="AH139" s="9"/>
      <c r="AI139" s="9"/>
      <c r="AJ139" s="13"/>
      <c r="AK139" s="17">
        <f t="shared" si="20"/>
        <v>8000000</v>
      </c>
      <c r="AL139" s="584">
        <f t="shared" si="21"/>
        <v>2000000</v>
      </c>
      <c r="AN139" s="94"/>
      <c r="AO139" s="77"/>
      <c r="AP139" s="77"/>
      <c r="AQ139" s="76"/>
      <c r="AR139" s="77"/>
      <c r="AS139" s="77"/>
      <c r="AT139" s="77"/>
      <c r="AU139" s="77"/>
      <c r="AV139" s="77"/>
      <c r="AW139" s="77"/>
      <c r="AX139" s="77"/>
      <c r="AY139" s="77"/>
      <c r="AZ139" s="77"/>
      <c r="BA139" s="77"/>
      <c r="BB139" s="78"/>
      <c r="BC139" s="79"/>
      <c r="BD139" s="103"/>
    </row>
    <row r="140" spans="2:56" s="47" customFormat="1" x14ac:dyDescent="0.2">
      <c r="B140" s="104"/>
      <c r="C140" s="18">
        <v>50000000</v>
      </c>
      <c r="D140" s="10" t="s">
        <v>50</v>
      </c>
      <c r="E140" s="10" t="s">
        <v>182</v>
      </c>
      <c r="F140" s="10" t="s">
        <v>104</v>
      </c>
      <c r="G140" s="10" t="s">
        <v>105</v>
      </c>
      <c r="H140" s="10" t="s">
        <v>167</v>
      </c>
      <c r="I140" s="10" t="s">
        <v>107</v>
      </c>
      <c r="J140" s="10" t="s">
        <v>100</v>
      </c>
      <c r="K140" s="10" t="s">
        <v>106</v>
      </c>
      <c r="L140" s="97" t="s">
        <v>2001</v>
      </c>
      <c r="M140" s="97" t="s">
        <v>2001</v>
      </c>
      <c r="N140" s="97" t="s">
        <v>2001</v>
      </c>
      <c r="O140" s="11">
        <v>582</v>
      </c>
      <c r="P140" s="9">
        <v>112</v>
      </c>
      <c r="Q140" s="18">
        <v>10000000</v>
      </c>
      <c r="R140" s="12" t="s">
        <v>389</v>
      </c>
      <c r="S140" s="18">
        <v>10000000</v>
      </c>
      <c r="T140" s="12" t="s">
        <v>1874</v>
      </c>
      <c r="U140" s="18">
        <v>10000000</v>
      </c>
      <c r="V140" s="41" t="s">
        <v>2016</v>
      </c>
      <c r="W140" s="42" t="s">
        <v>2019</v>
      </c>
      <c r="X140" s="14">
        <v>231</v>
      </c>
      <c r="Y140" s="15">
        <v>0</v>
      </c>
      <c r="Z140" s="9">
        <v>0</v>
      </c>
      <c r="AA140" s="9">
        <v>0</v>
      </c>
      <c r="AB140" s="9">
        <v>0</v>
      </c>
      <c r="AC140" s="9">
        <v>0</v>
      </c>
      <c r="AD140" s="9">
        <v>8000000</v>
      </c>
      <c r="AE140" s="9">
        <v>0</v>
      </c>
      <c r="AF140" s="9">
        <v>0</v>
      </c>
      <c r="AG140" s="9"/>
      <c r="AH140" s="9"/>
      <c r="AI140" s="9"/>
      <c r="AJ140" s="13"/>
      <c r="AK140" s="17">
        <f t="shared" si="20"/>
        <v>8000000</v>
      </c>
      <c r="AL140" s="584">
        <f t="shared" si="21"/>
        <v>2000000</v>
      </c>
      <c r="AN140" s="94">
        <f t="shared" si="22"/>
        <v>2000000</v>
      </c>
      <c r="AO140" s="77"/>
      <c r="AP140" s="77">
        <f t="shared" si="23"/>
        <v>2000000</v>
      </c>
      <c r="AQ140" s="76"/>
      <c r="AR140" s="77"/>
      <c r="AS140" s="77"/>
      <c r="AT140" s="77"/>
      <c r="AU140" s="77"/>
      <c r="AV140" s="77"/>
      <c r="AW140" s="77"/>
      <c r="AX140" s="77"/>
      <c r="AY140" s="77"/>
      <c r="AZ140" s="77"/>
      <c r="BA140" s="77"/>
      <c r="BB140" s="78"/>
      <c r="BC140" s="79">
        <f t="shared" si="24"/>
        <v>0</v>
      </c>
      <c r="BD140" s="103">
        <f t="shared" si="25"/>
        <v>2000000</v>
      </c>
    </row>
    <row r="141" spans="2:56" s="47" customFormat="1" x14ac:dyDescent="0.2">
      <c r="B141" s="104"/>
      <c r="C141" s="18"/>
      <c r="D141" s="10" t="s">
        <v>50</v>
      </c>
      <c r="E141" s="10" t="s">
        <v>182</v>
      </c>
      <c r="F141" s="10" t="s">
        <v>104</v>
      </c>
      <c r="G141" s="10" t="s">
        <v>105</v>
      </c>
      <c r="H141" s="10" t="s">
        <v>167</v>
      </c>
      <c r="I141" s="10" t="s">
        <v>107</v>
      </c>
      <c r="J141" s="10" t="s">
        <v>100</v>
      </c>
      <c r="K141" s="10" t="s">
        <v>106</v>
      </c>
      <c r="L141" s="426" t="s">
        <v>2002</v>
      </c>
      <c r="M141" s="426" t="s">
        <v>2003</v>
      </c>
      <c r="N141" s="426" t="s">
        <v>2004</v>
      </c>
      <c r="O141" s="11">
        <v>582</v>
      </c>
      <c r="P141" s="9">
        <v>112</v>
      </c>
      <c r="Q141" s="18">
        <v>10000000</v>
      </c>
      <c r="R141" s="12">
        <v>163</v>
      </c>
      <c r="S141" s="18">
        <v>10000000</v>
      </c>
      <c r="T141" s="12" t="s">
        <v>1941</v>
      </c>
      <c r="U141" s="18">
        <v>10000000</v>
      </c>
      <c r="V141" s="41" t="s">
        <v>2016</v>
      </c>
      <c r="W141" s="42" t="s">
        <v>2020</v>
      </c>
      <c r="X141" s="14">
        <v>231</v>
      </c>
      <c r="Y141" s="15">
        <v>0</v>
      </c>
      <c r="Z141" s="9">
        <v>0</v>
      </c>
      <c r="AA141" s="9">
        <v>0</v>
      </c>
      <c r="AB141" s="9">
        <v>0</v>
      </c>
      <c r="AC141" s="9">
        <v>0</v>
      </c>
      <c r="AD141" s="9">
        <v>8000000</v>
      </c>
      <c r="AE141" s="9">
        <v>0</v>
      </c>
      <c r="AF141" s="9">
        <v>0</v>
      </c>
      <c r="AG141" s="9"/>
      <c r="AH141" s="9"/>
      <c r="AI141" s="9"/>
      <c r="AJ141" s="13"/>
      <c r="AK141" s="17">
        <f t="shared" si="20"/>
        <v>8000000</v>
      </c>
      <c r="AL141" s="584">
        <f t="shared" si="21"/>
        <v>2000000</v>
      </c>
      <c r="AN141" s="94"/>
      <c r="AO141" s="77"/>
      <c r="AP141" s="77"/>
      <c r="AQ141" s="76"/>
      <c r="AR141" s="77"/>
      <c r="AS141" s="77"/>
      <c r="AT141" s="77"/>
      <c r="AU141" s="77"/>
      <c r="AV141" s="77"/>
      <c r="AW141" s="77"/>
      <c r="AX141" s="77"/>
      <c r="AY141" s="77"/>
      <c r="AZ141" s="77"/>
      <c r="BA141" s="77"/>
      <c r="BB141" s="78"/>
      <c r="BC141" s="79"/>
      <c r="BD141" s="103"/>
    </row>
    <row r="142" spans="2:56" s="47" customFormat="1" x14ac:dyDescent="0.2">
      <c r="B142" s="104"/>
      <c r="C142" s="18"/>
      <c r="D142" s="10" t="s">
        <v>50</v>
      </c>
      <c r="E142" s="10" t="s">
        <v>182</v>
      </c>
      <c r="F142" s="10" t="s">
        <v>104</v>
      </c>
      <c r="G142" s="10" t="s">
        <v>105</v>
      </c>
      <c r="H142" s="10" t="s">
        <v>167</v>
      </c>
      <c r="I142" s="10" t="s">
        <v>107</v>
      </c>
      <c r="J142" s="10" t="s">
        <v>100</v>
      </c>
      <c r="K142" s="10" t="s">
        <v>106</v>
      </c>
      <c r="L142" s="97" t="s">
        <v>2001</v>
      </c>
      <c r="M142" s="97" t="s">
        <v>2001</v>
      </c>
      <c r="N142" s="97" t="s">
        <v>2001</v>
      </c>
      <c r="O142" s="11">
        <v>582</v>
      </c>
      <c r="P142" s="9">
        <v>112</v>
      </c>
      <c r="Q142" s="18">
        <v>10000000</v>
      </c>
      <c r="R142" s="12">
        <v>163</v>
      </c>
      <c r="S142" s="18">
        <v>10000000</v>
      </c>
      <c r="T142" s="12" t="s">
        <v>1942</v>
      </c>
      <c r="U142" s="18">
        <v>10000000</v>
      </c>
      <c r="V142" s="41" t="s">
        <v>2016</v>
      </c>
      <c r="W142" s="42" t="s">
        <v>2021</v>
      </c>
      <c r="X142" s="14">
        <v>231</v>
      </c>
      <c r="Y142" s="15">
        <v>0</v>
      </c>
      <c r="Z142" s="9">
        <v>0</v>
      </c>
      <c r="AA142" s="9">
        <v>0</v>
      </c>
      <c r="AB142" s="9">
        <v>0</v>
      </c>
      <c r="AC142" s="9">
        <v>0</v>
      </c>
      <c r="AD142" s="9">
        <v>8000000</v>
      </c>
      <c r="AE142" s="9">
        <v>0</v>
      </c>
      <c r="AF142" s="9">
        <v>0</v>
      </c>
      <c r="AG142" s="9"/>
      <c r="AH142" s="9"/>
      <c r="AI142" s="9"/>
      <c r="AJ142" s="13"/>
      <c r="AK142" s="17">
        <f t="shared" si="20"/>
        <v>8000000</v>
      </c>
      <c r="AL142" s="584">
        <f t="shared" si="21"/>
        <v>2000000</v>
      </c>
      <c r="AN142" s="94"/>
      <c r="AO142" s="77"/>
      <c r="AP142" s="77"/>
      <c r="AQ142" s="76"/>
      <c r="AR142" s="77"/>
      <c r="AS142" s="77"/>
      <c r="AT142" s="77"/>
      <c r="AU142" s="77"/>
      <c r="AV142" s="77"/>
      <c r="AW142" s="77"/>
      <c r="AX142" s="77"/>
      <c r="AY142" s="77"/>
      <c r="AZ142" s="77"/>
      <c r="BA142" s="77"/>
      <c r="BB142" s="78"/>
      <c r="BC142" s="79"/>
      <c r="BD142" s="103"/>
    </row>
    <row r="143" spans="2:56" s="47" customFormat="1" x14ac:dyDescent="0.2">
      <c r="B143" s="104"/>
      <c r="C143" s="18"/>
      <c r="D143" s="10" t="s">
        <v>50</v>
      </c>
      <c r="E143" s="10" t="s">
        <v>182</v>
      </c>
      <c r="F143" s="10" t="s">
        <v>104</v>
      </c>
      <c r="G143" s="10" t="s">
        <v>105</v>
      </c>
      <c r="H143" s="10" t="s">
        <v>167</v>
      </c>
      <c r="I143" s="10" t="s">
        <v>107</v>
      </c>
      <c r="J143" s="10" t="s">
        <v>100</v>
      </c>
      <c r="K143" s="10" t="s">
        <v>106</v>
      </c>
      <c r="L143" s="426" t="s">
        <v>2002</v>
      </c>
      <c r="M143" s="426" t="s">
        <v>2003</v>
      </c>
      <c r="N143" s="426" t="s">
        <v>2004</v>
      </c>
      <c r="O143" s="11">
        <v>582</v>
      </c>
      <c r="P143" s="9">
        <v>112</v>
      </c>
      <c r="Q143" s="18">
        <v>10000000</v>
      </c>
      <c r="R143" s="12">
        <v>163</v>
      </c>
      <c r="S143" s="18">
        <v>10000000</v>
      </c>
      <c r="T143" s="12" t="s">
        <v>1683</v>
      </c>
      <c r="U143" s="18">
        <v>10000000</v>
      </c>
      <c r="V143" s="41" t="s">
        <v>2017</v>
      </c>
      <c r="W143" s="42" t="s">
        <v>2022</v>
      </c>
      <c r="X143" s="14">
        <v>231</v>
      </c>
      <c r="Y143" s="15">
        <v>0</v>
      </c>
      <c r="Z143" s="9">
        <v>0</v>
      </c>
      <c r="AA143" s="9">
        <v>0</v>
      </c>
      <c r="AB143" s="9">
        <v>0</v>
      </c>
      <c r="AC143" s="9">
        <v>0</v>
      </c>
      <c r="AD143" s="9">
        <v>8000000</v>
      </c>
      <c r="AE143" s="9">
        <v>0</v>
      </c>
      <c r="AF143" s="9">
        <v>0</v>
      </c>
      <c r="AG143" s="9"/>
      <c r="AH143" s="9"/>
      <c r="AI143" s="9"/>
      <c r="AJ143" s="13"/>
      <c r="AK143" s="17">
        <f t="shared" si="20"/>
        <v>8000000</v>
      </c>
      <c r="AL143" s="584">
        <f t="shared" si="21"/>
        <v>2000000</v>
      </c>
      <c r="AN143" s="94"/>
      <c r="AO143" s="77"/>
      <c r="AP143" s="77"/>
      <c r="AQ143" s="76"/>
      <c r="AR143" s="77"/>
      <c r="AS143" s="77"/>
      <c r="AT143" s="77"/>
      <c r="AU143" s="77"/>
      <c r="AV143" s="77"/>
      <c r="AW143" s="77"/>
      <c r="AX143" s="77"/>
      <c r="AY143" s="77"/>
      <c r="AZ143" s="77"/>
      <c r="BA143" s="77"/>
      <c r="BB143" s="78"/>
      <c r="BC143" s="79"/>
      <c r="BD143" s="103"/>
    </row>
    <row r="144" spans="2:56" s="47" customFormat="1" x14ac:dyDescent="0.2">
      <c r="B144" s="104"/>
      <c r="C144" s="18"/>
      <c r="D144" s="10" t="s">
        <v>50</v>
      </c>
      <c r="E144" s="10" t="s">
        <v>182</v>
      </c>
      <c r="F144" s="10" t="s">
        <v>104</v>
      </c>
      <c r="G144" s="10" t="s">
        <v>105</v>
      </c>
      <c r="H144" s="10" t="s">
        <v>167</v>
      </c>
      <c r="I144" s="10" t="s">
        <v>107</v>
      </c>
      <c r="J144" s="10" t="s">
        <v>100</v>
      </c>
      <c r="K144" s="10" t="s">
        <v>106</v>
      </c>
      <c r="L144" s="426" t="s">
        <v>2002</v>
      </c>
      <c r="M144" s="426" t="s">
        <v>2003</v>
      </c>
      <c r="N144" s="426" t="s">
        <v>2004</v>
      </c>
      <c r="O144" s="11">
        <v>582</v>
      </c>
      <c r="P144" s="9">
        <v>112</v>
      </c>
      <c r="Q144" s="18">
        <v>10000000</v>
      </c>
      <c r="R144" s="12">
        <v>163</v>
      </c>
      <c r="S144" s="18">
        <v>10000000</v>
      </c>
      <c r="T144" s="12" t="s">
        <v>1682</v>
      </c>
      <c r="U144" s="18">
        <v>10000000</v>
      </c>
      <c r="V144" s="41" t="s">
        <v>2018</v>
      </c>
      <c r="W144" s="42" t="s">
        <v>2023</v>
      </c>
      <c r="X144" s="14">
        <v>231</v>
      </c>
      <c r="Y144" s="15">
        <v>0</v>
      </c>
      <c r="Z144" s="9">
        <v>0</v>
      </c>
      <c r="AA144" s="9">
        <v>0</v>
      </c>
      <c r="AB144" s="9">
        <v>0</v>
      </c>
      <c r="AC144" s="9">
        <v>0</v>
      </c>
      <c r="AD144" s="9">
        <v>8000000</v>
      </c>
      <c r="AE144" s="9">
        <v>0</v>
      </c>
      <c r="AF144" s="9">
        <v>0</v>
      </c>
      <c r="AG144" s="9"/>
      <c r="AH144" s="9"/>
      <c r="AI144" s="9"/>
      <c r="AJ144" s="13"/>
      <c r="AK144" s="17">
        <f t="shared" si="20"/>
        <v>8000000</v>
      </c>
      <c r="AL144" s="584">
        <f t="shared" si="21"/>
        <v>2000000</v>
      </c>
      <c r="AN144" s="94"/>
      <c r="AO144" s="77"/>
      <c r="AP144" s="77"/>
      <c r="AQ144" s="76"/>
      <c r="AR144" s="77"/>
      <c r="AS144" s="77"/>
      <c r="AT144" s="77"/>
      <c r="AU144" s="77"/>
      <c r="AV144" s="77"/>
      <c r="AW144" s="77"/>
      <c r="AX144" s="77"/>
      <c r="AY144" s="77"/>
      <c r="AZ144" s="77"/>
      <c r="BA144" s="77"/>
      <c r="BB144" s="78"/>
      <c r="BC144" s="79"/>
      <c r="BD144" s="103"/>
    </row>
    <row r="145" spans="2:56" s="47" customFormat="1" x14ac:dyDescent="0.2">
      <c r="B145" s="104"/>
      <c r="C145" s="18">
        <v>26000000</v>
      </c>
      <c r="D145" s="10" t="s">
        <v>50</v>
      </c>
      <c r="E145" s="10" t="s">
        <v>182</v>
      </c>
      <c r="F145" s="10" t="s">
        <v>104</v>
      </c>
      <c r="G145" s="10" t="s">
        <v>105</v>
      </c>
      <c r="H145" s="10" t="s">
        <v>167</v>
      </c>
      <c r="I145" s="10" t="s">
        <v>107</v>
      </c>
      <c r="J145" s="10" t="s">
        <v>100</v>
      </c>
      <c r="K145" s="10" t="s">
        <v>106</v>
      </c>
      <c r="L145" s="97" t="s">
        <v>2001</v>
      </c>
      <c r="M145" s="97" t="s">
        <v>2001</v>
      </c>
      <c r="N145" s="97" t="s">
        <v>2001</v>
      </c>
      <c r="O145" s="11">
        <v>583</v>
      </c>
      <c r="P145" s="9">
        <v>113</v>
      </c>
      <c r="Q145" s="18">
        <v>13000000</v>
      </c>
      <c r="R145" s="12" t="s">
        <v>374</v>
      </c>
      <c r="S145" s="18">
        <v>13000000</v>
      </c>
      <c r="T145" s="12" t="s">
        <v>1982</v>
      </c>
      <c r="U145" s="18">
        <v>13000000</v>
      </c>
      <c r="V145" s="41" t="s">
        <v>2024</v>
      </c>
      <c r="W145" s="42" t="s">
        <v>2030</v>
      </c>
      <c r="X145" s="14">
        <v>232</v>
      </c>
      <c r="Y145" s="15">
        <v>0</v>
      </c>
      <c r="Z145" s="9">
        <v>0</v>
      </c>
      <c r="AA145" s="9">
        <v>0</v>
      </c>
      <c r="AB145" s="9">
        <v>0</v>
      </c>
      <c r="AC145" s="9">
        <v>0</v>
      </c>
      <c r="AD145" s="9">
        <v>10400000</v>
      </c>
      <c r="AE145" s="9">
        <v>0</v>
      </c>
      <c r="AF145" s="9">
        <v>0</v>
      </c>
      <c r="AG145" s="9"/>
      <c r="AH145" s="9"/>
      <c r="AI145" s="9"/>
      <c r="AJ145" s="13"/>
      <c r="AK145" s="17">
        <f t="shared" si="20"/>
        <v>10400000</v>
      </c>
      <c r="AL145" s="584">
        <f t="shared" si="21"/>
        <v>2600000</v>
      </c>
      <c r="AN145" s="94">
        <f t="shared" si="22"/>
        <v>2600000</v>
      </c>
      <c r="AO145" s="77"/>
      <c r="AP145" s="77">
        <f t="shared" si="23"/>
        <v>2600000</v>
      </c>
      <c r="AQ145" s="76"/>
      <c r="AR145" s="77"/>
      <c r="AS145" s="77"/>
      <c r="AT145" s="77"/>
      <c r="AU145" s="77"/>
      <c r="AV145" s="77"/>
      <c r="AW145" s="77"/>
      <c r="AX145" s="77"/>
      <c r="AY145" s="77"/>
      <c r="AZ145" s="77"/>
      <c r="BA145" s="77"/>
      <c r="BB145" s="78"/>
      <c r="BC145" s="79">
        <f t="shared" si="24"/>
        <v>0</v>
      </c>
      <c r="BD145" s="103">
        <f t="shared" si="25"/>
        <v>2600000</v>
      </c>
    </row>
    <row r="146" spans="2:56" s="47" customFormat="1" x14ac:dyDescent="0.2">
      <c r="B146" s="104"/>
      <c r="C146" s="18"/>
      <c r="D146" s="10" t="s">
        <v>50</v>
      </c>
      <c r="E146" s="10" t="s">
        <v>182</v>
      </c>
      <c r="F146" s="10" t="s">
        <v>104</v>
      </c>
      <c r="G146" s="10" t="s">
        <v>105</v>
      </c>
      <c r="H146" s="10" t="s">
        <v>167</v>
      </c>
      <c r="I146" s="10" t="s">
        <v>107</v>
      </c>
      <c r="J146" s="10" t="s">
        <v>100</v>
      </c>
      <c r="K146" s="10" t="s">
        <v>106</v>
      </c>
      <c r="L146" s="97" t="s">
        <v>2001</v>
      </c>
      <c r="M146" s="97" t="s">
        <v>2001</v>
      </c>
      <c r="N146" s="97" t="s">
        <v>2001</v>
      </c>
      <c r="O146" s="11">
        <v>583</v>
      </c>
      <c r="P146" s="9">
        <v>113</v>
      </c>
      <c r="Q146" s="18">
        <v>13000000</v>
      </c>
      <c r="R146" s="12" t="s">
        <v>374</v>
      </c>
      <c r="S146" s="18">
        <v>13000000</v>
      </c>
      <c r="T146" s="12" t="s">
        <v>1865</v>
      </c>
      <c r="U146" s="18">
        <v>13000000</v>
      </c>
      <c r="V146" s="41" t="s">
        <v>2025</v>
      </c>
      <c r="W146" s="42" t="s">
        <v>2031</v>
      </c>
      <c r="X146" s="14">
        <v>232</v>
      </c>
      <c r="Y146" s="15">
        <v>0</v>
      </c>
      <c r="Z146" s="9">
        <v>0</v>
      </c>
      <c r="AA146" s="9">
        <v>0</v>
      </c>
      <c r="AB146" s="9">
        <v>0</v>
      </c>
      <c r="AC146" s="9">
        <v>0</v>
      </c>
      <c r="AD146" s="9">
        <v>10400000</v>
      </c>
      <c r="AE146" s="9">
        <v>0</v>
      </c>
      <c r="AF146" s="9">
        <v>0</v>
      </c>
      <c r="AG146" s="9"/>
      <c r="AH146" s="9"/>
      <c r="AI146" s="9"/>
      <c r="AJ146" s="13"/>
      <c r="AK146" s="17">
        <f t="shared" si="20"/>
        <v>10400000</v>
      </c>
      <c r="AL146" s="584">
        <f t="shared" si="21"/>
        <v>2600000</v>
      </c>
      <c r="AN146" s="94"/>
      <c r="AO146" s="77"/>
      <c r="AP146" s="77"/>
      <c r="AQ146" s="76"/>
      <c r="AR146" s="77"/>
      <c r="AS146" s="77"/>
      <c r="AT146" s="77"/>
      <c r="AU146" s="77"/>
      <c r="AV146" s="77"/>
      <c r="AW146" s="77"/>
      <c r="AX146" s="77"/>
      <c r="AY146" s="77"/>
      <c r="AZ146" s="77"/>
      <c r="BA146" s="77"/>
      <c r="BB146" s="78"/>
      <c r="BC146" s="79"/>
      <c r="BD146" s="103"/>
    </row>
    <row r="147" spans="2:56" s="47" customFormat="1" x14ac:dyDescent="0.2">
      <c r="B147" s="104"/>
      <c r="C147" s="18">
        <v>26000000</v>
      </c>
      <c r="D147" s="10" t="s">
        <v>50</v>
      </c>
      <c r="E147" s="10" t="s">
        <v>182</v>
      </c>
      <c r="F147" s="10" t="s">
        <v>104</v>
      </c>
      <c r="G147" s="10" t="s">
        <v>105</v>
      </c>
      <c r="H147" s="10" t="s">
        <v>167</v>
      </c>
      <c r="I147" s="10" t="s">
        <v>107</v>
      </c>
      <c r="J147" s="10" t="s">
        <v>100</v>
      </c>
      <c r="K147" s="10" t="s">
        <v>106</v>
      </c>
      <c r="L147" s="97" t="s">
        <v>2001</v>
      </c>
      <c r="M147" s="97" t="s">
        <v>2001</v>
      </c>
      <c r="N147" s="97" t="s">
        <v>2001</v>
      </c>
      <c r="O147" s="11">
        <v>584</v>
      </c>
      <c r="P147" s="9">
        <v>114</v>
      </c>
      <c r="Q147" s="18">
        <v>13000000</v>
      </c>
      <c r="R147" s="12" t="s">
        <v>431</v>
      </c>
      <c r="S147" s="18">
        <v>13000000</v>
      </c>
      <c r="T147" s="12">
        <v>636</v>
      </c>
      <c r="U147" s="18">
        <v>13000000</v>
      </c>
      <c r="V147" s="41" t="s">
        <v>2026</v>
      </c>
      <c r="W147" s="42" t="s">
        <v>2028</v>
      </c>
      <c r="X147" s="14">
        <v>230</v>
      </c>
      <c r="Y147" s="15">
        <v>0</v>
      </c>
      <c r="Z147" s="9">
        <v>0</v>
      </c>
      <c r="AA147" s="9">
        <v>0</v>
      </c>
      <c r="AB147" s="9">
        <v>0</v>
      </c>
      <c r="AC147" s="9">
        <v>0</v>
      </c>
      <c r="AD147" s="9">
        <v>10400000</v>
      </c>
      <c r="AE147" s="9">
        <v>0</v>
      </c>
      <c r="AF147" s="9">
        <v>0</v>
      </c>
      <c r="AG147" s="9"/>
      <c r="AH147" s="9"/>
      <c r="AI147" s="9"/>
      <c r="AJ147" s="13"/>
      <c r="AK147" s="17">
        <f t="shared" si="20"/>
        <v>10400000</v>
      </c>
      <c r="AL147" s="584">
        <f t="shared" si="21"/>
        <v>2600000</v>
      </c>
      <c r="AN147" s="94">
        <f t="shared" si="22"/>
        <v>2600000</v>
      </c>
      <c r="AO147" s="77"/>
      <c r="AP147" s="77">
        <f t="shared" si="23"/>
        <v>2600000</v>
      </c>
      <c r="AQ147" s="76"/>
      <c r="AR147" s="77"/>
      <c r="AS147" s="77"/>
      <c r="AT147" s="77"/>
      <c r="AU147" s="77"/>
      <c r="AV147" s="77"/>
      <c r="AW147" s="77"/>
      <c r="AX147" s="77"/>
      <c r="AY147" s="77"/>
      <c r="AZ147" s="77"/>
      <c r="BA147" s="77"/>
      <c r="BB147" s="78"/>
      <c r="BC147" s="79">
        <f t="shared" si="24"/>
        <v>0</v>
      </c>
      <c r="BD147" s="103">
        <f t="shared" si="25"/>
        <v>2600000</v>
      </c>
    </row>
    <row r="148" spans="2:56" s="47" customFormat="1" x14ac:dyDescent="0.2">
      <c r="B148" s="104"/>
      <c r="C148" s="18"/>
      <c r="D148" s="10" t="s">
        <v>50</v>
      </c>
      <c r="E148" s="10" t="s">
        <v>182</v>
      </c>
      <c r="F148" s="10" t="s">
        <v>104</v>
      </c>
      <c r="G148" s="10" t="s">
        <v>105</v>
      </c>
      <c r="H148" s="10" t="s">
        <v>167</v>
      </c>
      <c r="I148" s="10" t="s">
        <v>107</v>
      </c>
      <c r="J148" s="10" t="s">
        <v>100</v>
      </c>
      <c r="K148" s="10" t="s">
        <v>106</v>
      </c>
      <c r="L148" s="97" t="s">
        <v>2001</v>
      </c>
      <c r="M148" s="97" t="s">
        <v>2001</v>
      </c>
      <c r="N148" s="97" t="s">
        <v>2001</v>
      </c>
      <c r="O148" s="11">
        <v>584</v>
      </c>
      <c r="P148" s="9">
        <v>114</v>
      </c>
      <c r="Q148" s="18">
        <v>13000000</v>
      </c>
      <c r="R148" s="12">
        <v>233</v>
      </c>
      <c r="S148" s="18">
        <v>13000000</v>
      </c>
      <c r="T148" s="12">
        <v>637</v>
      </c>
      <c r="U148" s="18">
        <v>13000000</v>
      </c>
      <c r="V148" s="41" t="s">
        <v>2026</v>
      </c>
      <c r="W148" s="42" t="s">
        <v>2029</v>
      </c>
      <c r="X148" s="14">
        <v>230</v>
      </c>
      <c r="Y148" s="15">
        <v>0</v>
      </c>
      <c r="Z148" s="9">
        <v>0</v>
      </c>
      <c r="AA148" s="9">
        <v>0</v>
      </c>
      <c r="AB148" s="9">
        <v>0</v>
      </c>
      <c r="AC148" s="9">
        <v>0</v>
      </c>
      <c r="AD148" s="9">
        <v>10400000</v>
      </c>
      <c r="AE148" s="9">
        <v>0</v>
      </c>
      <c r="AF148" s="9">
        <v>0</v>
      </c>
      <c r="AG148" s="9"/>
      <c r="AH148" s="9"/>
      <c r="AI148" s="9"/>
      <c r="AJ148" s="13"/>
      <c r="AK148" s="17">
        <f t="shared" si="20"/>
        <v>10400000</v>
      </c>
      <c r="AL148" s="584">
        <f t="shared" si="21"/>
        <v>2600000</v>
      </c>
      <c r="AN148" s="94"/>
      <c r="AO148" s="77"/>
      <c r="AP148" s="77"/>
      <c r="AQ148" s="76"/>
      <c r="AR148" s="77"/>
      <c r="AS148" s="77"/>
      <c r="AT148" s="77"/>
      <c r="AU148" s="77"/>
      <c r="AV148" s="77"/>
      <c r="AW148" s="77"/>
      <c r="AX148" s="77"/>
      <c r="AY148" s="77"/>
      <c r="AZ148" s="77"/>
      <c r="BA148" s="77"/>
      <c r="BB148" s="78"/>
      <c r="BC148" s="79"/>
      <c r="BD148" s="103"/>
    </row>
    <row r="149" spans="2:56" s="47" customFormat="1" x14ac:dyDescent="0.2">
      <c r="B149" s="104"/>
      <c r="C149" s="18">
        <v>20000000</v>
      </c>
      <c r="D149" s="10" t="s">
        <v>50</v>
      </c>
      <c r="E149" s="10" t="s">
        <v>182</v>
      </c>
      <c r="F149" s="10" t="s">
        <v>104</v>
      </c>
      <c r="G149" s="10" t="s">
        <v>105</v>
      </c>
      <c r="H149" s="10" t="s">
        <v>167</v>
      </c>
      <c r="I149" s="10" t="s">
        <v>107</v>
      </c>
      <c r="J149" s="10" t="s">
        <v>100</v>
      </c>
      <c r="K149" s="10" t="s">
        <v>106</v>
      </c>
      <c r="L149" s="97" t="s">
        <v>2001</v>
      </c>
      <c r="M149" s="97" t="s">
        <v>2001</v>
      </c>
      <c r="N149" s="97" t="s">
        <v>2001</v>
      </c>
      <c r="O149" s="11">
        <v>585</v>
      </c>
      <c r="P149" s="9">
        <v>115</v>
      </c>
      <c r="Q149" s="18">
        <v>10000000</v>
      </c>
      <c r="R149" s="12" t="s">
        <v>375</v>
      </c>
      <c r="S149" s="18">
        <v>10000000</v>
      </c>
      <c r="T149" s="12">
        <v>634</v>
      </c>
      <c r="U149" s="18">
        <v>10000000</v>
      </c>
      <c r="V149" s="41" t="s">
        <v>2027</v>
      </c>
      <c r="W149" s="42" t="s">
        <v>2032</v>
      </c>
      <c r="X149" s="14" t="s">
        <v>1901</v>
      </c>
      <c r="Y149" s="15">
        <v>0</v>
      </c>
      <c r="Z149" s="9">
        <v>0</v>
      </c>
      <c r="AA149" s="9">
        <v>0</v>
      </c>
      <c r="AB149" s="9">
        <v>0</v>
      </c>
      <c r="AC149" s="9">
        <v>0</v>
      </c>
      <c r="AD149" s="9">
        <v>8000000</v>
      </c>
      <c r="AE149" s="9">
        <v>0</v>
      </c>
      <c r="AF149" s="9">
        <v>0</v>
      </c>
      <c r="AG149" s="9"/>
      <c r="AH149" s="9"/>
      <c r="AI149" s="9"/>
      <c r="AJ149" s="13"/>
      <c r="AK149" s="17">
        <f t="shared" si="20"/>
        <v>8000000</v>
      </c>
      <c r="AL149" s="584">
        <f t="shared" si="21"/>
        <v>2000000</v>
      </c>
      <c r="AN149" s="94">
        <f t="shared" si="22"/>
        <v>2000000</v>
      </c>
      <c r="AO149" s="77"/>
      <c r="AP149" s="77">
        <f t="shared" si="23"/>
        <v>2000000</v>
      </c>
      <c r="AQ149" s="76"/>
      <c r="AR149" s="77"/>
      <c r="AS149" s="77"/>
      <c r="AT149" s="77"/>
      <c r="AU149" s="77"/>
      <c r="AV149" s="77"/>
      <c r="AW149" s="77"/>
      <c r="AX149" s="77"/>
      <c r="AY149" s="77"/>
      <c r="AZ149" s="77"/>
      <c r="BA149" s="77"/>
      <c r="BB149" s="78"/>
      <c r="BC149" s="79">
        <f t="shared" si="24"/>
        <v>0</v>
      </c>
      <c r="BD149" s="103">
        <f t="shared" si="25"/>
        <v>2000000</v>
      </c>
    </row>
    <row r="150" spans="2:56" s="47" customFormat="1" x14ac:dyDescent="0.2">
      <c r="B150" s="104"/>
      <c r="C150" s="18"/>
      <c r="D150" s="10" t="s">
        <v>50</v>
      </c>
      <c r="E150" s="10" t="s">
        <v>182</v>
      </c>
      <c r="F150" s="10" t="s">
        <v>104</v>
      </c>
      <c r="G150" s="10" t="s">
        <v>105</v>
      </c>
      <c r="H150" s="10" t="s">
        <v>167</v>
      </c>
      <c r="I150" s="10" t="s">
        <v>107</v>
      </c>
      <c r="J150" s="10" t="s">
        <v>100</v>
      </c>
      <c r="K150" s="10" t="s">
        <v>106</v>
      </c>
      <c r="L150" s="97" t="s">
        <v>2001</v>
      </c>
      <c r="M150" s="97" t="s">
        <v>2001</v>
      </c>
      <c r="N150" s="97" t="s">
        <v>2001</v>
      </c>
      <c r="O150" s="11">
        <v>585</v>
      </c>
      <c r="P150" s="9">
        <v>115</v>
      </c>
      <c r="Q150" s="18">
        <v>10000000</v>
      </c>
      <c r="R150" s="12" t="s">
        <v>375</v>
      </c>
      <c r="S150" s="18">
        <v>10000000</v>
      </c>
      <c r="T150" s="12">
        <v>635</v>
      </c>
      <c r="U150" s="18">
        <v>10000000</v>
      </c>
      <c r="V150" s="41" t="s">
        <v>2027</v>
      </c>
      <c r="W150" s="42" t="s">
        <v>2033</v>
      </c>
      <c r="X150" s="14"/>
      <c r="Y150" s="15">
        <v>0</v>
      </c>
      <c r="Z150" s="9">
        <v>0</v>
      </c>
      <c r="AA150" s="9">
        <v>0</v>
      </c>
      <c r="AB150" s="9">
        <v>0</v>
      </c>
      <c r="AC150" s="9">
        <v>0</v>
      </c>
      <c r="AD150" s="9">
        <v>8000000</v>
      </c>
      <c r="AE150" s="9">
        <v>0</v>
      </c>
      <c r="AF150" s="9">
        <v>0</v>
      </c>
      <c r="AG150" s="9"/>
      <c r="AH150" s="9"/>
      <c r="AI150" s="9"/>
      <c r="AJ150" s="13"/>
      <c r="AK150" s="17">
        <f t="shared" si="20"/>
        <v>8000000</v>
      </c>
      <c r="AL150" s="584">
        <f t="shared" si="21"/>
        <v>2000000</v>
      </c>
      <c r="AN150" s="94"/>
      <c r="AO150" s="77"/>
      <c r="AP150" s="77"/>
      <c r="AQ150" s="76"/>
      <c r="AR150" s="77"/>
      <c r="AS150" s="77"/>
      <c r="AT150" s="77"/>
      <c r="AU150" s="77"/>
      <c r="AV150" s="77"/>
      <c r="AW150" s="77"/>
      <c r="AX150" s="77"/>
      <c r="AY150" s="77"/>
      <c r="AZ150" s="77"/>
      <c r="BA150" s="77"/>
      <c r="BB150" s="78"/>
      <c r="BC150" s="79"/>
      <c r="BD150" s="103"/>
    </row>
    <row r="151" spans="2:56" s="47" customFormat="1" x14ac:dyDescent="0.2">
      <c r="B151" s="104"/>
      <c r="C151" s="18">
        <v>17000000</v>
      </c>
      <c r="D151" s="10" t="s">
        <v>50</v>
      </c>
      <c r="E151" s="10" t="s">
        <v>182</v>
      </c>
      <c r="F151" s="10" t="s">
        <v>104</v>
      </c>
      <c r="G151" s="10" t="s">
        <v>105</v>
      </c>
      <c r="H151" s="10" t="s">
        <v>167</v>
      </c>
      <c r="I151" s="10" t="s">
        <v>107</v>
      </c>
      <c r="J151" s="10" t="s">
        <v>100</v>
      </c>
      <c r="K151" s="10" t="s">
        <v>106</v>
      </c>
      <c r="L151" s="97" t="s">
        <v>2001</v>
      </c>
      <c r="M151" s="97" t="s">
        <v>2001</v>
      </c>
      <c r="N151" s="97" t="s">
        <v>2001</v>
      </c>
      <c r="O151" s="11">
        <v>586</v>
      </c>
      <c r="P151" s="9">
        <v>116</v>
      </c>
      <c r="Q151" s="18">
        <v>17000000</v>
      </c>
      <c r="R151" s="12" t="s">
        <v>373</v>
      </c>
      <c r="S151" s="18">
        <v>17000000</v>
      </c>
      <c r="T151" s="12" t="s">
        <v>1879</v>
      </c>
      <c r="U151" s="18">
        <v>17000000</v>
      </c>
      <c r="V151" s="41" t="s">
        <v>756</v>
      </c>
      <c r="W151" s="42" t="s">
        <v>1895</v>
      </c>
      <c r="X151" s="14" t="s">
        <v>1336</v>
      </c>
      <c r="Y151" s="15">
        <v>0</v>
      </c>
      <c r="Z151" s="9">
        <v>0</v>
      </c>
      <c r="AA151" s="9">
        <v>0</v>
      </c>
      <c r="AB151" s="9">
        <v>0</v>
      </c>
      <c r="AC151" s="9">
        <v>0</v>
      </c>
      <c r="AD151" s="9">
        <v>13600000</v>
      </c>
      <c r="AE151" s="9">
        <v>0</v>
      </c>
      <c r="AF151" s="9">
        <v>0</v>
      </c>
      <c r="AG151" s="9"/>
      <c r="AH151" s="9"/>
      <c r="AI151" s="9"/>
      <c r="AJ151" s="13"/>
      <c r="AK151" s="17">
        <f t="shared" si="20"/>
        <v>13600000</v>
      </c>
      <c r="AL151" s="584">
        <f t="shared" si="21"/>
        <v>3400000</v>
      </c>
      <c r="AN151" s="94">
        <f t="shared" si="22"/>
        <v>3400000</v>
      </c>
      <c r="AO151" s="77"/>
      <c r="AP151" s="77">
        <f t="shared" si="23"/>
        <v>3400000</v>
      </c>
      <c r="AQ151" s="76"/>
      <c r="AR151" s="77"/>
      <c r="AS151" s="77"/>
      <c r="AT151" s="77"/>
      <c r="AU151" s="77"/>
      <c r="AV151" s="77"/>
      <c r="AW151" s="77"/>
      <c r="AX151" s="77"/>
      <c r="AY151" s="77"/>
      <c r="AZ151" s="77"/>
      <c r="BA151" s="77"/>
      <c r="BB151" s="78"/>
      <c r="BC151" s="79">
        <f t="shared" si="24"/>
        <v>0</v>
      </c>
      <c r="BD151" s="103">
        <f t="shared" si="25"/>
        <v>3400000</v>
      </c>
    </row>
    <row r="152" spans="2:56" s="47" customFormat="1" x14ac:dyDescent="0.2">
      <c r="B152" s="104"/>
      <c r="C152" s="18">
        <v>10000000</v>
      </c>
      <c r="D152" s="10" t="s">
        <v>50</v>
      </c>
      <c r="E152" s="10" t="s">
        <v>182</v>
      </c>
      <c r="F152" s="10" t="s">
        <v>104</v>
      </c>
      <c r="G152" s="10" t="s">
        <v>105</v>
      </c>
      <c r="H152" s="10" t="s">
        <v>167</v>
      </c>
      <c r="I152" s="10" t="s">
        <v>107</v>
      </c>
      <c r="J152" s="10" t="s">
        <v>100</v>
      </c>
      <c r="K152" s="10" t="s">
        <v>106</v>
      </c>
      <c r="L152" s="97" t="s">
        <v>2001</v>
      </c>
      <c r="M152" s="97" t="s">
        <v>2001</v>
      </c>
      <c r="N152" s="97" t="s">
        <v>2001</v>
      </c>
      <c r="O152" s="11">
        <v>587</v>
      </c>
      <c r="P152" s="9">
        <v>180</v>
      </c>
      <c r="Q152" s="18">
        <v>10000000</v>
      </c>
      <c r="R152" s="12" t="s">
        <v>445</v>
      </c>
      <c r="S152" s="18">
        <v>10000000</v>
      </c>
      <c r="T152" s="12" t="s">
        <v>1880</v>
      </c>
      <c r="U152" s="18">
        <v>10000000</v>
      </c>
      <c r="V152" s="41" t="s">
        <v>757</v>
      </c>
      <c r="W152" s="42" t="s">
        <v>1896</v>
      </c>
      <c r="X152" s="14" t="s">
        <v>1902</v>
      </c>
      <c r="Y152" s="15">
        <v>0</v>
      </c>
      <c r="Z152" s="9">
        <v>0</v>
      </c>
      <c r="AA152" s="9">
        <v>0</v>
      </c>
      <c r="AB152" s="9">
        <v>0</v>
      </c>
      <c r="AC152" s="9">
        <v>0</v>
      </c>
      <c r="AD152" s="9">
        <v>0</v>
      </c>
      <c r="AE152" s="9">
        <v>0</v>
      </c>
      <c r="AF152" s="9">
        <v>10000000</v>
      </c>
      <c r="AG152" s="9"/>
      <c r="AH152" s="9"/>
      <c r="AI152" s="9"/>
      <c r="AJ152" s="13"/>
      <c r="AK152" s="17">
        <f t="shared" si="20"/>
        <v>10000000</v>
      </c>
      <c r="AL152" s="584">
        <f t="shared" si="21"/>
        <v>0</v>
      </c>
      <c r="AN152" s="94">
        <f t="shared" si="22"/>
        <v>0</v>
      </c>
      <c r="AO152" s="77"/>
      <c r="AP152" s="77">
        <f t="shared" si="23"/>
        <v>0</v>
      </c>
      <c r="AQ152" s="76"/>
      <c r="AR152" s="77"/>
      <c r="AS152" s="77"/>
      <c r="AT152" s="77"/>
      <c r="AU152" s="77"/>
      <c r="AV152" s="77"/>
      <c r="AW152" s="77"/>
      <c r="AX152" s="77"/>
      <c r="AY152" s="77"/>
      <c r="AZ152" s="77"/>
      <c r="BA152" s="77"/>
      <c r="BB152" s="78"/>
      <c r="BC152" s="79">
        <f t="shared" si="24"/>
        <v>0</v>
      </c>
      <c r="BD152" s="103">
        <f t="shared" si="25"/>
        <v>0</v>
      </c>
    </row>
    <row r="153" spans="2:56" s="47" customFormat="1" x14ac:dyDescent="0.2">
      <c r="B153" s="104"/>
      <c r="C153" s="18">
        <v>10000000</v>
      </c>
      <c r="D153" s="10" t="s">
        <v>50</v>
      </c>
      <c r="E153" s="10" t="s">
        <v>182</v>
      </c>
      <c r="F153" s="10" t="s">
        <v>104</v>
      </c>
      <c r="G153" s="10" t="s">
        <v>105</v>
      </c>
      <c r="H153" s="10" t="s">
        <v>167</v>
      </c>
      <c r="I153" s="10" t="s">
        <v>107</v>
      </c>
      <c r="J153" s="10" t="s">
        <v>100</v>
      </c>
      <c r="K153" s="10" t="s">
        <v>106</v>
      </c>
      <c r="L153" s="97" t="s">
        <v>2001</v>
      </c>
      <c r="M153" s="97" t="s">
        <v>2001</v>
      </c>
      <c r="N153" s="97" t="s">
        <v>2001</v>
      </c>
      <c r="O153" s="11">
        <v>588</v>
      </c>
      <c r="P153" s="9">
        <v>181</v>
      </c>
      <c r="Q153" s="18">
        <v>10000000</v>
      </c>
      <c r="R153" s="12" t="s">
        <v>479</v>
      </c>
      <c r="S153" s="18">
        <v>10000000</v>
      </c>
      <c r="T153" s="12" t="s">
        <v>753</v>
      </c>
      <c r="U153" s="18">
        <v>10000000</v>
      </c>
      <c r="V153" s="41" t="s">
        <v>758</v>
      </c>
      <c r="W153" s="42" t="s">
        <v>1897</v>
      </c>
      <c r="X153" s="14" t="s">
        <v>1903</v>
      </c>
      <c r="Y153" s="15">
        <v>0</v>
      </c>
      <c r="Z153" s="9">
        <v>0</v>
      </c>
      <c r="AA153" s="9">
        <v>0</v>
      </c>
      <c r="AB153" s="9">
        <v>0</v>
      </c>
      <c r="AC153" s="9">
        <v>0</v>
      </c>
      <c r="AD153" s="9">
        <v>0</v>
      </c>
      <c r="AE153" s="9">
        <v>10000000</v>
      </c>
      <c r="AF153" s="9">
        <v>0</v>
      </c>
      <c r="AG153" s="9"/>
      <c r="AH153" s="9"/>
      <c r="AI153" s="9"/>
      <c r="AJ153" s="13"/>
      <c r="AK153" s="17">
        <f t="shared" si="20"/>
        <v>10000000</v>
      </c>
      <c r="AL153" s="584">
        <f t="shared" si="21"/>
        <v>0</v>
      </c>
      <c r="AN153" s="94">
        <f t="shared" si="22"/>
        <v>0</v>
      </c>
      <c r="AO153" s="77"/>
      <c r="AP153" s="77">
        <f t="shared" si="23"/>
        <v>0</v>
      </c>
      <c r="AQ153" s="76"/>
      <c r="AR153" s="77"/>
      <c r="AS153" s="77"/>
      <c r="AT153" s="77"/>
      <c r="AU153" s="77"/>
      <c r="AV153" s="77"/>
      <c r="AW153" s="77"/>
      <c r="AX153" s="77"/>
      <c r="AY153" s="77"/>
      <c r="AZ153" s="77"/>
      <c r="BA153" s="77"/>
      <c r="BB153" s="78"/>
      <c r="BC153" s="79">
        <f t="shared" si="24"/>
        <v>0</v>
      </c>
      <c r="BD153" s="103">
        <f t="shared" si="25"/>
        <v>0</v>
      </c>
    </row>
    <row r="154" spans="2:56" s="47" customFormat="1" ht="67.5" x14ac:dyDescent="0.2">
      <c r="B154" s="104"/>
      <c r="C154" s="18">
        <v>61000000</v>
      </c>
      <c r="D154" s="10" t="s">
        <v>50</v>
      </c>
      <c r="E154" s="10" t="s">
        <v>182</v>
      </c>
      <c r="F154" s="10" t="s">
        <v>104</v>
      </c>
      <c r="G154" s="10" t="s">
        <v>105</v>
      </c>
      <c r="H154" s="10" t="s">
        <v>167</v>
      </c>
      <c r="I154" s="10" t="s">
        <v>107</v>
      </c>
      <c r="J154" s="10" t="s">
        <v>100</v>
      </c>
      <c r="K154" s="10" t="s">
        <v>106</v>
      </c>
      <c r="L154" s="97" t="s">
        <v>2001</v>
      </c>
      <c r="M154" s="97" t="s">
        <v>2001</v>
      </c>
      <c r="N154" s="97" t="s">
        <v>2001</v>
      </c>
      <c r="O154" s="11">
        <v>589</v>
      </c>
      <c r="P154" s="9">
        <v>182</v>
      </c>
      <c r="Q154" s="18">
        <v>61000000</v>
      </c>
      <c r="R154" s="12" t="s">
        <v>611</v>
      </c>
      <c r="S154" s="18">
        <v>61000000</v>
      </c>
      <c r="T154" s="12" t="s">
        <v>1881</v>
      </c>
      <c r="U154" s="18">
        <v>61000000</v>
      </c>
      <c r="V154" s="41" t="s">
        <v>759</v>
      </c>
      <c r="W154" s="42" t="s">
        <v>1898</v>
      </c>
      <c r="X154" s="90" t="s">
        <v>1904</v>
      </c>
      <c r="Y154" s="15">
        <v>0</v>
      </c>
      <c r="Z154" s="9">
        <v>0</v>
      </c>
      <c r="AA154" s="9">
        <v>0</v>
      </c>
      <c r="AB154" s="9">
        <v>0</v>
      </c>
      <c r="AC154" s="9">
        <v>0</v>
      </c>
      <c r="AD154" s="9">
        <v>45000000</v>
      </c>
      <c r="AE154" s="9">
        <v>6000000</v>
      </c>
      <c r="AF154" s="9">
        <v>5000000</v>
      </c>
      <c r="AG154" s="9"/>
      <c r="AH154" s="9"/>
      <c r="AI154" s="9"/>
      <c r="AJ154" s="13"/>
      <c r="AK154" s="17">
        <f t="shared" si="20"/>
        <v>56000000</v>
      </c>
      <c r="AL154" s="584">
        <f t="shared" si="21"/>
        <v>5000000</v>
      </c>
      <c r="AN154" s="94">
        <f t="shared" si="22"/>
        <v>5000000</v>
      </c>
      <c r="AO154" s="77"/>
      <c r="AP154" s="77">
        <f t="shared" si="23"/>
        <v>5000000</v>
      </c>
      <c r="AQ154" s="76"/>
      <c r="AR154" s="77"/>
      <c r="AS154" s="77"/>
      <c r="AT154" s="77"/>
      <c r="AU154" s="77"/>
      <c r="AV154" s="77"/>
      <c r="AW154" s="77"/>
      <c r="AX154" s="77"/>
      <c r="AY154" s="77"/>
      <c r="AZ154" s="77"/>
      <c r="BA154" s="77"/>
      <c r="BB154" s="78"/>
      <c r="BC154" s="79">
        <f t="shared" si="24"/>
        <v>0</v>
      </c>
      <c r="BD154" s="103">
        <f t="shared" si="25"/>
        <v>5000000</v>
      </c>
    </row>
    <row r="155" spans="2:56" s="47" customFormat="1" x14ac:dyDescent="0.2">
      <c r="B155" s="104"/>
      <c r="C155" s="18">
        <v>7929500</v>
      </c>
      <c r="D155" s="10" t="s">
        <v>50</v>
      </c>
      <c r="E155" s="10" t="s">
        <v>182</v>
      </c>
      <c r="F155" s="10" t="s">
        <v>104</v>
      </c>
      <c r="G155" s="10" t="s">
        <v>105</v>
      </c>
      <c r="H155" s="10" t="s">
        <v>2036</v>
      </c>
      <c r="I155" s="10" t="s">
        <v>107</v>
      </c>
      <c r="J155" s="10" t="s">
        <v>100</v>
      </c>
      <c r="K155" s="10" t="s">
        <v>106</v>
      </c>
      <c r="L155" s="97" t="s">
        <v>2001</v>
      </c>
      <c r="M155" s="97" t="s">
        <v>2001</v>
      </c>
      <c r="N155" s="97" t="s">
        <v>2001</v>
      </c>
      <c r="O155" s="11">
        <v>630</v>
      </c>
      <c r="P155" s="9"/>
      <c r="Q155" s="18"/>
      <c r="R155" s="12"/>
      <c r="S155" s="18"/>
      <c r="T155" s="12"/>
      <c r="U155" s="18"/>
      <c r="V155" s="41" t="s">
        <v>1882</v>
      </c>
      <c r="W155" s="42"/>
      <c r="X155" s="14"/>
      <c r="Y155" s="15">
        <v>0</v>
      </c>
      <c r="Z155" s="9">
        <v>0</v>
      </c>
      <c r="AA155" s="9">
        <v>0</v>
      </c>
      <c r="AB155" s="9">
        <v>0</v>
      </c>
      <c r="AC155" s="9">
        <v>0</v>
      </c>
      <c r="AD155" s="9">
        <v>0</v>
      </c>
      <c r="AE155" s="9">
        <v>0</v>
      </c>
      <c r="AF155" s="9">
        <v>0</v>
      </c>
      <c r="AG155" s="9"/>
      <c r="AH155" s="9"/>
      <c r="AI155" s="9"/>
      <c r="AJ155" s="13"/>
      <c r="AK155" s="17">
        <f t="shared" ref="AK155:AK160" si="26">SUM(Y155:AJ155)</f>
        <v>0</v>
      </c>
      <c r="AL155" s="584">
        <f t="shared" ref="AL155:AL160" si="27">+U155-AK155</f>
        <v>0</v>
      </c>
      <c r="AN155" s="94">
        <f t="shared" si="22"/>
        <v>0</v>
      </c>
      <c r="AO155" s="77"/>
      <c r="AP155" s="77">
        <f t="shared" si="23"/>
        <v>0</v>
      </c>
      <c r="AQ155" s="76"/>
      <c r="AR155" s="77"/>
      <c r="AS155" s="77"/>
      <c r="AT155" s="77"/>
      <c r="AU155" s="77"/>
      <c r="AV155" s="77"/>
      <c r="AW155" s="77"/>
      <c r="AX155" s="77"/>
      <c r="AY155" s="77"/>
      <c r="AZ155" s="77"/>
      <c r="BA155" s="77"/>
      <c r="BB155" s="78"/>
      <c r="BC155" s="79">
        <f t="shared" si="24"/>
        <v>0</v>
      </c>
      <c r="BD155" s="103">
        <f t="shared" si="25"/>
        <v>0</v>
      </c>
    </row>
    <row r="156" spans="2:56" s="47" customFormat="1" x14ac:dyDescent="0.2">
      <c r="B156" s="104"/>
      <c r="C156" s="18">
        <v>13062625</v>
      </c>
      <c r="D156" s="10" t="s">
        <v>50</v>
      </c>
      <c r="E156" s="10" t="s">
        <v>182</v>
      </c>
      <c r="F156" s="10" t="s">
        <v>104</v>
      </c>
      <c r="G156" s="10" t="s">
        <v>105</v>
      </c>
      <c r="H156" s="10" t="s">
        <v>167</v>
      </c>
      <c r="I156" s="10" t="s">
        <v>107</v>
      </c>
      <c r="J156" s="10" t="s">
        <v>100</v>
      </c>
      <c r="K156" s="10" t="s">
        <v>106</v>
      </c>
      <c r="L156" s="97" t="s">
        <v>2001</v>
      </c>
      <c r="M156" s="97" t="s">
        <v>2001</v>
      </c>
      <c r="N156" s="97" t="s">
        <v>2001</v>
      </c>
      <c r="O156" s="11">
        <v>630</v>
      </c>
      <c r="P156" s="9"/>
      <c r="Q156" s="18"/>
      <c r="R156" s="12"/>
      <c r="S156" s="18"/>
      <c r="T156" s="12"/>
      <c r="U156" s="18"/>
      <c r="V156" s="41" t="s">
        <v>1882</v>
      </c>
      <c r="W156" s="42"/>
      <c r="X156" s="14"/>
      <c r="Y156" s="15">
        <v>0</v>
      </c>
      <c r="Z156" s="9">
        <v>0</v>
      </c>
      <c r="AA156" s="9">
        <v>0</v>
      </c>
      <c r="AB156" s="9">
        <v>0</v>
      </c>
      <c r="AC156" s="9">
        <v>0</v>
      </c>
      <c r="AD156" s="9">
        <v>0</v>
      </c>
      <c r="AE156" s="9">
        <v>0</v>
      </c>
      <c r="AF156" s="9">
        <v>0</v>
      </c>
      <c r="AG156" s="9"/>
      <c r="AH156" s="9"/>
      <c r="AI156" s="9"/>
      <c r="AJ156" s="13"/>
      <c r="AK156" s="17">
        <f t="shared" si="26"/>
        <v>0</v>
      </c>
      <c r="AL156" s="584">
        <f t="shared" si="27"/>
        <v>0</v>
      </c>
      <c r="AN156" s="94">
        <f t="shared" si="22"/>
        <v>0</v>
      </c>
      <c r="AO156" s="77"/>
      <c r="AP156" s="77">
        <f t="shared" si="23"/>
        <v>0</v>
      </c>
      <c r="AQ156" s="76"/>
      <c r="AR156" s="77"/>
      <c r="AS156" s="77"/>
      <c r="AT156" s="77"/>
      <c r="AU156" s="77"/>
      <c r="AV156" s="77"/>
      <c r="AW156" s="77"/>
      <c r="AX156" s="77"/>
      <c r="AY156" s="77"/>
      <c r="AZ156" s="77"/>
      <c r="BA156" s="77"/>
      <c r="BB156" s="78"/>
      <c r="BC156" s="79">
        <f t="shared" si="24"/>
        <v>0</v>
      </c>
      <c r="BD156" s="103">
        <f t="shared" si="25"/>
        <v>0</v>
      </c>
    </row>
    <row r="157" spans="2:56" s="47" customFormat="1" x14ac:dyDescent="0.2">
      <c r="B157" s="104"/>
      <c r="C157" s="18">
        <v>10000000</v>
      </c>
      <c r="D157" s="10" t="s">
        <v>50</v>
      </c>
      <c r="E157" s="10" t="s">
        <v>182</v>
      </c>
      <c r="F157" s="10" t="s">
        <v>104</v>
      </c>
      <c r="G157" s="10" t="s">
        <v>105</v>
      </c>
      <c r="H157" s="10" t="s">
        <v>2036</v>
      </c>
      <c r="I157" s="10" t="s">
        <v>107</v>
      </c>
      <c r="J157" s="10" t="s">
        <v>100</v>
      </c>
      <c r="K157" s="10" t="s">
        <v>106</v>
      </c>
      <c r="L157" s="97" t="s">
        <v>2001</v>
      </c>
      <c r="M157" s="97" t="s">
        <v>2001</v>
      </c>
      <c r="N157" s="97" t="s">
        <v>2001</v>
      </c>
      <c r="O157" s="11">
        <v>722</v>
      </c>
      <c r="P157" s="9">
        <v>538</v>
      </c>
      <c r="Q157" s="18">
        <v>10000000</v>
      </c>
      <c r="R157" s="12" t="s">
        <v>1874</v>
      </c>
      <c r="S157" s="18">
        <v>10000000</v>
      </c>
      <c r="T157" s="12"/>
      <c r="U157" s="18"/>
      <c r="V157" s="41" t="s">
        <v>1883</v>
      </c>
      <c r="W157" s="42"/>
      <c r="X157" s="14"/>
      <c r="Y157" s="15">
        <v>0</v>
      </c>
      <c r="Z157" s="9">
        <v>0</v>
      </c>
      <c r="AA157" s="9">
        <v>0</v>
      </c>
      <c r="AB157" s="9">
        <v>0</v>
      </c>
      <c r="AC157" s="9">
        <v>0</v>
      </c>
      <c r="AD157" s="9">
        <v>0</v>
      </c>
      <c r="AE157" s="9">
        <v>0</v>
      </c>
      <c r="AF157" s="9">
        <v>0</v>
      </c>
      <c r="AG157" s="9"/>
      <c r="AH157" s="9"/>
      <c r="AI157" s="9"/>
      <c r="AJ157" s="13"/>
      <c r="AK157" s="17">
        <f t="shared" si="26"/>
        <v>0</v>
      </c>
      <c r="AL157" s="584">
        <f t="shared" si="27"/>
        <v>0</v>
      </c>
      <c r="AN157" s="94">
        <f t="shared" si="22"/>
        <v>0</v>
      </c>
      <c r="AO157" s="77"/>
      <c r="AP157" s="77">
        <f t="shared" si="23"/>
        <v>0</v>
      </c>
      <c r="AQ157" s="76"/>
      <c r="AR157" s="77"/>
      <c r="AS157" s="77"/>
      <c r="AT157" s="77"/>
      <c r="AU157" s="77"/>
      <c r="AV157" s="77"/>
      <c r="AW157" s="77"/>
      <c r="AX157" s="77"/>
      <c r="AY157" s="77"/>
      <c r="AZ157" s="77"/>
      <c r="BA157" s="77"/>
      <c r="BB157" s="78"/>
      <c r="BC157" s="79">
        <f t="shared" si="24"/>
        <v>0</v>
      </c>
      <c r="BD157" s="103">
        <f t="shared" si="25"/>
        <v>0</v>
      </c>
    </row>
    <row r="158" spans="2:56" s="47" customFormat="1" x14ac:dyDescent="0.2">
      <c r="B158" s="104"/>
      <c r="C158" s="18">
        <v>40000000</v>
      </c>
      <c r="D158" s="10" t="s">
        <v>50</v>
      </c>
      <c r="E158" s="10" t="s">
        <v>182</v>
      </c>
      <c r="F158" s="10" t="s">
        <v>104</v>
      </c>
      <c r="G158" s="10" t="s">
        <v>105</v>
      </c>
      <c r="H158" s="10" t="s">
        <v>2036</v>
      </c>
      <c r="I158" s="10" t="s">
        <v>107</v>
      </c>
      <c r="J158" s="10" t="s">
        <v>100</v>
      </c>
      <c r="K158" s="10" t="s">
        <v>106</v>
      </c>
      <c r="L158" s="97" t="s">
        <v>2001</v>
      </c>
      <c r="M158" s="97" t="s">
        <v>2001</v>
      </c>
      <c r="N158" s="97" t="s">
        <v>2001</v>
      </c>
      <c r="O158" s="11">
        <v>722</v>
      </c>
      <c r="P158" s="9">
        <v>538</v>
      </c>
      <c r="Q158" s="18">
        <v>40000000</v>
      </c>
      <c r="R158" s="12" t="s">
        <v>1874</v>
      </c>
      <c r="S158" s="18">
        <v>40000000</v>
      </c>
      <c r="T158" s="12"/>
      <c r="U158" s="18"/>
      <c r="V158" s="41" t="s">
        <v>1883</v>
      </c>
      <c r="W158" s="42"/>
      <c r="X158" s="14"/>
      <c r="Y158" s="15">
        <v>0</v>
      </c>
      <c r="Z158" s="9">
        <v>0</v>
      </c>
      <c r="AA158" s="9">
        <v>0</v>
      </c>
      <c r="AB158" s="9">
        <v>0</v>
      </c>
      <c r="AC158" s="9">
        <v>0</v>
      </c>
      <c r="AD158" s="9">
        <v>0</v>
      </c>
      <c r="AE158" s="9">
        <v>0</v>
      </c>
      <c r="AF158" s="9">
        <v>0</v>
      </c>
      <c r="AG158" s="9"/>
      <c r="AH158" s="9"/>
      <c r="AI158" s="9"/>
      <c r="AJ158" s="13"/>
      <c r="AK158" s="17">
        <f t="shared" si="26"/>
        <v>0</v>
      </c>
      <c r="AL158" s="584">
        <f t="shared" si="27"/>
        <v>0</v>
      </c>
      <c r="AN158" s="94">
        <f t="shared" si="22"/>
        <v>0</v>
      </c>
      <c r="AO158" s="77"/>
      <c r="AP158" s="77">
        <f t="shared" si="23"/>
        <v>0</v>
      </c>
      <c r="AQ158" s="76"/>
      <c r="AR158" s="77"/>
      <c r="AS158" s="77"/>
      <c r="AT158" s="77"/>
      <c r="AU158" s="77"/>
      <c r="AV158" s="77"/>
      <c r="AW158" s="77"/>
      <c r="AX158" s="77"/>
      <c r="AY158" s="77"/>
      <c r="AZ158" s="77"/>
      <c r="BA158" s="77"/>
      <c r="BB158" s="78"/>
      <c r="BC158" s="79">
        <f t="shared" si="24"/>
        <v>0</v>
      </c>
      <c r="BD158" s="103">
        <f t="shared" si="25"/>
        <v>0</v>
      </c>
    </row>
    <row r="159" spans="2:56" s="47" customFormat="1" x14ac:dyDescent="0.2">
      <c r="B159" s="104"/>
      <c r="C159" s="18"/>
      <c r="D159" s="10"/>
      <c r="E159" s="10"/>
      <c r="F159" s="10"/>
      <c r="G159" s="10"/>
      <c r="H159" s="10"/>
      <c r="I159" s="10"/>
      <c r="J159" s="10"/>
      <c r="K159" s="10"/>
      <c r="L159" s="97"/>
      <c r="M159" s="97"/>
      <c r="N159" s="97"/>
      <c r="O159" s="11"/>
      <c r="P159" s="9"/>
      <c r="Q159" s="18"/>
      <c r="R159" s="12"/>
      <c r="S159" s="18"/>
      <c r="T159" s="12"/>
      <c r="U159" s="18"/>
      <c r="V159" s="41"/>
      <c r="W159" s="42"/>
      <c r="X159" s="14"/>
      <c r="Y159" s="15"/>
      <c r="Z159" s="9"/>
      <c r="AA159" s="9"/>
      <c r="AB159" s="9"/>
      <c r="AC159" s="9"/>
      <c r="AD159" s="9"/>
      <c r="AE159" s="9"/>
      <c r="AF159" s="9"/>
      <c r="AG159" s="9"/>
      <c r="AH159" s="9"/>
      <c r="AI159" s="9"/>
      <c r="AJ159" s="13"/>
      <c r="AK159" s="17">
        <f t="shared" si="26"/>
        <v>0</v>
      </c>
      <c r="AL159" s="584">
        <f t="shared" si="27"/>
        <v>0</v>
      </c>
      <c r="AN159" s="94">
        <f t="shared" si="22"/>
        <v>0</v>
      </c>
      <c r="AO159" s="77"/>
      <c r="AP159" s="77">
        <f t="shared" si="23"/>
        <v>0</v>
      </c>
      <c r="AQ159" s="76"/>
      <c r="AR159" s="77"/>
      <c r="AS159" s="77"/>
      <c r="AT159" s="77"/>
      <c r="AU159" s="77"/>
      <c r="AV159" s="77"/>
      <c r="AW159" s="77"/>
      <c r="AX159" s="77"/>
      <c r="AY159" s="77"/>
      <c r="AZ159" s="77"/>
      <c r="BA159" s="77"/>
      <c r="BB159" s="78"/>
      <c r="BC159" s="79">
        <f t="shared" si="24"/>
        <v>0</v>
      </c>
      <c r="BD159" s="103">
        <f t="shared" si="25"/>
        <v>0</v>
      </c>
    </row>
    <row r="160" spans="2:56" s="47" customFormat="1" x14ac:dyDescent="0.2">
      <c r="B160" s="104"/>
      <c r="C160" s="18"/>
      <c r="D160" s="10"/>
      <c r="E160" s="10"/>
      <c r="F160" s="10"/>
      <c r="G160" s="10"/>
      <c r="H160" s="10"/>
      <c r="I160" s="10"/>
      <c r="J160" s="10"/>
      <c r="K160" s="10"/>
      <c r="L160" s="97"/>
      <c r="M160" s="97"/>
      <c r="N160" s="97"/>
      <c r="O160" s="11"/>
      <c r="P160" s="9"/>
      <c r="Q160" s="18"/>
      <c r="R160" s="12"/>
      <c r="S160" s="18"/>
      <c r="T160" s="12"/>
      <c r="U160" s="18"/>
      <c r="V160" s="41"/>
      <c r="W160" s="42"/>
      <c r="X160" s="14"/>
      <c r="Y160" s="15"/>
      <c r="Z160" s="9"/>
      <c r="AA160" s="9"/>
      <c r="AB160" s="9"/>
      <c r="AC160" s="9"/>
      <c r="AD160" s="9"/>
      <c r="AE160" s="9"/>
      <c r="AF160" s="9"/>
      <c r="AG160" s="9"/>
      <c r="AH160" s="9"/>
      <c r="AI160" s="9"/>
      <c r="AJ160" s="13"/>
      <c r="AK160" s="17">
        <f t="shared" si="26"/>
        <v>0</v>
      </c>
      <c r="AL160" s="584">
        <f t="shared" si="27"/>
        <v>0</v>
      </c>
      <c r="AN160" s="94">
        <f>+AL160</f>
        <v>0</v>
      </c>
      <c r="AO160" s="77"/>
      <c r="AP160" s="77">
        <f>+AN160-AO160</f>
        <v>0</v>
      </c>
      <c r="AQ160" s="76"/>
      <c r="AR160" s="77"/>
      <c r="AS160" s="77"/>
      <c r="AT160" s="77"/>
      <c r="AU160" s="77"/>
      <c r="AV160" s="77"/>
      <c r="AW160" s="77"/>
      <c r="AX160" s="77"/>
      <c r="AY160" s="77"/>
      <c r="AZ160" s="77"/>
      <c r="BA160" s="77"/>
      <c r="BB160" s="78"/>
      <c r="BC160" s="79">
        <f>SUM(AQ160:BB160)</f>
        <v>0</v>
      </c>
      <c r="BD160" s="103">
        <f>+AN160-BC160</f>
        <v>0</v>
      </c>
    </row>
    <row r="161" spans="2:57" s="47" customFormat="1" x14ac:dyDescent="0.2">
      <c r="B161" s="104"/>
      <c r="C161" s="43"/>
      <c r="D161" s="10"/>
      <c r="E161" s="10"/>
      <c r="F161" s="10"/>
      <c r="G161" s="10"/>
      <c r="H161" s="10"/>
      <c r="I161" s="10"/>
      <c r="J161" s="10"/>
      <c r="K161" s="10"/>
      <c r="L161" s="97"/>
      <c r="M161" s="97"/>
      <c r="N161" s="97"/>
      <c r="O161" s="11"/>
      <c r="P161" s="9"/>
      <c r="Q161" s="18"/>
      <c r="R161" s="12"/>
      <c r="S161" s="18"/>
      <c r="T161" s="12"/>
      <c r="U161" s="18"/>
      <c r="V161" s="41"/>
      <c r="W161" s="42"/>
      <c r="X161" s="14"/>
      <c r="Y161" s="15"/>
      <c r="Z161" s="9"/>
      <c r="AA161" s="9"/>
      <c r="AB161" s="9"/>
      <c r="AC161" s="9"/>
      <c r="AD161" s="9"/>
      <c r="AE161" s="9"/>
      <c r="AF161" s="9"/>
      <c r="AG161" s="9"/>
      <c r="AH161" s="9"/>
      <c r="AI161" s="9"/>
      <c r="AJ161" s="13"/>
      <c r="AK161" s="16"/>
      <c r="AL161" s="584"/>
      <c r="AN161" s="94">
        <f>+AL161</f>
        <v>0</v>
      </c>
      <c r="AO161" s="77"/>
      <c r="AP161" s="77">
        <f>+AN161-AO161</f>
        <v>0</v>
      </c>
      <c r="AQ161" s="76"/>
      <c r="AR161" s="77"/>
      <c r="AS161" s="77"/>
      <c r="AT161" s="77"/>
      <c r="AU161" s="77"/>
      <c r="AV161" s="77"/>
      <c r="AW161" s="77"/>
      <c r="AX161" s="77"/>
      <c r="AY161" s="77"/>
      <c r="AZ161" s="77"/>
      <c r="BA161" s="77"/>
      <c r="BB161" s="78"/>
      <c r="BC161" s="79">
        <f>SUM(AQ161:BB161)</f>
        <v>0</v>
      </c>
      <c r="BD161" s="103">
        <f>+AN161-BC161</f>
        <v>0</v>
      </c>
    </row>
    <row r="162" spans="2:57" s="50" customFormat="1" ht="54" customHeight="1" thickBot="1" x14ac:dyDescent="0.25">
      <c r="B162" s="105" t="s">
        <v>6</v>
      </c>
      <c r="C162" s="44">
        <f>C124-SUM(C125:C161)</f>
        <v>0</v>
      </c>
      <c r="D162" s="80" t="s">
        <v>50</v>
      </c>
      <c r="E162" s="81" t="s">
        <v>182</v>
      </c>
      <c r="F162" s="81" t="s">
        <v>104</v>
      </c>
      <c r="G162" s="81" t="s">
        <v>105</v>
      </c>
      <c r="H162" s="81" t="s">
        <v>167</v>
      </c>
      <c r="I162" s="81" t="s">
        <v>107</v>
      </c>
      <c r="J162" s="81" t="s">
        <v>100</v>
      </c>
      <c r="K162" s="81" t="s">
        <v>106</v>
      </c>
      <c r="L162" s="98"/>
      <c r="M162" s="98"/>
      <c r="N162" s="98"/>
      <c r="O162" s="20"/>
      <c r="P162" s="21"/>
      <c r="Q162" s="19"/>
      <c r="R162" s="22"/>
      <c r="S162" s="19">
        <f>SUM(S125:S161)</f>
        <v>807007875</v>
      </c>
      <c r="T162" s="23"/>
      <c r="U162" s="19">
        <f>SUM(U125:U161)</f>
        <v>757007875</v>
      </c>
      <c r="V162" s="24"/>
      <c r="W162" s="24"/>
      <c r="X162" s="25"/>
      <c r="Y162" s="26">
        <f t="shared" ref="Y162:AL162" si="28">SUM(Y125:Y161)</f>
        <v>0</v>
      </c>
      <c r="Z162" s="26">
        <f t="shared" si="28"/>
        <v>0</v>
      </c>
      <c r="AA162" s="26">
        <f t="shared" si="28"/>
        <v>23132917</v>
      </c>
      <c r="AB162" s="26">
        <f t="shared" si="28"/>
        <v>47096150</v>
      </c>
      <c r="AC162" s="26">
        <f t="shared" si="28"/>
        <v>57992725</v>
      </c>
      <c r="AD162" s="26">
        <f t="shared" si="28"/>
        <v>225099000</v>
      </c>
      <c r="AE162" s="26">
        <f t="shared" si="28"/>
        <v>73816500</v>
      </c>
      <c r="AF162" s="26">
        <f t="shared" si="28"/>
        <v>74066000</v>
      </c>
      <c r="AG162" s="26">
        <f t="shared" si="28"/>
        <v>75816500</v>
      </c>
      <c r="AH162" s="26">
        <f t="shared" si="28"/>
        <v>0</v>
      </c>
      <c r="AI162" s="26">
        <f t="shared" si="28"/>
        <v>0</v>
      </c>
      <c r="AJ162" s="24">
        <f t="shared" si="28"/>
        <v>0</v>
      </c>
      <c r="AK162" s="27">
        <f t="shared" si="28"/>
        <v>577019792</v>
      </c>
      <c r="AL162" s="585">
        <f t="shared" si="28"/>
        <v>179988083</v>
      </c>
      <c r="AN162" s="149">
        <f t="shared" ref="AN162:BD162" si="29">SUM(AN125:AN161)</f>
        <v>160788083</v>
      </c>
      <c r="AO162" s="150">
        <f t="shared" si="29"/>
        <v>0</v>
      </c>
      <c r="AP162" s="150">
        <f t="shared" si="29"/>
        <v>160788083</v>
      </c>
      <c r="AQ162" s="150">
        <f t="shared" si="29"/>
        <v>0</v>
      </c>
      <c r="AR162" s="150">
        <f t="shared" si="29"/>
        <v>0</v>
      </c>
      <c r="AS162" s="150">
        <f t="shared" si="29"/>
        <v>0</v>
      </c>
      <c r="AT162" s="150">
        <f t="shared" si="29"/>
        <v>0</v>
      </c>
      <c r="AU162" s="150">
        <f t="shared" si="29"/>
        <v>0</v>
      </c>
      <c r="AV162" s="150">
        <f t="shared" si="29"/>
        <v>0</v>
      </c>
      <c r="AW162" s="150">
        <f t="shared" si="29"/>
        <v>0</v>
      </c>
      <c r="AX162" s="150">
        <f t="shared" si="29"/>
        <v>0</v>
      </c>
      <c r="AY162" s="150">
        <f t="shared" si="29"/>
        <v>0</v>
      </c>
      <c r="AZ162" s="150">
        <f t="shared" si="29"/>
        <v>0</v>
      </c>
      <c r="BA162" s="150">
        <f t="shared" si="29"/>
        <v>0</v>
      </c>
      <c r="BB162" s="150">
        <f t="shared" si="29"/>
        <v>0</v>
      </c>
      <c r="BC162" s="151">
        <f t="shared" si="29"/>
        <v>0</v>
      </c>
      <c r="BD162" s="152">
        <f t="shared" si="29"/>
        <v>160788083</v>
      </c>
    </row>
    <row r="163" spans="2:57" s="252" customFormat="1" ht="34.5" customHeight="1" x14ac:dyDescent="0.2">
      <c r="B163" s="444" t="s">
        <v>108</v>
      </c>
      <c r="C163" s="443">
        <v>260000000</v>
      </c>
      <c r="D163" s="445"/>
      <c r="E163" s="445"/>
      <c r="F163" s="445"/>
      <c r="G163" s="445"/>
      <c r="H163" s="445"/>
      <c r="I163" s="445"/>
      <c r="J163" s="445"/>
      <c r="K163" s="445"/>
      <c r="L163" s="445"/>
      <c r="M163" s="445"/>
      <c r="N163" s="446"/>
      <c r="O163" s="447"/>
      <c r="P163" s="448"/>
      <c r="Q163" s="449"/>
      <c r="R163" s="450"/>
      <c r="S163" s="449"/>
      <c r="T163" s="450"/>
      <c r="U163" s="449"/>
      <c r="V163" s="451"/>
      <c r="W163" s="451"/>
      <c r="X163" s="452"/>
      <c r="Y163" s="453"/>
      <c r="Z163" s="454"/>
      <c r="AA163" s="454"/>
      <c r="AB163" s="454"/>
      <c r="AC163" s="454"/>
      <c r="AD163" s="454"/>
      <c r="AE163" s="454"/>
      <c r="AF163" s="454"/>
      <c r="AG163" s="454"/>
      <c r="AH163" s="454"/>
      <c r="AI163" s="454"/>
      <c r="AJ163" s="455"/>
      <c r="AK163" s="456"/>
      <c r="AL163" s="457"/>
      <c r="AN163" s="202"/>
      <c r="AO163" s="203"/>
      <c r="AP163" s="203"/>
      <c r="AQ163" s="204"/>
      <c r="AR163" s="203"/>
      <c r="AS163" s="203"/>
      <c r="AT163" s="203"/>
      <c r="AU163" s="203"/>
      <c r="AV163" s="203"/>
      <c r="AW163" s="203"/>
      <c r="AX163" s="203"/>
      <c r="AY163" s="203"/>
      <c r="AZ163" s="203"/>
      <c r="BA163" s="203"/>
      <c r="BB163" s="205"/>
      <c r="BC163" s="206"/>
      <c r="BD163" s="207"/>
      <c r="BE163" s="208"/>
    </row>
    <row r="164" spans="2:57" s="49" customFormat="1" x14ac:dyDescent="0.2">
      <c r="B164" s="104"/>
      <c r="C164" s="9">
        <v>63000000</v>
      </c>
      <c r="D164" s="10" t="s">
        <v>50</v>
      </c>
      <c r="E164" s="10" t="s">
        <v>182</v>
      </c>
      <c r="F164" s="10" t="s">
        <v>109</v>
      </c>
      <c r="G164" s="10" t="s">
        <v>110</v>
      </c>
      <c r="H164" s="10" t="s">
        <v>168</v>
      </c>
      <c r="I164" s="10" t="s">
        <v>68</v>
      </c>
      <c r="J164" s="10" t="s">
        <v>100</v>
      </c>
      <c r="K164" s="10" t="s">
        <v>102</v>
      </c>
      <c r="L164" s="426" t="s">
        <v>2002</v>
      </c>
      <c r="M164" s="426" t="s">
        <v>2003</v>
      </c>
      <c r="N164" s="426" t="s">
        <v>2004</v>
      </c>
      <c r="O164" s="11">
        <v>71</v>
      </c>
      <c r="P164" s="9">
        <v>288</v>
      </c>
      <c r="Q164" s="9">
        <v>63000000</v>
      </c>
      <c r="R164" s="12" t="s">
        <v>511</v>
      </c>
      <c r="S164" s="9">
        <v>63000000</v>
      </c>
      <c r="T164" s="12" t="s">
        <v>762</v>
      </c>
      <c r="U164" s="9">
        <v>63000000</v>
      </c>
      <c r="V164" s="41" t="s">
        <v>612</v>
      </c>
      <c r="W164" s="41" t="s">
        <v>1906</v>
      </c>
      <c r="X164" s="14" t="s">
        <v>792</v>
      </c>
      <c r="Y164" s="15">
        <v>0</v>
      </c>
      <c r="Z164" s="9">
        <v>0</v>
      </c>
      <c r="AA164" s="9">
        <v>0</v>
      </c>
      <c r="AB164" s="9">
        <v>4433333</v>
      </c>
      <c r="AC164" s="9">
        <v>7000000</v>
      </c>
      <c r="AD164" s="9">
        <v>7000000</v>
      </c>
      <c r="AE164" s="9">
        <v>7000000</v>
      </c>
      <c r="AF164" s="9">
        <v>7000000</v>
      </c>
      <c r="AG164" s="9">
        <v>7000000</v>
      </c>
      <c r="AH164" s="9"/>
      <c r="AI164" s="9"/>
      <c r="AJ164" s="13"/>
      <c r="AK164" s="16">
        <f>SUM(Y164:AJ164)</f>
        <v>39433333</v>
      </c>
      <c r="AL164" s="584">
        <f>+U164-AK164</f>
        <v>23566667</v>
      </c>
      <c r="AM164" s="48"/>
      <c r="AN164" s="94">
        <f t="shared" ref="AN164:AN169" si="30">+AL164</f>
        <v>23566667</v>
      </c>
      <c r="AO164" s="77"/>
      <c r="AP164" s="77">
        <f t="shared" ref="AP164:AP169" si="31">+AN164-AO164</f>
        <v>23566667</v>
      </c>
      <c r="AQ164" s="76"/>
      <c r="AR164" s="77"/>
      <c r="AS164" s="77"/>
      <c r="AT164" s="77"/>
      <c r="AU164" s="77"/>
      <c r="AV164" s="77"/>
      <c r="AW164" s="77"/>
      <c r="AX164" s="77"/>
      <c r="AY164" s="77"/>
      <c r="AZ164" s="77"/>
      <c r="BA164" s="77"/>
      <c r="BB164" s="78"/>
      <c r="BC164" s="79">
        <f t="shared" ref="BC164:BC169" si="32">SUM(AQ164:BB164)</f>
        <v>0</v>
      </c>
      <c r="BD164" s="103">
        <f t="shared" ref="BD164:BD169" si="33">+AN164-BC164</f>
        <v>23566667</v>
      </c>
    </row>
    <row r="165" spans="2:57" s="49" customFormat="1" x14ac:dyDescent="0.2">
      <c r="B165" s="104"/>
      <c r="C165" s="9">
        <v>58500000</v>
      </c>
      <c r="D165" s="10" t="s">
        <v>50</v>
      </c>
      <c r="E165" s="10" t="s">
        <v>182</v>
      </c>
      <c r="F165" s="10" t="s">
        <v>109</v>
      </c>
      <c r="G165" s="10" t="s">
        <v>110</v>
      </c>
      <c r="H165" s="10" t="s">
        <v>168</v>
      </c>
      <c r="I165" s="10" t="s">
        <v>68</v>
      </c>
      <c r="J165" s="10" t="s">
        <v>100</v>
      </c>
      <c r="K165" s="10" t="s">
        <v>102</v>
      </c>
      <c r="L165" s="426" t="s">
        <v>2002</v>
      </c>
      <c r="M165" s="426" t="s">
        <v>2003</v>
      </c>
      <c r="N165" s="426" t="s">
        <v>2004</v>
      </c>
      <c r="O165" s="11">
        <v>72</v>
      </c>
      <c r="P165" s="9">
        <v>271</v>
      </c>
      <c r="Q165" s="9">
        <v>58500000</v>
      </c>
      <c r="R165" s="12" t="s">
        <v>487</v>
      </c>
      <c r="S165" s="9">
        <v>58500000</v>
      </c>
      <c r="T165" s="12" t="s">
        <v>763</v>
      </c>
      <c r="U165" s="9">
        <v>58500000</v>
      </c>
      <c r="V165" s="41" t="s">
        <v>613</v>
      </c>
      <c r="W165" s="41" t="s">
        <v>1907</v>
      </c>
      <c r="X165" s="14" t="s">
        <v>1910</v>
      </c>
      <c r="Y165" s="15">
        <v>0</v>
      </c>
      <c r="Z165" s="9">
        <v>0</v>
      </c>
      <c r="AA165" s="9">
        <v>0</v>
      </c>
      <c r="AB165" s="9">
        <v>4550000</v>
      </c>
      <c r="AC165" s="9">
        <v>6500000</v>
      </c>
      <c r="AD165" s="9">
        <v>6500000</v>
      </c>
      <c r="AE165" s="9">
        <v>6500000</v>
      </c>
      <c r="AF165" s="9">
        <v>6500000</v>
      </c>
      <c r="AG165" s="9">
        <v>6500000</v>
      </c>
      <c r="AH165" s="9"/>
      <c r="AI165" s="9"/>
      <c r="AJ165" s="13"/>
      <c r="AK165" s="16">
        <f t="shared" ref="AK165:AK170" si="34">SUM(Y165:AJ165)</f>
        <v>37050000</v>
      </c>
      <c r="AL165" s="584">
        <f t="shared" ref="AL165:AL170" si="35">+U165-AK165</f>
        <v>21450000</v>
      </c>
      <c r="AM165" s="48"/>
      <c r="AN165" s="94">
        <f t="shared" si="30"/>
        <v>21450000</v>
      </c>
      <c r="AO165" s="77"/>
      <c r="AP165" s="77">
        <f t="shared" si="31"/>
        <v>21450000</v>
      </c>
      <c r="AQ165" s="76"/>
      <c r="AR165" s="77"/>
      <c r="AS165" s="77"/>
      <c r="AT165" s="77"/>
      <c r="AU165" s="77"/>
      <c r="AV165" s="77"/>
      <c r="AW165" s="77"/>
      <c r="AX165" s="77"/>
      <c r="AY165" s="77"/>
      <c r="AZ165" s="77"/>
      <c r="BA165" s="77"/>
      <c r="BB165" s="78"/>
      <c r="BC165" s="79">
        <f t="shared" si="32"/>
        <v>0</v>
      </c>
      <c r="BD165" s="103">
        <f t="shared" si="33"/>
        <v>21450000</v>
      </c>
    </row>
    <row r="166" spans="2:57" s="49" customFormat="1" x14ac:dyDescent="0.2">
      <c r="B166" s="104"/>
      <c r="C166" s="9">
        <v>58500000</v>
      </c>
      <c r="D166" s="10" t="s">
        <v>50</v>
      </c>
      <c r="E166" s="10" t="s">
        <v>182</v>
      </c>
      <c r="F166" s="10" t="s">
        <v>109</v>
      </c>
      <c r="G166" s="10" t="s">
        <v>110</v>
      </c>
      <c r="H166" s="10" t="s">
        <v>168</v>
      </c>
      <c r="I166" s="10" t="s">
        <v>68</v>
      </c>
      <c r="J166" s="10" t="s">
        <v>100</v>
      </c>
      <c r="K166" s="10" t="s">
        <v>102</v>
      </c>
      <c r="L166" s="97" t="s">
        <v>2001</v>
      </c>
      <c r="M166" s="97" t="s">
        <v>2001</v>
      </c>
      <c r="N166" s="97" t="s">
        <v>2001</v>
      </c>
      <c r="O166" s="11">
        <v>73</v>
      </c>
      <c r="P166" s="9">
        <v>272</v>
      </c>
      <c r="Q166" s="9">
        <v>58500000</v>
      </c>
      <c r="R166" s="12" t="s">
        <v>486</v>
      </c>
      <c r="S166" s="9">
        <v>58500000</v>
      </c>
      <c r="T166" s="12" t="s">
        <v>764</v>
      </c>
      <c r="U166" s="9">
        <v>58500000</v>
      </c>
      <c r="V166" s="41" t="s">
        <v>614</v>
      </c>
      <c r="W166" s="41" t="s">
        <v>1908</v>
      </c>
      <c r="X166" s="14" t="s">
        <v>1911</v>
      </c>
      <c r="Y166" s="15">
        <v>0</v>
      </c>
      <c r="Z166" s="9">
        <v>0</v>
      </c>
      <c r="AA166" s="9">
        <v>0</v>
      </c>
      <c r="AB166" s="9">
        <v>5850000</v>
      </c>
      <c r="AC166" s="9">
        <v>6500000</v>
      </c>
      <c r="AD166" s="9">
        <v>6500000</v>
      </c>
      <c r="AE166" s="9">
        <v>6500000</v>
      </c>
      <c r="AF166" s="9">
        <v>6500000</v>
      </c>
      <c r="AG166" s="9">
        <v>6500000</v>
      </c>
      <c r="AH166" s="9"/>
      <c r="AI166" s="9"/>
      <c r="AJ166" s="13"/>
      <c r="AK166" s="16">
        <f t="shared" si="34"/>
        <v>38350000</v>
      </c>
      <c r="AL166" s="584">
        <f t="shared" si="35"/>
        <v>20150000</v>
      </c>
      <c r="AM166" s="48"/>
      <c r="AN166" s="94">
        <f t="shared" si="30"/>
        <v>20150000</v>
      </c>
      <c r="AO166" s="77"/>
      <c r="AP166" s="77">
        <f t="shared" si="31"/>
        <v>20150000</v>
      </c>
      <c r="AQ166" s="76"/>
      <c r="AR166" s="77"/>
      <c r="AS166" s="77"/>
      <c r="AT166" s="77"/>
      <c r="AU166" s="77"/>
      <c r="AV166" s="77"/>
      <c r="AW166" s="77"/>
      <c r="AX166" s="77"/>
      <c r="AY166" s="77"/>
      <c r="AZ166" s="77"/>
      <c r="BA166" s="77"/>
      <c r="BB166" s="78"/>
      <c r="BC166" s="79">
        <f t="shared" si="32"/>
        <v>0</v>
      </c>
      <c r="BD166" s="103">
        <f t="shared" si="33"/>
        <v>20150000</v>
      </c>
    </row>
    <row r="167" spans="2:57" s="49" customFormat="1" x14ac:dyDescent="0.2">
      <c r="B167" s="104"/>
      <c r="C167" s="9">
        <v>45500000</v>
      </c>
      <c r="D167" s="10" t="s">
        <v>50</v>
      </c>
      <c r="E167" s="10" t="s">
        <v>182</v>
      </c>
      <c r="F167" s="10" t="s">
        <v>109</v>
      </c>
      <c r="G167" s="10" t="s">
        <v>110</v>
      </c>
      <c r="H167" s="10" t="s">
        <v>168</v>
      </c>
      <c r="I167" s="10" t="s">
        <v>68</v>
      </c>
      <c r="J167" s="10" t="s">
        <v>100</v>
      </c>
      <c r="K167" s="10" t="s">
        <v>102</v>
      </c>
      <c r="L167" s="97" t="s">
        <v>2001</v>
      </c>
      <c r="M167" s="97" t="s">
        <v>2001</v>
      </c>
      <c r="N167" s="97" t="s">
        <v>2001</v>
      </c>
      <c r="O167" s="11">
        <v>74</v>
      </c>
      <c r="P167" s="9">
        <v>471</v>
      </c>
      <c r="Q167" s="9">
        <v>45500000</v>
      </c>
      <c r="R167" s="12" t="s">
        <v>760</v>
      </c>
      <c r="S167" s="9">
        <v>45500000</v>
      </c>
      <c r="T167" s="12" t="s">
        <v>765</v>
      </c>
      <c r="U167" s="9">
        <v>45500000</v>
      </c>
      <c r="V167" s="41" t="s">
        <v>767</v>
      </c>
      <c r="W167" s="41" t="s">
        <v>1909</v>
      </c>
      <c r="X167" s="14" t="s">
        <v>1912</v>
      </c>
      <c r="Y167" s="15">
        <v>0</v>
      </c>
      <c r="Z167" s="9">
        <v>0</v>
      </c>
      <c r="AA167" s="9">
        <v>0</v>
      </c>
      <c r="AB167" s="9">
        <v>0</v>
      </c>
      <c r="AC167" s="9">
        <v>0</v>
      </c>
      <c r="AD167" s="9">
        <v>0</v>
      </c>
      <c r="AE167" s="9">
        <v>6500000</v>
      </c>
      <c r="AF167" s="9">
        <v>6500000</v>
      </c>
      <c r="AG167" s="9">
        <v>6500000</v>
      </c>
      <c r="AH167" s="9"/>
      <c r="AI167" s="9"/>
      <c r="AJ167" s="13"/>
      <c r="AK167" s="16">
        <f>SUM(Y167:AJ167)</f>
        <v>19500000</v>
      </c>
      <c r="AL167" s="584">
        <f>+U167-AK167</f>
        <v>26000000</v>
      </c>
      <c r="AM167" s="48"/>
      <c r="AN167" s="94">
        <f t="shared" si="30"/>
        <v>26000000</v>
      </c>
      <c r="AO167" s="77"/>
      <c r="AP167" s="77">
        <f t="shared" si="31"/>
        <v>26000000</v>
      </c>
      <c r="AQ167" s="76"/>
      <c r="AR167" s="77"/>
      <c r="AS167" s="77"/>
      <c r="AT167" s="77"/>
      <c r="AU167" s="77"/>
      <c r="AV167" s="77"/>
      <c r="AW167" s="77"/>
      <c r="AX167" s="77"/>
      <c r="AY167" s="77"/>
      <c r="AZ167" s="77"/>
      <c r="BA167" s="77"/>
      <c r="BB167" s="78"/>
      <c r="BC167" s="79">
        <f t="shared" si="32"/>
        <v>0</v>
      </c>
      <c r="BD167" s="103">
        <f t="shared" si="33"/>
        <v>26000000</v>
      </c>
    </row>
    <row r="168" spans="2:57" s="49" customFormat="1" x14ac:dyDescent="0.2">
      <c r="B168" s="104"/>
      <c r="C168" s="9">
        <v>24750000</v>
      </c>
      <c r="D168" s="10" t="s">
        <v>50</v>
      </c>
      <c r="E168" s="10" t="s">
        <v>182</v>
      </c>
      <c r="F168" s="10" t="s">
        <v>109</v>
      </c>
      <c r="G168" s="10" t="s">
        <v>110</v>
      </c>
      <c r="H168" s="10" t="s">
        <v>168</v>
      </c>
      <c r="I168" s="10" t="s">
        <v>68</v>
      </c>
      <c r="J168" s="10" t="s">
        <v>100</v>
      </c>
      <c r="K168" s="10" t="s">
        <v>102</v>
      </c>
      <c r="L168" s="97" t="s">
        <v>2001</v>
      </c>
      <c r="M168" s="97" t="s">
        <v>2001</v>
      </c>
      <c r="N168" s="97" t="s">
        <v>2001</v>
      </c>
      <c r="O168" s="11">
        <v>190</v>
      </c>
      <c r="P168" s="9">
        <v>477</v>
      </c>
      <c r="Q168" s="9">
        <v>24750000</v>
      </c>
      <c r="R168" s="12" t="s">
        <v>761</v>
      </c>
      <c r="S168" s="9">
        <v>24750000</v>
      </c>
      <c r="T168" s="12" t="s">
        <v>766</v>
      </c>
      <c r="U168" s="9">
        <v>24750000</v>
      </c>
      <c r="V168" s="41" t="s">
        <v>768</v>
      </c>
      <c r="W168" s="41" t="s">
        <v>826</v>
      </c>
      <c r="X168" s="14" t="s">
        <v>814</v>
      </c>
      <c r="Y168" s="15">
        <v>0</v>
      </c>
      <c r="Z168" s="9">
        <v>0</v>
      </c>
      <c r="AA168" s="9">
        <v>0</v>
      </c>
      <c r="AB168" s="9">
        <v>0</v>
      </c>
      <c r="AC168" s="9">
        <v>0</v>
      </c>
      <c r="AD168" s="9">
        <v>0</v>
      </c>
      <c r="AE168" s="9">
        <v>0</v>
      </c>
      <c r="AF168" s="9">
        <v>2013832</v>
      </c>
      <c r="AG168" s="9">
        <v>12768819</v>
      </c>
      <c r="AH168" s="9"/>
      <c r="AI168" s="9"/>
      <c r="AJ168" s="13"/>
      <c r="AK168" s="16">
        <f>SUM(Y168:AJ168)</f>
        <v>14782651</v>
      </c>
      <c r="AL168" s="584">
        <f>+U168-AK168</f>
        <v>9967349</v>
      </c>
      <c r="AM168" s="48"/>
      <c r="AN168" s="94">
        <f t="shared" si="30"/>
        <v>9967349</v>
      </c>
      <c r="AO168" s="77"/>
      <c r="AP168" s="77">
        <f t="shared" si="31"/>
        <v>9967349</v>
      </c>
      <c r="AQ168" s="76"/>
      <c r="AR168" s="77"/>
      <c r="AS168" s="77"/>
      <c r="AT168" s="77"/>
      <c r="AU168" s="77"/>
      <c r="AV168" s="77"/>
      <c r="AW168" s="77"/>
      <c r="AX168" s="77"/>
      <c r="AY168" s="77"/>
      <c r="AZ168" s="77"/>
      <c r="BA168" s="77"/>
      <c r="BB168" s="78"/>
      <c r="BC168" s="79">
        <f t="shared" si="32"/>
        <v>0</v>
      </c>
      <c r="BD168" s="103">
        <f t="shared" si="33"/>
        <v>9967349</v>
      </c>
    </row>
    <row r="169" spans="2:57" s="49" customFormat="1" x14ac:dyDescent="0.2">
      <c r="B169" s="104"/>
      <c r="C169" s="9">
        <v>9710000</v>
      </c>
      <c r="D169" s="10" t="s">
        <v>50</v>
      </c>
      <c r="E169" s="10" t="s">
        <v>182</v>
      </c>
      <c r="F169" s="10" t="s">
        <v>109</v>
      </c>
      <c r="G169" s="10" t="s">
        <v>110</v>
      </c>
      <c r="H169" s="10" t="s">
        <v>168</v>
      </c>
      <c r="I169" s="10" t="s">
        <v>68</v>
      </c>
      <c r="J169" s="10" t="s">
        <v>100</v>
      </c>
      <c r="K169" s="10" t="s">
        <v>102</v>
      </c>
      <c r="L169" s="97" t="s">
        <v>2001</v>
      </c>
      <c r="M169" s="97" t="s">
        <v>2001</v>
      </c>
      <c r="N169" s="97" t="s">
        <v>2001</v>
      </c>
      <c r="O169" s="11">
        <v>725</v>
      </c>
      <c r="P169" s="9"/>
      <c r="Q169" s="9"/>
      <c r="R169" s="12"/>
      <c r="S169" s="9"/>
      <c r="T169" s="12"/>
      <c r="U169" s="9"/>
      <c r="V169" s="41" t="s">
        <v>1905</v>
      </c>
      <c r="W169" s="41"/>
      <c r="X169" s="14"/>
      <c r="Y169" s="15">
        <v>0</v>
      </c>
      <c r="Z169" s="9">
        <v>0</v>
      </c>
      <c r="AA169" s="9">
        <v>0</v>
      </c>
      <c r="AB169" s="9">
        <v>0</v>
      </c>
      <c r="AC169" s="9">
        <v>0</v>
      </c>
      <c r="AD169" s="9">
        <v>0</v>
      </c>
      <c r="AE169" s="9">
        <v>0</v>
      </c>
      <c r="AF169" s="9">
        <v>0</v>
      </c>
      <c r="AG169" s="9">
        <v>0</v>
      </c>
      <c r="AH169" s="9"/>
      <c r="AI169" s="9"/>
      <c r="AJ169" s="13"/>
      <c r="AK169" s="16">
        <f>SUM(Y169:AJ169)</f>
        <v>0</v>
      </c>
      <c r="AL169" s="584">
        <f>+U169-AK169</f>
        <v>0</v>
      </c>
      <c r="AM169" s="48"/>
      <c r="AN169" s="94">
        <f t="shared" si="30"/>
        <v>0</v>
      </c>
      <c r="AO169" s="77"/>
      <c r="AP169" s="77">
        <f t="shared" si="31"/>
        <v>0</v>
      </c>
      <c r="AQ169" s="76"/>
      <c r="AR169" s="77"/>
      <c r="AS169" s="77"/>
      <c r="AT169" s="77"/>
      <c r="AU169" s="77"/>
      <c r="AV169" s="77"/>
      <c r="AW169" s="77"/>
      <c r="AX169" s="77"/>
      <c r="AY169" s="77"/>
      <c r="AZ169" s="77"/>
      <c r="BA169" s="77"/>
      <c r="BB169" s="78"/>
      <c r="BC169" s="79">
        <f t="shared" si="32"/>
        <v>0</v>
      </c>
      <c r="BD169" s="103">
        <f t="shared" si="33"/>
        <v>0</v>
      </c>
    </row>
    <row r="170" spans="2:57" s="49" customFormat="1" x14ac:dyDescent="0.2">
      <c r="B170" s="104"/>
      <c r="C170" s="9">
        <v>40000</v>
      </c>
      <c r="D170" s="10" t="s">
        <v>50</v>
      </c>
      <c r="E170" s="10" t="s">
        <v>182</v>
      </c>
      <c r="F170" s="10" t="s">
        <v>109</v>
      </c>
      <c r="G170" s="10" t="s">
        <v>110</v>
      </c>
      <c r="H170" s="10" t="s">
        <v>168</v>
      </c>
      <c r="I170" s="10" t="s">
        <v>68</v>
      </c>
      <c r="J170" s="10" t="s">
        <v>100</v>
      </c>
      <c r="K170" s="10" t="s">
        <v>102</v>
      </c>
      <c r="L170" s="97" t="s">
        <v>2001</v>
      </c>
      <c r="M170" s="97" t="s">
        <v>2001</v>
      </c>
      <c r="N170" s="97" t="s">
        <v>2001</v>
      </c>
      <c r="O170" s="11">
        <v>743</v>
      </c>
      <c r="P170" s="9">
        <v>624</v>
      </c>
      <c r="Q170" s="9"/>
      <c r="R170" s="12"/>
      <c r="S170" s="9"/>
      <c r="T170" s="12"/>
      <c r="U170" s="9"/>
      <c r="V170" s="41" t="s">
        <v>2102</v>
      </c>
      <c r="W170" s="13"/>
      <c r="X170" s="14"/>
      <c r="Y170" s="15">
        <v>0</v>
      </c>
      <c r="Z170" s="9">
        <v>0</v>
      </c>
      <c r="AA170" s="9">
        <v>0</v>
      </c>
      <c r="AB170" s="9">
        <v>0</v>
      </c>
      <c r="AC170" s="9">
        <v>0</v>
      </c>
      <c r="AD170" s="9">
        <v>0</v>
      </c>
      <c r="AE170" s="9">
        <v>0</v>
      </c>
      <c r="AF170" s="9">
        <v>0</v>
      </c>
      <c r="AG170" s="9">
        <v>0</v>
      </c>
      <c r="AH170" s="9"/>
      <c r="AI170" s="9"/>
      <c r="AJ170" s="13"/>
      <c r="AK170" s="16">
        <f t="shared" si="34"/>
        <v>0</v>
      </c>
      <c r="AL170" s="584">
        <f t="shared" si="35"/>
        <v>0</v>
      </c>
      <c r="AM170" s="48"/>
      <c r="AN170" s="94">
        <f>+AL170</f>
        <v>0</v>
      </c>
      <c r="AO170" s="77"/>
      <c r="AP170" s="77">
        <f>+AN170-AO170</f>
        <v>0</v>
      </c>
      <c r="AQ170" s="76"/>
      <c r="AR170" s="77"/>
      <c r="AS170" s="77"/>
      <c r="AT170" s="77"/>
      <c r="AU170" s="77"/>
      <c r="AV170" s="77"/>
      <c r="AW170" s="77"/>
      <c r="AX170" s="77"/>
      <c r="AY170" s="77"/>
      <c r="AZ170" s="77"/>
      <c r="BA170" s="77"/>
      <c r="BB170" s="78"/>
      <c r="BC170" s="79">
        <f>SUM(AQ170:BB170)</f>
        <v>0</v>
      </c>
      <c r="BD170" s="103">
        <f>+AN170-BC170</f>
        <v>0</v>
      </c>
    </row>
    <row r="171" spans="2:57" s="49" customFormat="1" x14ac:dyDescent="0.2">
      <c r="B171" s="104"/>
      <c r="C171" s="9"/>
      <c r="D171" s="10"/>
      <c r="E171" s="10"/>
      <c r="F171" s="10"/>
      <c r="G171" s="10"/>
      <c r="H171" s="10"/>
      <c r="I171" s="10"/>
      <c r="J171" s="10"/>
      <c r="K171" s="10"/>
      <c r="L171" s="97"/>
      <c r="M171" s="97"/>
      <c r="N171" s="97"/>
      <c r="O171" s="11"/>
      <c r="P171" s="9"/>
      <c r="Q171" s="9"/>
      <c r="R171" s="12"/>
      <c r="S171" s="9"/>
      <c r="T171" s="12"/>
      <c r="U171" s="9"/>
      <c r="V171" s="41"/>
      <c r="W171" s="13"/>
      <c r="X171" s="14"/>
      <c r="Y171" s="15"/>
      <c r="Z171" s="9"/>
      <c r="AA171" s="9"/>
      <c r="AB171" s="9"/>
      <c r="AC171" s="9"/>
      <c r="AD171" s="9"/>
      <c r="AE171" s="9"/>
      <c r="AF171" s="9"/>
      <c r="AG171" s="9"/>
      <c r="AH171" s="9"/>
      <c r="AI171" s="9"/>
      <c r="AJ171" s="13"/>
      <c r="AK171" s="16"/>
      <c r="AL171" s="584"/>
      <c r="AM171" s="48"/>
      <c r="AN171" s="94">
        <f>+AL171</f>
        <v>0</v>
      </c>
      <c r="AO171" s="77"/>
      <c r="AP171" s="77">
        <f>+AN171-AO171</f>
        <v>0</v>
      </c>
      <c r="AQ171" s="76"/>
      <c r="AR171" s="77"/>
      <c r="AS171" s="77"/>
      <c r="AT171" s="77"/>
      <c r="AU171" s="77"/>
      <c r="AV171" s="77"/>
      <c r="AW171" s="77"/>
      <c r="AX171" s="77"/>
      <c r="AY171" s="77"/>
      <c r="AZ171" s="77"/>
      <c r="BA171" s="77"/>
      <c r="BB171" s="78"/>
      <c r="BC171" s="79">
        <f>SUM(AQ171:BB171)</f>
        <v>0</v>
      </c>
      <c r="BD171" s="103">
        <f>+AN171-BC171</f>
        <v>0</v>
      </c>
    </row>
    <row r="172" spans="2:57" s="50" customFormat="1" ht="53.25" customHeight="1" thickBot="1" x14ac:dyDescent="0.25">
      <c r="B172" s="105" t="s">
        <v>6</v>
      </c>
      <c r="C172" s="44">
        <f>C163-SUM(C164:C171)</f>
        <v>0</v>
      </c>
      <c r="D172" s="80" t="s">
        <v>50</v>
      </c>
      <c r="E172" s="81" t="s">
        <v>182</v>
      </c>
      <c r="F172" s="81" t="s">
        <v>109</v>
      </c>
      <c r="G172" s="81" t="s">
        <v>110</v>
      </c>
      <c r="H172" s="81" t="s">
        <v>168</v>
      </c>
      <c r="I172" s="81" t="s">
        <v>68</v>
      </c>
      <c r="J172" s="81" t="s">
        <v>100</v>
      </c>
      <c r="K172" s="81" t="s">
        <v>102</v>
      </c>
      <c r="L172" s="98"/>
      <c r="M172" s="98"/>
      <c r="N172" s="98"/>
      <c r="O172" s="20"/>
      <c r="P172" s="21"/>
      <c r="Q172" s="19"/>
      <c r="R172" s="22"/>
      <c r="S172" s="19">
        <f>SUM(S164:S171)</f>
        <v>250250000</v>
      </c>
      <c r="T172" s="23"/>
      <c r="U172" s="19">
        <f>SUM(U164:U171)</f>
        <v>250250000</v>
      </c>
      <c r="V172" s="24"/>
      <c r="W172" s="24"/>
      <c r="X172" s="25"/>
      <c r="Y172" s="26">
        <f t="shared" ref="Y172:BD172" si="36">SUM(Y164:Y171)</f>
        <v>0</v>
      </c>
      <c r="Z172" s="26">
        <f t="shared" si="36"/>
        <v>0</v>
      </c>
      <c r="AA172" s="26">
        <f t="shared" si="36"/>
        <v>0</v>
      </c>
      <c r="AB172" s="26">
        <f t="shared" si="36"/>
        <v>14833333</v>
      </c>
      <c r="AC172" s="26">
        <f t="shared" si="36"/>
        <v>20000000</v>
      </c>
      <c r="AD172" s="26">
        <f t="shared" si="36"/>
        <v>20000000</v>
      </c>
      <c r="AE172" s="26">
        <f t="shared" si="36"/>
        <v>26500000</v>
      </c>
      <c r="AF172" s="26">
        <f t="shared" si="36"/>
        <v>28513832</v>
      </c>
      <c r="AG172" s="26">
        <f t="shared" si="36"/>
        <v>39268819</v>
      </c>
      <c r="AH172" s="26">
        <f t="shared" si="36"/>
        <v>0</v>
      </c>
      <c r="AI172" s="26">
        <f t="shared" si="36"/>
        <v>0</v>
      </c>
      <c r="AJ172" s="24">
        <f t="shared" si="36"/>
        <v>0</v>
      </c>
      <c r="AK172" s="27">
        <f t="shared" si="36"/>
        <v>149115984</v>
      </c>
      <c r="AL172" s="585">
        <f t="shared" si="36"/>
        <v>101134016</v>
      </c>
      <c r="AN172" s="149">
        <f t="shared" si="36"/>
        <v>101134016</v>
      </c>
      <c r="AO172" s="150">
        <f t="shared" si="36"/>
        <v>0</v>
      </c>
      <c r="AP172" s="150">
        <f t="shared" si="36"/>
        <v>101134016</v>
      </c>
      <c r="AQ172" s="150">
        <f t="shared" si="36"/>
        <v>0</v>
      </c>
      <c r="AR172" s="150">
        <f t="shared" si="36"/>
        <v>0</v>
      </c>
      <c r="AS172" s="150">
        <f t="shared" si="36"/>
        <v>0</v>
      </c>
      <c r="AT172" s="150">
        <f t="shared" si="36"/>
        <v>0</v>
      </c>
      <c r="AU172" s="150">
        <f t="shared" si="36"/>
        <v>0</v>
      </c>
      <c r="AV172" s="150">
        <f t="shared" si="36"/>
        <v>0</v>
      </c>
      <c r="AW172" s="150">
        <f t="shared" si="36"/>
        <v>0</v>
      </c>
      <c r="AX172" s="150">
        <f t="shared" si="36"/>
        <v>0</v>
      </c>
      <c r="AY172" s="150">
        <f t="shared" si="36"/>
        <v>0</v>
      </c>
      <c r="AZ172" s="150">
        <f t="shared" si="36"/>
        <v>0</v>
      </c>
      <c r="BA172" s="150">
        <f t="shared" si="36"/>
        <v>0</v>
      </c>
      <c r="BB172" s="150">
        <f t="shared" si="36"/>
        <v>0</v>
      </c>
      <c r="BC172" s="151">
        <f t="shared" si="36"/>
        <v>0</v>
      </c>
      <c r="BD172" s="152">
        <f t="shared" si="36"/>
        <v>101134016</v>
      </c>
    </row>
    <row r="173" spans="2:57" s="252" customFormat="1" ht="34.5" customHeight="1" x14ac:dyDescent="0.2">
      <c r="B173" s="444" t="s">
        <v>108</v>
      </c>
      <c r="C173" s="443">
        <v>77000000</v>
      </c>
      <c r="D173" s="445"/>
      <c r="E173" s="445"/>
      <c r="F173" s="445"/>
      <c r="G173" s="445"/>
      <c r="H173" s="445"/>
      <c r="I173" s="445"/>
      <c r="J173" s="445"/>
      <c r="K173" s="445"/>
      <c r="L173" s="445"/>
      <c r="M173" s="445"/>
      <c r="N173" s="446"/>
      <c r="O173" s="447"/>
      <c r="P173" s="448"/>
      <c r="Q173" s="449"/>
      <c r="R173" s="450"/>
      <c r="S173" s="449"/>
      <c r="T173" s="450"/>
      <c r="U173" s="449"/>
      <c r="V173" s="451"/>
      <c r="W173" s="451"/>
      <c r="X173" s="452"/>
      <c r="Y173" s="453"/>
      <c r="Z173" s="454"/>
      <c r="AA173" s="454"/>
      <c r="AB173" s="454"/>
      <c r="AC173" s="454"/>
      <c r="AD173" s="454"/>
      <c r="AE173" s="454"/>
      <c r="AF173" s="454"/>
      <c r="AG173" s="454"/>
      <c r="AH173" s="454"/>
      <c r="AI173" s="454"/>
      <c r="AJ173" s="455"/>
      <c r="AK173" s="456"/>
      <c r="AL173" s="457"/>
      <c r="AN173" s="202"/>
      <c r="AO173" s="203"/>
      <c r="AP173" s="203"/>
      <c r="AQ173" s="204"/>
      <c r="AR173" s="203"/>
      <c r="AS173" s="203"/>
      <c r="AT173" s="203"/>
      <c r="AU173" s="203"/>
      <c r="AV173" s="203"/>
      <c r="AW173" s="203"/>
      <c r="AX173" s="203"/>
      <c r="AY173" s="203"/>
      <c r="AZ173" s="203"/>
      <c r="BA173" s="203"/>
      <c r="BB173" s="205"/>
      <c r="BC173" s="206"/>
      <c r="BD173" s="207"/>
      <c r="BE173" s="208"/>
    </row>
    <row r="174" spans="2:57" s="49" customFormat="1" x14ac:dyDescent="0.2">
      <c r="B174" s="104"/>
      <c r="C174" s="9">
        <v>14875000</v>
      </c>
      <c r="D174" s="10" t="s">
        <v>2037</v>
      </c>
      <c r="E174" s="10" t="s">
        <v>182</v>
      </c>
      <c r="F174" s="10" t="s">
        <v>109</v>
      </c>
      <c r="G174" s="10" t="s">
        <v>110</v>
      </c>
      <c r="H174" s="10" t="s">
        <v>168</v>
      </c>
      <c r="I174" s="10" t="s">
        <v>68</v>
      </c>
      <c r="J174" s="10" t="s">
        <v>100</v>
      </c>
      <c r="K174" s="10" t="s">
        <v>102</v>
      </c>
      <c r="L174" s="426" t="s">
        <v>2002</v>
      </c>
      <c r="M174" s="426" t="s">
        <v>2003</v>
      </c>
      <c r="N174" s="426" t="s">
        <v>2004</v>
      </c>
      <c r="O174" s="11">
        <v>0</v>
      </c>
      <c r="P174" s="9"/>
      <c r="Q174" s="9"/>
      <c r="R174" s="12"/>
      <c r="S174" s="9"/>
      <c r="T174" s="12"/>
      <c r="U174" s="9"/>
      <c r="V174" s="41"/>
      <c r="W174" s="41" t="s">
        <v>1905</v>
      </c>
      <c r="X174" s="14"/>
      <c r="Y174" s="15">
        <v>0</v>
      </c>
      <c r="Z174" s="15">
        <v>0</v>
      </c>
      <c r="AA174" s="15">
        <v>0</v>
      </c>
      <c r="AB174" s="15">
        <v>0</v>
      </c>
      <c r="AC174" s="15">
        <v>0</v>
      </c>
      <c r="AD174" s="15">
        <v>0</v>
      </c>
      <c r="AE174" s="15">
        <v>0</v>
      </c>
      <c r="AF174" s="15">
        <v>0</v>
      </c>
      <c r="AG174" s="15">
        <v>0</v>
      </c>
      <c r="AH174" s="9"/>
      <c r="AI174" s="9"/>
      <c r="AJ174" s="13"/>
      <c r="AK174" s="16">
        <f t="shared" ref="AK174:AK180" si="37">SUM(Y174:AJ174)</f>
        <v>0</v>
      </c>
      <c r="AL174" s="584">
        <f t="shared" ref="AL174:AL180" si="38">+U174-AK174</f>
        <v>0</v>
      </c>
      <c r="AM174" s="48"/>
      <c r="AN174" s="94">
        <f t="shared" ref="AN174:AN181" si="39">+AL174</f>
        <v>0</v>
      </c>
      <c r="AO174" s="77"/>
      <c r="AP174" s="77">
        <f t="shared" ref="AP174:AP181" si="40">+AN174-AO174</f>
        <v>0</v>
      </c>
      <c r="AQ174" s="76"/>
      <c r="AR174" s="77"/>
      <c r="AS174" s="77"/>
      <c r="AT174" s="77"/>
      <c r="AU174" s="77"/>
      <c r="AV174" s="77"/>
      <c r="AW174" s="77"/>
      <c r="AX174" s="77"/>
      <c r="AY174" s="77"/>
      <c r="AZ174" s="77"/>
      <c r="BA174" s="77"/>
      <c r="BB174" s="78"/>
      <c r="BC174" s="79">
        <f t="shared" ref="BC174:BC181" si="41">SUM(AQ174:BB174)</f>
        <v>0</v>
      </c>
      <c r="BD174" s="103">
        <f t="shared" ref="BD174:BD181" si="42">+AN174-BC174</f>
        <v>0</v>
      </c>
    </row>
    <row r="175" spans="2:57" s="49" customFormat="1" x14ac:dyDescent="0.2">
      <c r="B175" s="104"/>
      <c r="C175" s="9">
        <v>26325000</v>
      </c>
      <c r="D175" s="10" t="s">
        <v>2037</v>
      </c>
      <c r="E175" s="10" t="s">
        <v>182</v>
      </c>
      <c r="F175" s="10" t="s">
        <v>109</v>
      </c>
      <c r="G175" s="10" t="s">
        <v>110</v>
      </c>
      <c r="H175" s="10" t="s">
        <v>168</v>
      </c>
      <c r="I175" s="10" t="s">
        <v>68</v>
      </c>
      <c r="J175" s="10" t="s">
        <v>100</v>
      </c>
      <c r="K175" s="10" t="s">
        <v>102</v>
      </c>
      <c r="L175" s="426" t="s">
        <v>2002</v>
      </c>
      <c r="M175" s="426" t="s">
        <v>2003</v>
      </c>
      <c r="N175" s="426" t="s">
        <v>2004</v>
      </c>
      <c r="O175" s="11">
        <v>0</v>
      </c>
      <c r="P175" s="9"/>
      <c r="Q175" s="9">
        <v>630</v>
      </c>
      <c r="R175" s="12"/>
      <c r="S175" s="9"/>
      <c r="T175" s="12"/>
      <c r="U175" s="9"/>
      <c r="V175" s="41"/>
      <c r="W175" s="41" t="s">
        <v>2103</v>
      </c>
      <c r="X175" s="14"/>
      <c r="Y175" s="15">
        <v>0</v>
      </c>
      <c r="Z175" s="15">
        <v>0</v>
      </c>
      <c r="AA175" s="15">
        <v>0</v>
      </c>
      <c r="AB175" s="15">
        <v>0</v>
      </c>
      <c r="AC175" s="15">
        <v>0</v>
      </c>
      <c r="AD175" s="15">
        <v>0</v>
      </c>
      <c r="AE175" s="15">
        <v>0</v>
      </c>
      <c r="AF175" s="15">
        <v>0</v>
      </c>
      <c r="AG175" s="15">
        <v>0</v>
      </c>
      <c r="AH175" s="9"/>
      <c r="AI175" s="9"/>
      <c r="AJ175" s="13"/>
      <c r="AK175" s="16">
        <f t="shared" si="37"/>
        <v>0</v>
      </c>
      <c r="AL175" s="584">
        <f t="shared" si="38"/>
        <v>0</v>
      </c>
      <c r="AM175" s="48"/>
      <c r="AN175" s="94">
        <f t="shared" si="39"/>
        <v>0</v>
      </c>
      <c r="AO175" s="77"/>
      <c r="AP175" s="77">
        <f t="shared" si="40"/>
        <v>0</v>
      </c>
      <c r="AQ175" s="76"/>
      <c r="AR175" s="77"/>
      <c r="AS175" s="77"/>
      <c r="AT175" s="77"/>
      <c r="AU175" s="77"/>
      <c r="AV175" s="77"/>
      <c r="AW175" s="77"/>
      <c r="AX175" s="77"/>
      <c r="AY175" s="77"/>
      <c r="AZ175" s="77"/>
      <c r="BA175" s="77"/>
      <c r="BB175" s="78"/>
      <c r="BC175" s="79">
        <f t="shared" si="41"/>
        <v>0</v>
      </c>
      <c r="BD175" s="103">
        <f t="shared" si="42"/>
        <v>0</v>
      </c>
    </row>
    <row r="176" spans="2:57" s="49" customFormat="1" x14ac:dyDescent="0.2">
      <c r="B176" s="104"/>
      <c r="C176" s="9">
        <v>19800000</v>
      </c>
      <c r="D176" s="10" t="s">
        <v>2037</v>
      </c>
      <c r="E176" s="10" t="s">
        <v>182</v>
      </c>
      <c r="F176" s="10" t="s">
        <v>109</v>
      </c>
      <c r="G176" s="10" t="s">
        <v>110</v>
      </c>
      <c r="H176" s="10" t="s">
        <v>168</v>
      </c>
      <c r="I176" s="10" t="s">
        <v>68</v>
      </c>
      <c r="J176" s="10" t="s">
        <v>100</v>
      </c>
      <c r="K176" s="10" t="s">
        <v>102</v>
      </c>
      <c r="L176" s="426" t="s">
        <v>2002</v>
      </c>
      <c r="M176" s="426" t="s">
        <v>2003</v>
      </c>
      <c r="N176" s="426" t="s">
        <v>2004</v>
      </c>
      <c r="O176" s="11">
        <v>0</v>
      </c>
      <c r="P176" s="9"/>
      <c r="Q176" s="9">
        <v>631</v>
      </c>
      <c r="R176" s="12"/>
      <c r="S176" s="9"/>
      <c r="T176" s="12"/>
      <c r="U176" s="9"/>
      <c r="V176" s="41"/>
      <c r="W176" s="41" t="s">
        <v>2104</v>
      </c>
      <c r="X176" s="14"/>
      <c r="Y176" s="15">
        <v>0</v>
      </c>
      <c r="Z176" s="15">
        <v>0</v>
      </c>
      <c r="AA176" s="15">
        <v>0</v>
      </c>
      <c r="AB176" s="15">
        <v>0</v>
      </c>
      <c r="AC176" s="15">
        <v>0</v>
      </c>
      <c r="AD176" s="15">
        <v>0</v>
      </c>
      <c r="AE176" s="15">
        <v>0</v>
      </c>
      <c r="AF176" s="15">
        <v>0</v>
      </c>
      <c r="AG176" s="15">
        <v>0</v>
      </c>
      <c r="AH176" s="9"/>
      <c r="AI176" s="9"/>
      <c r="AJ176" s="13"/>
      <c r="AK176" s="16">
        <f t="shared" si="37"/>
        <v>0</v>
      </c>
      <c r="AL176" s="584">
        <f t="shared" si="38"/>
        <v>0</v>
      </c>
      <c r="AM176" s="48"/>
      <c r="AN176" s="94">
        <f t="shared" si="39"/>
        <v>0</v>
      </c>
      <c r="AO176" s="77"/>
      <c r="AP176" s="77">
        <f t="shared" si="40"/>
        <v>0</v>
      </c>
      <c r="AQ176" s="76"/>
      <c r="AR176" s="77"/>
      <c r="AS176" s="77"/>
      <c r="AT176" s="77"/>
      <c r="AU176" s="77"/>
      <c r="AV176" s="77"/>
      <c r="AW176" s="77"/>
      <c r="AX176" s="77"/>
      <c r="AY176" s="77"/>
      <c r="AZ176" s="77"/>
      <c r="BA176" s="77"/>
      <c r="BB176" s="78"/>
      <c r="BC176" s="79">
        <f t="shared" si="41"/>
        <v>0</v>
      </c>
      <c r="BD176" s="103">
        <f t="shared" si="42"/>
        <v>0</v>
      </c>
    </row>
    <row r="177" spans="2:57" s="49" customFormat="1" x14ac:dyDescent="0.2">
      <c r="B177" s="104"/>
      <c r="C177" s="9">
        <v>8000000</v>
      </c>
      <c r="D177" s="10" t="s">
        <v>2037</v>
      </c>
      <c r="E177" s="10" t="s">
        <v>182</v>
      </c>
      <c r="F177" s="10" t="s">
        <v>109</v>
      </c>
      <c r="G177" s="10" t="s">
        <v>110</v>
      </c>
      <c r="H177" s="10" t="s">
        <v>168</v>
      </c>
      <c r="I177" s="10" t="s">
        <v>68</v>
      </c>
      <c r="J177" s="10" t="s">
        <v>100</v>
      </c>
      <c r="K177" s="10" t="s">
        <v>102</v>
      </c>
      <c r="L177" s="426" t="s">
        <v>2002</v>
      </c>
      <c r="M177" s="426" t="s">
        <v>2003</v>
      </c>
      <c r="N177" s="426" t="s">
        <v>2004</v>
      </c>
      <c r="O177" s="11">
        <v>0</v>
      </c>
      <c r="P177" s="9"/>
      <c r="Q177" s="9">
        <v>632</v>
      </c>
      <c r="R177" s="12"/>
      <c r="S177" s="9"/>
      <c r="T177" s="12"/>
      <c r="U177" s="9"/>
      <c r="V177" s="41"/>
      <c r="W177" s="41" t="s">
        <v>2105</v>
      </c>
      <c r="X177" s="14"/>
      <c r="Y177" s="15">
        <v>0</v>
      </c>
      <c r="Z177" s="15">
        <v>0</v>
      </c>
      <c r="AA177" s="15">
        <v>0</v>
      </c>
      <c r="AB177" s="15">
        <v>0</v>
      </c>
      <c r="AC177" s="15">
        <v>0</v>
      </c>
      <c r="AD177" s="15">
        <v>0</v>
      </c>
      <c r="AE177" s="15">
        <v>0</v>
      </c>
      <c r="AF177" s="15">
        <v>0</v>
      </c>
      <c r="AG177" s="15">
        <v>0</v>
      </c>
      <c r="AH177" s="9"/>
      <c r="AI177" s="9"/>
      <c r="AJ177" s="13"/>
      <c r="AK177" s="16">
        <f t="shared" si="37"/>
        <v>0</v>
      </c>
      <c r="AL177" s="584">
        <f t="shared" si="38"/>
        <v>0</v>
      </c>
      <c r="AM177" s="48"/>
      <c r="AN177" s="94">
        <f t="shared" si="39"/>
        <v>0</v>
      </c>
      <c r="AO177" s="77"/>
      <c r="AP177" s="77">
        <f t="shared" si="40"/>
        <v>0</v>
      </c>
      <c r="AQ177" s="76"/>
      <c r="AR177" s="77"/>
      <c r="AS177" s="77"/>
      <c r="AT177" s="77"/>
      <c r="AU177" s="77"/>
      <c r="AV177" s="77"/>
      <c r="AW177" s="77"/>
      <c r="AX177" s="77"/>
      <c r="AY177" s="77"/>
      <c r="AZ177" s="77"/>
      <c r="BA177" s="77"/>
      <c r="BB177" s="78"/>
      <c r="BC177" s="79">
        <f t="shared" si="41"/>
        <v>0</v>
      </c>
      <c r="BD177" s="103">
        <f t="shared" si="42"/>
        <v>0</v>
      </c>
    </row>
    <row r="178" spans="2:57" s="49" customFormat="1" x14ac:dyDescent="0.2">
      <c r="B178" s="104"/>
      <c r="C178" s="9">
        <v>8000000</v>
      </c>
      <c r="D178" s="10" t="s">
        <v>2037</v>
      </c>
      <c r="E178" s="10" t="s">
        <v>182</v>
      </c>
      <c r="F178" s="10" t="s">
        <v>109</v>
      </c>
      <c r="G178" s="10" t="s">
        <v>110</v>
      </c>
      <c r="H178" s="10" t="s">
        <v>168</v>
      </c>
      <c r="I178" s="10" t="s">
        <v>68</v>
      </c>
      <c r="J178" s="10" t="s">
        <v>100</v>
      </c>
      <c r="K178" s="10" t="s">
        <v>102</v>
      </c>
      <c r="L178" s="426" t="s">
        <v>2002</v>
      </c>
      <c r="M178" s="426" t="s">
        <v>2003</v>
      </c>
      <c r="N178" s="426" t="s">
        <v>2004</v>
      </c>
      <c r="O178" s="11">
        <v>0</v>
      </c>
      <c r="P178" s="9"/>
      <c r="Q178" s="9">
        <v>633</v>
      </c>
      <c r="R178" s="12"/>
      <c r="S178" s="9"/>
      <c r="T178" s="12"/>
      <c r="U178" s="9"/>
      <c r="V178" s="41"/>
      <c r="W178" s="41" t="s">
        <v>2106</v>
      </c>
      <c r="X178" s="14"/>
      <c r="Y178" s="15">
        <v>0</v>
      </c>
      <c r="Z178" s="15">
        <v>0</v>
      </c>
      <c r="AA178" s="15">
        <v>0</v>
      </c>
      <c r="AB178" s="15">
        <v>0</v>
      </c>
      <c r="AC178" s="15">
        <v>0</v>
      </c>
      <c r="AD178" s="15">
        <v>0</v>
      </c>
      <c r="AE178" s="15">
        <v>0</v>
      </c>
      <c r="AF178" s="15">
        <v>0</v>
      </c>
      <c r="AG178" s="15">
        <v>0</v>
      </c>
      <c r="AH178" s="9"/>
      <c r="AI178" s="9"/>
      <c r="AJ178" s="13"/>
      <c r="AK178" s="16">
        <f t="shared" si="37"/>
        <v>0</v>
      </c>
      <c r="AL178" s="584">
        <f t="shared" si="38"/>
        <v>0</v>
      </c>
      <c r="AM178" s="48"/>
      <c r="AN178" s="94">
        <f t="shared" si="39"/>
        <v>0</v>
      </c>
      <c r="AO178" s="77"/>
      <c r="AP178" s="77">
        <f t="shared" si="40"/>
        <v>0</v>
      </c>
      <c r="AQ178" s="76"/>
      <c r="AR178" s="77"/>
      <c r="AS178" s="77"/>
      <c r="AT178" s="77"/>
      <c r="AU178" s="77"/>
      <c r="AV178" s="77"/>
      <c r="AW178" s="77"/>
      <c r="AX178" s="77"/>
      <c r="AY178" s="77"/>
      <c r="AZ178" s="77"/>
      <c r="BA178" s="77"/>
      <c r="BB178" s="78"/>
      <c r="BC178" s="79">
        <f t="shared" si="41"/>
        <v>0</v>
      </c>
      <c r="BD178" s="103">
        <f t="shared" si="42"/>
        <v>0</v>
      </c>
    </row>
    <row r="179" spans="2:57" s="49" customFormat="1" x14ac:dyDescent="0.2">
      <c r="B179" s="104"/>
      <c r="C179" s="43"/>
      <c r="D179" s="10"/>
      <c r="E179" s="10"/>
      <c r="F179" s="10"/>
      <c r="G179" s="10"/>
      <c r="H179" s="10"/>
      <c r="I179" s="10"/>
      <c r="J179" s="10"/>
      <c r="K179" s="10"/>
      <c r="L179" s="97"/>
      <c r="M179" s="97"/>
      <c r="N179" s="97"/>
      <c r="O179" s="11"/>
      <c r="P179" s="9"/>
      <c r="Q179" s="9"/>
      <c r="R179" s="12"/>
      <c r="S179" s="9"/>
      <c r="T179" s="12"/>
      <c r="U179" s="9"/>
      <c r="V179" s="41"/>
      <c r="W179" s="41"/>
      <c r="X179" s="14"/>
      <c r="Y179" s="15"/>
      <c r="Z179" s="9"/>
      <c r="AA179" s="9"/>
      <c r="AB179" s="9"/>
      <c r="AC179" s="9"/>
      <c r="AD179" s="9"/>
      <c r="AE179" s="9"/>
      <c r="AF179" s="9"/>
      <c r="AG179" s="9"/>
      <c r="AH179" s="9"/>
      <c r="AI179" s="9"/>
      <c r="AJ179" s="13"/>
      <c r="AK179" s="16">
        <f t="shared" si="37"/>
        <v>0</v>
      </c>
      <c r="AL179" s="584">
        <f t="shared" si="38"/>
        <v>0</v>
      </c>
      <c r="AM179" s="48"/>
      <c r="AN179" s="94">
        <f t="shared" si="39"/>
        <v>0</v>
      </c>
      <c r="AO179" s="77"/>
      <c r="AP179" s="77">
        <f t="shared" si="40"/>
        <v>0</v>
      </c>
      <c r="AQ179" s="76"/>
      <c r="AR179" s="77"/>
      <c r="AS179" s="77"/>
      <c r="AT179" s="77"/>
      <c r="AU179" s="77"/>
      <c r="AV179" s="77"/>
      <c r="AW179" s="77"/>
      <c r="AX179" s="77"/>
      <c r="AY179" s="77"/>
      <c r="AZ179" s="77"/>
      <c r="BA179" s="77"/>
      <c r="BB179" s="78"/>
      <c r="BC179" s="79">
        <f t="shared" si="41"/>
        <v>0</v>
      </c>
      <c r="BD179" s="103">
        <f t="shared" si="42"/>
        <v>0</v>
      </c>
    </row>
    <row r="180" spans="2:57" s="49" customFormat="1" x14ac:dyDescent="0.2">
      <c r="B180" s="104"/>
      <c r="C180" s="43"/>
      <c r="D180" s="10"/>
      <c r="E180" s="10"/>
      <c r="F180" s="10"/>
      <c r="G180" s="10"/>
      <c r="H180" s="10"/>
      <c r="I180" s="10"/>
      <c r="J180" s="10"/>
      <c r="K180" s="10"/>
      <c r="L180" s="97"/>
      <c r="M180" s="97"/>
      <c r="N180" s="97"/>
      <c r="O180" s="11"/>
      <c r="P180" s="9"/>
      <c r="Q180" s="9"/>
      <c r="R180" s="12"/>
      <c r="S180" s="9"/>
      <c r="T180" s="12"/>
      <c r="U180" s="9"/>
      <c r="V180" s="41"/>
      <c r="W180" s="13"/>
      <c r="X180" s="14"/>
      <c r="Y180" s="15"/>
      <c r="Z180" s="9"/>
      <c r="AA180" s="9"/>
      <c r="AB180" s="9"/>
      <c r="AC180" s="9"/>
      <c r="AD180" s="9"/>
      <c r="AE180" s="9"/>
      <c r="AF180" s="9"/>
      <c r="AG180" s="9"/>
      <c r="AH180" s="9"/>
      <c r="AI180" s="9"/>
      <c r="AJ180" s="13"/>
      <c r="AK180" s="16">
        <f t="shared" si="37"/>
        <v>0</v>
      </c>
      <c r="AL180" s="584">
        <f t="shared" si="38"/>
        <v>0</v>
      </c>
      <c r="AM180" s="48"/>
      <c r="AN180" s="94">
        <f t="shared" si="39"/>
        <v>0</v>
      </c>
      <c r="AO180" s="77"/>
      <c r="AP180" s="77">
        <f t="shared" si="40"/>
        <v>0</v>
      </c>
      <c r="AQ180" s="76"/>
      <c r="AR180" s="77"/>
      <c r="AS180" s="77"/>
      <c r="AT180" s="77"/>
      <c r="AU180" s="77"/>
      <c r="AV180" s="77"/>
      <c r="AW180" s="77"/>
      <c r="AX180" s="77"/>
      <c r="AY180" s="77"/>
      <c r="AZ180" s="77"/>
      <c r="BA180" s="77"/>
      <c r="BB180" s="78"/>
      <c r="BC180" s="79">
        <f t="shared" si="41"/>
        <v>0</v>
      </c>
      <c r="BD180" s="103">
        <f t="shared" si="42"/>
        <v>0</v>
      </c>
    </row>
    <row r="181" spans="2:57" s="49" customFormat="1" x14ac:dyDescent="0.2">
      <c r="B181" s="104"/>
      <c r="C181" s="43"/>
      <c r="D181" s="10"/>
      <c r="E181" s="10"/>
      <c r="F181" s="10"/>
      <c r="G181" s="10"/>
      <c r="H181" s="10"/>
      <c r="I181" s="10"/>
      <c r="J181" s="10"/>
      <c r="K181" s="10"/>
      <c r="L181" s="97"/>
      <c r="M181" s="97"/>
      <c r="N181" s="97"/>
      <c r="O181" s="11"/>
      <c r="P181" s="9"/>
      <c r="Q181" s="9"/>
      <c r="R181" s="12"/>
      <c r="S181" s="9"/>
      <c r="T181" s="12"/>
      <c r="U181" s="9"/>
      <c r="V181" s="41"/>
      <c r="W181" s="13"/>
      <c r="X181" s="14"/>
      <c r="Y181" s="15"/>
      <c r="Z181" s="9"/>
      <c r="AA181" s="9"/>
      <c r="AB181" s="9"/>
      <c r="AC181" s="9"/>
      <c r="AD181" s="9"/>
      <c r="AE181" s="9"/>
      <c r="AF181" s="9"/>
      <c r="AG181" s="9"/>
      <c r="AH181" s="9"/>
      <c r="AI181" s="9"/>
      <c r="AJ181" s="13"/>
      <c r="AK181" s="16"/>
      <c r="AL181" s="584"/>
      <c r="AM181" s="48"/>
      <c r="AN181" s="94">
        <f t="shared" si="39"/>
        <v>0</v>
      </c>
      <c r="AO181" s="77"/>
      <c r="AP181" s="77">
        <f t="shared" si="40"/>
        <v>0</v>
      </c>
      <c r="AQ181" s="76"/>
      <c r="AR181" s="77"/>
      <c r="AS181" s="77"/>
      <c r="AT181" s="77"/>
      <c r="AU181" s="77"/>
      <c r="AV181" s="77"/>
      <c r="AW181" s="77"/>
      <c r="AX181" s="77"/>
      <c r="AY181" s="77"/>
      <c r="AZ181" s="77"/>
      <c r="BA181" s="77"/>
      <c r="BB181" s="78"/>
      <c r="BC181" s="79">
        <f t="shared" si="41"/>
        <v>0</v>
      </c>
      <c r="BD181" s="103">
        <f t="shared" si="42"/>
        <v>0</v>
      </c>
    </row>
    <row r="182" spans="2:57" s="50" customFormat="1" ht="53.25" customHeight="1" thickBot="1" x14ac:dyDescent="0.25">
      <c r="B182" s="105" t="s">
        <v>6</v>
      </c>
      <c r="C182" s="44">
        <f>C173-SUM(C174:C181)</f>
        <v>0</v>
      </c>
      <c r="D182" s="80" t="s">
        <v>2037</v>
      </c>
      <c r="E182" s="81" t="s">
        <v>182</v>
      </c>
      <c r="F182" s="81" t="s">
        <v>109</v>
      </c>
      <c r="G182" s="81" t="s">
        <v>110</v>
      </c>
      <c r="H182" s="81" t="s">
        <v>168</v>
      </c>
      <c r="I182" s="81" t="s">
        <v>68</v>
      </c>
      <c r="J182" s="81" t="s">
        <v>100</v>
      </c>
      <c r="K182" s="81" t="s">
        <v>102</v>
      </c>
      <c r="L182" s="98"/>
      <c r="M182" s="98"/>
      <c r="N182" s="98"/>
      <c r="O182" s="20"/>
      <c r="P182" s="21"/>
      <c r="Q182" s="19"/>
      <c r="R182" s="22"/>
      <c r="S182" s="19">
        <f>SUM(S174:S181)</f>
        <v>0</v>
      </c>
      <c r="T182" s="23"/>
      <c r="U182" s="19">
        <f>SUM(U174:U181)</f>
        <v>0</v>
      </c>
      <c r="V182" s="24"/>
      <c r="W182" s="24"/>
      <c r="X182" s="25"/>
      <c r="Y182" s="26">
        <f t="shared" ref="Y182:AL182" si="43">SUM(Y174:Y181)</f>
        <v>0</v>
      </c>
      <c r="Z182" s="26">
        <f t="shared" si="43"/>
        <v>0</v>
      </c>
      <c r="AA182" s="26">
        <f t="shared" si="43"/>
        <v>0</v>
      </c>
      <c r="AB182" s="26">
        <f t="shared" si="43"/>
        <v>0</v>
      </c>
      <c r="AC182" s="26">
        <f t="shared" si="43"/>
        <v>0</v>
      </c>
      <c r="AD182" s="26">
        <f t="shared" si="43"/>
        <v>0</v>
      </c>
      <c r="AE182" s="26">
        <f t="shared" si="43"/>
        <v>0</v>
      </c>
      <c r="AF182" s="26">
        <f t="shared" si="43"/>
        <v>0</v>
      </c>
      <c r="AG182" s="26">
        <f t="shared" si="43"/>
        <v>0</v>
      </c>
      <c r="AH182" s="26">
        <f t="shared" si="43"/>
        <v>0</v>
      </c>
      <c r="AI182" s="26">
        <f t="shared" si="43"/>
        <v>0</v>
      </c>
      <c r="AJ182" s="24">
        <f t="shared" si="43"/>
        <v>0</v>
      </c>
      <c r="AK182" s="27">
        <f t="shared" si="43"/>
        <v>0</v>
      </c>
      <c r="AL182" s="585">
        <f t="shared" si="43"/>
        <v>0</v>
      </c>
      <c r="AN182" s="149">
        <f t="shared" ref="AN182:BD182" si="44">SUM(AN174:AN181)</f>
        <v>0</v>
      </c>
      <c r="AO182" s="150">
        <f t="shared" si="44"/>
        <v>0</v>
      </c>
      <c r="AP182" s="150">
        <f t="shared" si="44"/>
        <v>0</v>
      </c>
      <c r="AQ182" s="150">
        <f t="shared" si="44"/>
        <v>0</v>
      </c>
      <c r="AR182" s="150">
        <f t="shared" si="44"/>
        <v>0</v>
      </c>
      <c r="AS182" s="150">
        <f t="shared" si="44"/>
        <v>0</v>
      </c>
      <c r="AT182" s="150">
        <f t="shared" si="44"/>
        <v>0</v>
      </c>
      <c r="AU182" s="150">
        <f t="shared" si="44"/>
        <v>0</v>
      </c>
      <c r="AV182" s="150">
        <f t="shared" si="44"/>
        <v>0</v>
      </c>
      <c r="AW182" s="150">
        <f t="shared" si="44"/>
        <v>0</v>
      </c>
      <c r="AX182" s="150">
        <f t="shared" si="44"/>
        <v>0</v>
      </c>
      <c r="AY182" s="150">
        <f t="shared" si="44"/>
        <v>0</v>
      </c>
      <c r="AZ182" s="150">
        <f t="shared" si="44"/>
        <v>0</v>
      </c>
      <c r="BA182" s="150">
        <f t="shared" si="44"/>
        <v>0</v>
      </c>
      <c r="BB182" s="150">
        <f t="shared" si="44"/>
        <v>0</v>
      </c>
      <c r="BC182" s="151">
        <f t="shared" si="44"/>
        <v>0</v>
      </c>
      <c r="BD182" s="152">
        <f t="shared" si="44"/>
        <v>0</v>
      </c>
    </row>
    <row r="183" spans="2:57" s="252" customFormat="1" ht="34.5" customHeight="1" x14ac:dyDescent="0.2">
      <c r="B183" s="444" t="s">
        <v>111</v>
      </c>
      <c r="C183" s="443">
        <f>255000000-152100000-102900000</f>
        <v>0</v>
      </c>
      <c r="D183" s="445"/>
      <c r="E183" s="445"/>
      <c r="F183" s="445"/>
      <c r="G183" s="445"/>
      <c r="H183" s="445"/>
      <c r="I183" s="445"/>
      <c r="J183" s="445"/>
      <c r="K183" s="445"/>
      <c r="L183" s="445"/>
      <c r="M183" s="445"/>
      <c r="N183" s="446"/>
      <c r="O183" s="447"/>
      <c r="P183" s="448"/>
      <c r="Q183" s="449"/>
      <c r="R183" s="450"/>
      <c r="S183" s="449"/>
      <c r="T183" s="450"/>
      <c r="U183" s="449"/>
      <c r="V183" s="451"/>
      <c r="W183" s="451"/>
      <c r="X183" s="452"/>
      <c r="Y183" s="453"/>
      <c r="Z183" s="454"/>
      <c r="AA183" s="454"/>
      <c r="AB183" s="454"/>
      <c r="AC183" s="454"/>
      <c r="AD183" s="454"/>
      <c r="AE183" s="454"/>
      <c r="AF183" s="454"/>
      <c r="AG183" s="454"/>
      <c r="AH183" s="454"/>
      <c r="AI183" s="454"/>
      <c r="AJ183" s="455"/>
      <c r="AK183" s="456"/>
      <c r="AL183" s="457"/>
      <c r="AN183" s="202"/>
      <c r="AO183" s="203"/>
      <c r="AP183" s="203"/>
      <c r="AQ183" s="204"/>
      <c r="AR183" s="203"/>
      <c r="AS183" s="203"/>
      <c r="AT183" s="203"/>
      <c r="AU183" s="203"/>
      <c r="AV183" s="203"/>
      <c r="AW183" s="203"/>
      <c r="AX183" s="203"/>
      <c r="AY183" s="203"/>
      <c r="AZ183" s="203"/>
      <c r="BA183" s="203"/>
      <c r="BB183" s="205"/>
      <c r="BC183" s="206"/>
      <c r="BD183" s="207"/>
      <c r="BE183" s="208"/>
    </row>
    <row r="184" spans="2:57" s="49" customFormat="1" x14ac:dyDescent="0.2">
      <c r="B184" s="104"/>
      <c r="C184" s="43"/>
      <c r="D184" s="10"/>
      <c r="E184" s="10"/>
      <c r="F184" s="10"/>
      <c r="G184" s="10"/>
      <c r="H184" s="10"/>
      <c r="I184" s="10"/>
      <c r="J184" s="10"/>
      <c r="K184" s="10"/>
      <c r="L184" s="97"/>
      <c r="M184" s="97"/>
      <c r="N184" s="97"/>
      <c r="O184" s="11"/>
      <c r="P184" s="9"/>
      <c r="Q184" s="43"/>
      <c r="R184" s="12"/>
      <c r="S184" s="43"/>
      <c r="T184" s="12"/>
      <c r="U184" s="43"/>
      <c r="V184" s="41"/>
      <c r="W184" s="13"/>
      <c r="X184" s="14"/>
      <c r="Y184" s="15"/>
      <c r="Z184" s="9"/>
      <c r="AA184" s="9"/>
      <c r="AB184" s="9"/>
      <c r="AC184" s="9"/>
      <c r="AD184" s="9"/>
      <c r="AE184" s="9"/>
      <c r="AF184" s="9"/>
      <c r="AG184" s="9"/>
      <c r="AH184" s="9"/>
      <c r="AI184" s="9"/>
      <c r="AJ184" s="13"/>
      <c r="AK184" s="17">
        <f>SUM(Y184:AJ184)</f>
        <v>0</v>
      </c>
      <c r="AL184" s="584">
        <f>+U184-AK184</f>
        <v>0</v>
      </c>
      <c r="AM184" s="48"/>
      <c r="AN184" s="94">
        <f>+AL184</f>
        <v>0</v>
      </c>
      <c r="AO184" s="77"/>
      <c r="AP184" s="77">
        <f>+AN184-AO184</f>
        <v>0</v>
      </c>
      <c r="AQ184" s="76"/>
      <c r="AR184" s="77"/>
      <c r="AS184" s="77"/>
      <c r="AT184" s="77"/>
      <c r="AU184" s="77"/>
      <c r="AV184" s="77"/>
      <c r="AW184" s="77"/>
      <c r="AX184" s="77"/>
      <c r="AY184" s="77"/>
      <c r="AZ184" s="77"/>
      <c r="BA184" s="77"/>
      <c r="BB184" s="78"/>
      <c r="BC184" s="79">
        <f>SUM(AQ184:BB184)</f>
        <v>0</v>
      </c>
      <c r="BD184" s="103">
        <f>+AN184-BC184</f>
        <v>0</v>
      </c>
    </row>
    <row r="185" spans="2:57" s="49" customFormat="1" x14ac:dyDescent="0.2">
      <c r="B185" s="104"/>
      <c r="C185" s="43"/>
      <c r="D185" s="10"/>
      <c r="E185" s="10"/>
      <c r="F185" s="10"/>
      <c r="G185" s="10"/>
      <c r="H185" s="10"/>
      <c r="I185" s="10"/>
      <c r="J185" s="10"/>
      <c r="K185" s="10"/>
      <c r="L185" s="97"/>
      <c r="M185" s="97"/>
      <c r="N185" s="97"/>
      <c r="O185" s="11"/>
      <c r="P185" s="9"/>
      <c r="Q185" s="43"/>
      <c r="R185" s="12"/>
      <c r="S185" s="43"/>
      <c r="T185" s="12"/>
      <c r="U185" s="43"/>
      <c r="V185" s="41"/>
      <c r="W185" s="13"/>
      <c r="X185" s="14"/>
      <c r="Y185" s="15"/>
      <c r="Z185" s="9"/>
      <c r="AA185" s="9"/>
      <c r="AB185" s="9"/>
      <c r="AC185" s="9"/>
      <c r="AD185" s="9"/>
      <c r="AE185" s="9"/>
      <c r="AF185" s="9"/>
      <c r="AG185" s="9"/>
      <c r="AH185" s="9"/>
      <c r="AI185" s="9"/>
      <c r="AJ185" s="13"/>
      <c r="AK185" s="17">
        <f>SUM(Y185:AJ185)</f>
        <v>0</v>
      </c>
      <c r="AL185" s="584">
        <f>+U185-AK185</f>
        <v>0</v>
      </c>
      <c r="AM185" s="48"/>
      <c r="AN185" s="94">
        <f>+AL185</f>
        <v>0</v>
      </c>
      <c r="AO185" s="77"/>
      <c r="AP185" s="77">
        <f>+AN185-AO185</f>
        <v>0</v>
      </c>
      <c r="AQ185" s="76"/>
      <c r="AR185" s="77"/>
      <c r="AS185" s="77"/>
      <c r="AT185" s="77"/>
      <c r="AU185" s="77"/>
      <c r="AV185" s="77"/>
      <c r="AW185" s="77"/>
      <c r="AX185" s="77"/>
      <c r="AY185" s="77"/>
      <c r="AZ185" s="77"/>
      <c r="BA185" s="77"/>
      <c r="BB185" s="78"/>
      <c r="BC185" s="79">
        <f>SUM(AQ185:BB185)</f>
        <v>0</v>
      </c>
      <c r="BD185" s="103">
        <f>+AN185-BC185</f>
        <v>0</v>
      </c>
    </row>
    <row r="186" spans="2:57" s="49" customFormat="1" x14ac:dyDescent="0.2">
      <c r="B186" s="104"/>
      <c r="C186" s="43"/>
      <c r="D186" s="10"/>
      <c r="E186" s="10"/>
      <c r="F186" s="10"/>
      <c r="G186" s="10"/>
      <c r="H186" s="10"/>
      <c r="I186" s="10"/>
      <c r="J186" s="10"/>
      <c r="K186" s="10"/>
      <c r="L186" s="97"/>
      <c r="M186" s="97"/>
      <c r="N186" s="97"/>
      <c r="O186" s="11"/>
      <c r="P186" s="9"/>
      <c r="Q186" s="9"/>
      <c r="R186" s="12"/>
      <c r="S186" s="9"/>
      <c r="T186" s="12"/>
      <c r="U186" s="9"/>
      <c r="V186" s="41"/>
      <c r="W186" s="13"/>
      <c r="X186" s="14"/>
      <c r="Y186" s="15"/>
      <c r="Z186" s="9"/>
      <c r="AA186" s="9"/>
      <c r="AB186" s="9"/>
      <c r="AC186" s="9"/>
      <c r="AD186" s="9"/>
      <c r="AE186" s="9"/>
      <c r="AF186" s="9"/>
      <c r="AG186" s="9"/>
      <c r="AH186" s="9"/>
      <c r="AI186" s="9"/>
      <c r="AJ186" s="13"/>
      <c r="AK186" s="16"/>
      <c r="AL186" s="584"/>
      <c r="AM186" s="48"/>
      <c r="AN186" s="94">
        <f>+AL186</f>
        <v>0</v>
      </c>
      <c r="AO186" s="77"/>
      <c r="AP186" s="77">
        <f>+AN186-AO186</f>
        <v>0</v>
      </c>
      <c r="AQ186" s="76"/>
      <c r="AR186" s="77"/>
      <c r="AS186" s="77"/>
      <c r="AT186" s="77"/>
      <c r="AU186" s="77"/>
      <c r="AV186" s="77"/>
      <c r="AW186" s="77"/>
      <c r="AX186" s="77"/>
      <c r="AY186" s="77"/>
      <c r="AZ186" s="77"/>
      <c r="BA186" s="77"/>
      <c r="BB186" s="78"/>
      <c r="BC186" s="79">
        <f>SUM(AQ186:BB186)</f>
        <v>0</v>
      </c>
      <c r="BD186" s="103">
        <f>+AN186-BC186</f>
        <v>0</v>
      </c>
    </row>
    <row r="187" spans="2:57" s="50" customFormat="1" ht="55.5" customHeight="1" thickBot="1" x14ac:dyDescent="0.25">
      <c r="B187" s="105" t="s">
        <v>6</v>
      </c>
      <c r="C187" s="44">
        <f>C183-SUM(C184:C186)</f>
        <v>0</v>
      </c>
      <c r="D187" s="80" t="s">
        <v>85</v>
      </c>
      <c r="E187" s="81" t="s">
        <v>182</v>
      </c>
      <c r="F187" s="81" t="s">
        <v>90</v>
      </c>
      <c r="G187" s="81" t="s">
        <v>112</v>
      </c>
      <c r="H187" s="81" t="s">
        <v>169</v>
      </c>
      <c r="I187" s="81" t="s">
        <v>107</v>
      </c>
      <c r="J187" s="81" t="s">
        <v>100</v>
      </c>
      <c r="K187" s="81" t="s">
        <v>102</v>
      </c>
      <c r="L187" s="98"/>
      <c r="M187" s="98"/>
      <c r="N187" s="98"/>
      <c r="O187" s="20"/>
      <c r="P187" s="21"/>
      <c r="Q187" s="19"/>
      <c r="R187" s="22"/>
      <c r="S187" s="19">
        <f>SUM(S184:S186)</f>
        <v>0</v>
      </c>
      <c r="T187" s="23"/>
      <c r="U187" s="19">
        <f>SUM(U184:U186)</f>
        <v>0</v>
      </c>
      <c r="V187" s="24"/>
      <c r="W187" s="24"/>
      <c r="X187" s="25"/>
      <c r="Y187" s="26">
        <f t="shared" ref="Y187:BD187" si="45">SUM(Y184:Y186)</f>
        <v>0</v>
      </c>
      <c r="Z187" s="26">
        <f t="shared" si="45"/>
        <v>0</v>
      </c>
      <c r="AA187" s="26">
        <f t="shared" si="45"/>
        <v>0</v>
      </c>
      <c r="AB187" s="26">
        <f t="shared" si="45"/>
        <v>0</v>
      </c>
      <c r="AC187" s="26">
        <f t="shared" si="45"/>
        <v>0</v>
      </c>
      <c r="AD187" s="26">
        <f t="shared" si="45"/>
        <v>0</v>
      </c>
      <c r="AE187" s="26">
        <f t="shared" si="45"/>
        <v>0</v>
      </c>
      <c r="AF187" s="26">
        <f t="shared" si="45"/>
        <v>0</v>
      </c>
      <c r="AG187" s="26">
        <f t="shared" si="45"/>
        <v>0</v>
      </c>
      <c r="AH187" s="26">
        <f t="shared" si="45"/>
        <v>0</v>
      </c>
      <c r="AI187" s="26">
        <f t="shared" si="45"/>
        <v>0</v>
      </c>
      <c r="AJ187" s="24">
        <f t="shared" si="45"/>
        <v>0</v>
      </c>
      <c r="AK187" s="27">
        <f t="shared" si="45"/>
        <v>0</v>
      </c>
      <c r="AL187" s="585">
        <f t="shared" si="45"/>
        <v>0</v>
      </c>
      <c r="AN187" s="149">
        <f t="shared" si="45"/>
        <v>0</v>
      </c>
      <c r="AO187" s="150">
        <f t="shared" si="45"/>
        <v>0</v>
      </c>
      <c r="AP187" s="150">
        <f t="shared" si="45"/>
        <v>0</v>
      </c>
      <c r="AQ187" s="150">
        <f t="shared" si="45"/>
        <v>0</v>
      </c>
      <c r="AR187" s="150">
        <f t="shared" si="45"/>
        <v>0</v>
      </c>
      <c r="AS187" s="150">
        <f t="shared" si="45"/>
        <v>0</v>
      </c>
      <c r="AT187" s="150">
        <f t="shared" si="45"/>
        <v>0</v>
      </c>
      <c r="AU187" s="150">
        <f t="shared" si="45"/>
        <v>0</v>
      </c>
      <c r="AV187" s="150">
        <f t="shared" si="45"/>
        <v>0</v>
      </c>
      <c r="AW187" s="150">
        <f t="shared" si="45"/>
        <v>0</v>
      </c>
      <c r="AX187" s="150">
        <f t="shared" si="45"/>
        <v>0</v>
      </c>
      <c r="AY187" s="150">
        <f t="shared" si="45"/>
        <v>0</v>
      </c>
      <c r="AZ187" s="150">
        <f t="shared" si="45"/>
        <v>0</v>
      </c>
      <c r="BA187" s="150">
        <f t="shared" si="45"/>
        <v>0</v>
      </c>
      <c r="BB187" s="150">
        <f t="shared" si="45"/>
        <v>0</v>
      </c>
      <c r="BC187" s="151">
        <f t="shared" si="45"/>
        <v>0</v>
      </c>
      <c r="BD187" s="152">
        <f t="shared" si="45"/>
        <v>0</v>
      </c>
    </row>
    <row r="188" spans="2:57" s="252" customFormat="1" ht="34.5" customHeight="1" x14ac:dyDescent="0.2">
      <c r="B188" s="444" t="s">
        <v>111</v>
      </c>
      <c r="C188" s="443">
        <f>152100000+102900000</f>
        <v>255000000</v>
      </c>
      <c r="D188" s="445"/>
      <c r="E188" s="445"/>
      <c r="F188" s="445"/>
      <c r="G188" s="445"/>
      <c r="H188" s="445"/>
      <c r="I188" s="445"/>
      <c r="J188" s="445"/>
      <c r="K188" s="445"/>
      <c r="L188" s="445"/>
      <c r="M188" s="445"/>
      <c r="N188" s="446"/>
      <c r="O188" s="447"/>
      <c r="P188" s="448"/>
      <c r="Q188" s="449"/>
      <c r="R188" s="450"/>
      <c r="S188" s="449"/>
      <c r="T188" s="450"/>
      <c r="U188" s="449"/>
      <c r="V188" s="451"/>
      <c r="W188" s="451"/>
      <c r="X188" s="452"/>
      <c r="Y188" s="453"/>
      <c r="Z188" s="454"/>
      <c r="AA188" s="454"/>
      <c r="AB188" s="454"/>
      <c r="AC188" s="454"/>
      <c r="AD188" s="454"/>
      <c r="AE188" s="454"/>
      <c r="AF188" s="454"/>
      <c r="AG188" s="454"/>
      <c r="AH188" s="454"/>
      <c r="AI188" s="454"/>
      <c r="AJ188" s="455"/>
      <c r="AK188" s="456"/>
      <c r="AL188" s="457"/>
      <c r="AN188" s="202"/>
      <c r="AO188" s="203"/>
      <c r="AP188" s="203"/>
      <c r="AQ188" s="204"/>
      <c r="AR188" s="203"/>
      <c r="AS188" s="203"/>
      <c r="AT188" s="203"/>
      <c r="AU188" s="203"/>
      <c r="AV188" s="203"/>
      <c r="AW188" s="203"/>
      <c r="AX188" s="203"/>
      <c r="AY188" s="203"/>
      <c r="AZ188" s="203"/>
      <c r="BA188" s="203"/>
      <c r="BB188" s="205"/>
      <c r="BC188" s="206"/>
      <c r="BD188" s="207"/>
      <c r="BE188" s="208"/>
    </row>
    <row r="189" spans="2:57" s="49" customFormat="1" x14ac:dyDescent="0.2">
      <c r="B189" s="104"/>
      <c r="C189" s="43">
        <v>42000000</v>
      </c>
      <c r="D189" s="10" t="s">
        <v>50</v>
      </c>
      <c r="E189" s="10" t="s">
        <v>182</v>
      </c>
      <c r="F189" s="10" t="s">
        <v>90</v>
      </c>
      <c r="G189" s="10" t="s">
        <v>112</v>
      </c>
      <c r="H189" s="10" t="s">
        <v>169</v>
      </c>
      <c r="I189" s="10" t="s">
        <v>107</v>
      </c>
      <c r="J189" s="10" t="s">
        <v>100</v>
      </c>
      <c r="K189" s="10" t="s">
        <v>102</v>
      </c>
      <c r="L189" s="97" t="s">
        <v>2001</v>
      </c>
      <c r="M189" s="97" t="s">
        <v>2001</v>
      </c>
      <c r="N189" s="97" t="s">
        <v>2001</v>
      </c>
      <c r="O189" s="11">
        <v>75</v>
      </c>
      <c r="P189" s="9">
        <v>273</v>
      </c>
      <c r="Q189" s="43">
        <v>42000000</v>
      </c>
      <c r="R189" s="12" t="s">
        <v>532</v>
      </c>
      <c r="S189" s="43">
        <v>42000000</v>
      </c>
      <c r="T189" s="12" t="s">
        <v>1398</v>
      </c>
      <c r="U189" s="43">
        <v>42000000</v>
      </c>
      <c r="V189" s="41" t="s">
        <v>615</v>
      </c>
      <c r="W189" s="41" t="s">
        <v>1925</v>
      </c>
      <c r="X189" s="14" t="s">
        <v>1734</v>
      </c>
      <c r="Y189" s="15">
        <v>0</v>
      </c>
      <c r="Z189" s="9">
        <v>0</v>
      </c>
      <c r="AA189" s="9">
        <v>0</v>
      </c>
      <c r="AB189" s="9">
        <v>6300000</v>
      </c>
      <c r="AC189" s="9">
        <v>7000000</v>
      </c>
      <c r="AD189" s="9">
        <v>7000000</v>
      </c>
      <c r="AE189" s="9">
        <v>7000000</v>
      </c>
      <c r="AF189" s="9">
        <v>7000000</v>
      </c>
      <c r="AG189" s="9">
        <v>7700000</v>
      </c>
      <c r="AH189" s="9"/>
      <c r="AI189" s="9"/>
      <c r="AJ189" s="13"/>
      <c r="AK189" s="17">
        <f t="shared" ref="AK189:AK197" si="46">SUM(Y189:AJ189)</f>
        <v>42000000</v>
      </c>
      <c r="AL189" s="584">
        <f t="shared" ref="AL189:AL197" si="47">+U189-AK189</f>
        <v>0</v>
      </c>
      <c r="AM189" s="48"/>
      <c r="AN189" s="94">
        <f t="shared" ref="AN189:AN196" si="48">+AL189</f>
        <v>0</v>
      </c>
      <c r="AO189" s="77"/>
      <c r="AP189" s="77">
        <f t="shared" ref="AP189:AP196" si="49">+AN189-AO189</f>
        <v>0</v>
      </c>
      <c r="AQ189" s="76"/>
      <c r="AR189" s="77"/>
      <c r="AS189" s="77"/>
      <c r="AT189" s="77"/>
      <c r="AU189" s="77"/>
      <c r="AV189" s="77"/>
      <c r="AW189" s="77"/>
      <c r="AX189" s="77"/>
      <c r="AY189" s="77"/>
      <c r="AZ189" s="77"/>
      <c r="BA189" s="77"/>
      <c r="BB189" s="78"/>
      <c r="BC189" s="79">
        <f t="shared" ref="BC189:BC196" si="50">SUM(AQ189:BB189)</f>
        <v>0</v>
      </c>
      <c r="BD189" s="103">
        <f t="shared" ref="BD189:BD196" si="51">+AN189-BC189</f>
        <v>0</v>
      </c>
    </row>
    <row r="190" spans="2:57" s="49" customFormat="1" x14ac:dyDescent="0.2">
      <c r="B190" s="104"/>
      <c r="C190" s="43">
        <v>36000000</v>
      </c>
      <c r="D190" s="10" t="s">
        <v>50</v>
      </c>
      <c r="E190" s="10" t="s">
        <v>182</v>
      </c>
      <c r="F190" s="10" t="s">
        <v>90</v>
      </c>
      <c r="G190" s="10" t="s">
        <v>112</v>
      </c>
      <c r="H190" s="10" t="s">
        <v>169</v>
      </c>
      <c r="I190" s="10" t="s">
        <v>107</v>
      </c>
      <c r="J190" s="10" t="s">
        <v>100</v>
      </c>
      <c r="K190" s="10" t="s">
        <v>102</v>
      </c>
      <c r="L190" s="97" t="s">
        <v>2001</v>
      </c>
      <c r="M190" s="97" t="s">
        <v>2001</v>
      </c>
      <c r="N190" s="97" t="s">
        <v>2001</v>
      </c>
      <c r="O190" s="11">
        <v>76</v>
      </c>
      <c r="P190" s="9">
        <v>88</v>
      </c>
      <c r="Q190" s="43">
        <v>36000000</v>
      </c>
      <c r="R190" s="12" t="s">
        <v>528</v>
      </c>
      <c r="S190" s="43">
        <v>36000000</v>
      </c>
      <c r="T190" s="12" t="s">
        <v>1118</v>
      </c>
      <c r="U190" s="43">
        <v>36000000</v>
      </c>
      <c r="V190" s="41" t="s">
        <v>616</v>
      </c>
      <c r="W190" s="41" t="s">
        <v>1926</v>
      </c>
      <c r="X190" s="14" t="s">
        <v>1929</v>
      </c>
      <c r="Y190" s="15">
        <v>0</v>
      </c>
      <c r="Z190" s="9">
        <v>0</v>
      </c>
      <c r="AA190" s="9">
        <v>6000000</v>
      </c>
      <c r="AB190" s="9">
        <v>6400000</v>
      </c>
      <c r="AC190" s="9">
        <v>6000000</v>
      </c>
      <c r="AD190" s="9">
        <v>6000000</v>
      </c>
      <c r="AE190" s="9">
        <v>6000000</v>
      </c>
      <c r="AF190" s="9">
        <v>5600000</v>
      </c>
      <c r="AG190" s="9">
        <v>0</v>
      </c>
      <c r="AH190" s="9"/>
      <c r="AI190" s="9"/>
      <c r="AJ190" s="13"/>
      <c r="AK190" s="17">
        <f t="shared" si="46"/>
        <v>36000000</v>
      </c>
      <c r="AL190" s="584">
        <f t="shared" si="47"/>
        <v>0</v>
      </c>
      <c r="AM190" s="48"/>
      <c r="AN190" s="94">
        <f t="shared" si="48"/>
        <v>0</v>
      </c>
      <c r="AO190" s="77"/>
      <c r="AP190" s="77">
        <f t="shared" si="49"/>
        <v>0</v>
      </c>
      <c r="AQ190" s="76"/>
      <c r="AR190" s="77"/>
      <c r="AS190" s="77"/>
      <c r="AT190" s="77"/>
      <c r="AU190" s="77"/>
      <c r="AV190" s="77"/>
      <c r="AW190" s="77"/>
      <c r="AX190" s="77"/>
      <c r="AY190" s="77"/>
      <c r="AZ190" s="77"/>
      <c r="BA190" s="77"/>
      <c r="BB190" s="78"/>
      <c r="BC190" s="79">
        <f t="shared" si="50"/>
        <v>0</v>
      </c>
      <c r="BD190" s="103">
        <f t="shared" si="51"/>
        <v>0</v>
      </c>
    </row>
    <row r="191" spans="2:57" s="49" customFormat="1" x14ac:dyDescent="0.2">
      <c r="B191" s="104"/>
      <c r="C191" s="43">
        <v>36000000</v>
      </c>
      <c r="D191" s="10" t="s">
        <v>50</v>
      </c>
      <c r="E191" s="10" t="s">
        <v>182</v>
      </c>
      <c r="F191" s="10" t="s">
        <v>90</v>
      </c>
      <c r="G191" s="10" t="s">
        <v>112</v>
      </c>
      <c r="H191" s="10" t="s">
        <v>169</v>
      </c>
      <c r="I191" s="10" t="s">
        <v>107</v>
      </c>
      <c r="J191" s="10" t="s">
        <v>100</v>
      </c>
      <c r="K191" s="10" t="s">
        <v>102</v>
      </c>
      <c r="L191" s="97" t="s">
        <v>2001</v>
      </c>
      <c r="M191" s="97" t="s">
        <v>2001</v>
      </c>
      <c r="N191" s="97" t="s">
        <v>2001</v>
      </c>
      <c r="O191" s="11">
        <v>77</v>
      </c>
      <c r="P191" s="9">
        <v>89</v>
      </c>
      <c r="Q191" s="43">
        <v>36000000</v>
      </c>
      <c r="R191" s="12" t="s">
        <v>443</v>
      </c>
      <c r="S191" s="43">
        <v>36000000</v>
      </c>
      <c r="T191" s="12" t="s">
        <v>1289</v>
      </c>
      <c r="U191" s="43">
        <v>36000000</v>
      </c>
      <c r="V191" s="41" t="s">
        <v>617</v>
      </c>
      <c r="W191" s="41" t="s">
        <v>1927</v>
      </c>
      <c r="X191" s="14" t="s">
        <v>1599</v>
      </c>
      <c r="Y191" s="15">
        <v>0</v>
      </c>
      <c r="Z191" s="9">
        <v>0</v>
      </c>
      <c r="AA191" s="9">
        <v>5800000</v>
      </c>
      <c r="AB191" s="9">
        <v>6000000</v>
      </c>
      <c r="AC191" s="9">
        <v>6000000</v>
      </c>
      <c r="AD191" s="9">
        <v>6000000</v>
      </c>
      <c r="AE191" s="9">
        <v>6000000</v>
      </c>
      <c r="AF191" s="9">
        <v>6200000</v>
      </c>
      <c r="AG191" s="9">
        <v>0</v>
      </c>
      <c r="AH191" s="9"/>
      <c r="AI191" s="9"/>
      <c r="AJ191" s="13"/>
      <c r="AK191" s="17">
        <f t="shared" si="46"/>
        <v>36000000</v>
      </c>
      <c r="AL191" s="584">
        <f t="shared" si="47"/>
        <v>0</v>
      </c>
      <c r="AM191" s="48"/>
      <c r="AN191" s="94">
        <f t="shared" si="48"/>
        <v>0</v>
      </c>
      <c r="AO191" s="77"/>
      <c r="AP191" s="77">
        <f t="shared" si="49"/>
        <v>0</v>
      </c>
      <c r="AQ191" s="76"/>
      <c r="AR191" s="77"/>
      <c r="AS191" s="77"/>
      <c r="AT191" s="77"/>
      <c r="AU191" s="77"/>
      <c r="AV191" s="77"/>
      <c r="AW191" s="77"/>
      <c r="AX191" s="77"/>
      <c r="AY191" s="77"/>
      <c r="AZ191" s="77"/>
      <c r="BA191" s="77"/>
      <c r="BB191" s="78"/>
      <c r="BC191" s="79">
        <f t="shared" si="50"/>
        <v>0</v>
      </c>
      <c r="BD191" s="103">
        <f t="shared" si="51"/>
        <v>0</v>
      </c>
    </row>
    <row r="192" spans="2:57" s="49" customFormat="1" x14ac:dyDescent="0.2">
      <c r="B192" s="104"/>
      <c r="C192" s="43">
        <v>38100000</v>
      </c>
      <c r="D192" s="10" t="s">
        <v>50</v>
      </c>
      <c r="E192" s="10" t="s">
        <v>182</v>
      </c>
      <c r="F192" s="10" t="s">
        <v>90</v>
      </c>
      <c r="G192" s="10" t="s">
        <v>112</v>
      </c>
      <c r="H192" s="10" t="s">
        <v>169</v>
      </c>
      <c r="I192" s="10" t="s">
        <v>107</v>
      </c>
      <c r="J192" s="10" t="s">
        <v>100</v>
      </c>
      <c r="K192" s="10" t="s">
        <v>102</v>
      </c>
      <c r="L192" s="97" t="s">
        <v>2001</v>
      </c>
      <c r="M192" s="97" t="s">
        <v>2001</v>
      </c>
      <c r="N192" s="97" t="s">
        <v>2001</v>
      </c>
      <c r="O192" s="11">
        <v>79</v>
      </c>
      <c r="P192" s="9">
        <v>274</v>
      </c>
      <c r="Q192" s="43">
        <v>38100000</v>
      </c>
      <c r="R192" s="12" t="s">
        <v>485</v>
      </c>
      <c r="S192" s="43">
        <v>38100000</v>
      </c>
      <c r="T192" s="12" t="s">
        <v>1411</v>
      </c>
      <c r="U192" s="43">
        <v>38100000</v>
      </c>
      <c r="V192" s="41" t="s">
        <v>618</v>
      </c>
      <c r="W192" s="41" t="s">
        <v>1928</v>
      </c>
      <c r="X192" s="14" t="s">
        <v>1015</v>
      </c>
      <c r="Y192" s="15">
        <v>0</v>
      </c>
      <c r="Z192" s="9">
        <v>0</v>
      </c>
      <c r="AA192" s="9">
        <v>0</v>
      </c>
      <c r="AB192" s="9">
        <v>7831666</v>
      </c>
      <c r="AC192" s="9">
        <v>6350000</v>
      </c>
      <c r="AD192" s="9">
        <v>6350000</v>
      </c>
      <c r="AE192" s="9">
        <v>6350000</v>
      </c>
      <c r="AF192" s="9">
        <v>6350000</v>
      </c>
      <c r="AG192" s="9">
        <v>4868334</v>
      </c>
      <c r="AH192" s="9"/>
      <c r="AI192" s="9"/>
      <c r="AJ192" s="13"/>
      <c r="AK192" s="17">
        <f t="shared" si="46"/>
        <v>38100000</v>
      </c>
      <c r="AL192" s="584">
        <f t="shared" si="47"/>
        <v>0</v>
      </c>
      <c r="AM192" s="48"/>
      <c r="AN192" s="94">
        <f t="shared" si="48"/>
        <v>0</v>
      </c>
      <c r="AO192" s="77"/>
      <c r="AP192" s="77">
        <f t="shared" si="49"/>
        <v>0</v>
      </c>
      <c r="AQ192" s="76"/>
      <c r="AR192" s="77"/>
      <c r="AS192" s="77"/>
      <c r="AT192" s="77"/>
      <c r="AU192" s="77"/>
      <c r="AV192" s="77"/>
      <c r="AW192" s="77"/>
      <c r="AX192" s="77"/>
      <c r="AY192" s="77"/>
      <c r="AZ192" s="77"/>
      <c r="BA192" s="77"/>
      <c r="BB192" s="78"/>
      <c r="BC192" s="79">
        <f t="shared" si="50"/>
        <v>0</v>
      </c>
      <c r="BD192" s="103">
        <f t="shared" si="51"/>
        <v>0</v>
      </c>
    </row>
    <row r="193" spans="2:56" s="49" customFormat="1" x14ac:dyDescent="0.2">
      <c r="B193" s="104"/>
      <c r="C193" s="43">
        <v>805000</v>
      </c>
      <c r="D193" s="10" t="s">
        <v>50</v>
      </c>
      <c r="E193" s="10" t="s">
        <v>182</v>
      </c>
      <c r="F193" s="10" t="s">
        <v>90</v>
      </c>
      <c r="G193" s="10" t="s">
        <v>112</v>
      </c>
      <c r="H193" s="10" t="s">
        <v>169</v>
      </c>
      <c r="I193" s="10" t="s">
        <v>107</v>
      </c>
      <c r="J193" s="10" t="s">
        <v>100</v>
      </c>
      <c r="K193" s="10" t="s">
        <v>102</v>
      </c>
      <c r="L193" s="97" t="s">
        <v>2001</v>
      </c>
      <c r="M193" s="97" t="s">
        <v>2001</v>
      </c>
      <c r="N193" s="97" t="s">
        <v>2001</v>
      </c>
      <c r="O193" s="11">
        <v>183</v>
      </c>
      <c r="P193" s="9"/>
      <c r="Q193" s="43"/>
      <c r="R193" s="12"/>
      <c r="S193" s="43"/>
      <c r="T193" s="12"/>
      <c r="U193" s="43"/>
      <c r="V193" s="41" t="s">
        <v>1920</v>
      </c>
      <c r="W193" s="41"/>
      <c r="X193" s="14"/>
      <c r="Y193" s="15">
        <v>0</v>
      </c>
      <c r="Z193" s="9">
        <v>0</v>
      </c>
      <c r="AA193" s="9">
        <v>0</v>
      </c>
      <c r="AB193" s="9">
        <v>0</v>
      </c>
      <c r="AC193" s="9">
        <v>0</v>
      </c>
      <c r="AD193" s="9">
        <v>0</v>
      </c>
      <c r="AE193" s="9">
        <v>0</v>
      </c>
      <c r="AF193" s="9">
        <v>0</v>
      </c>
      <c r="AG193" s="9">
        <v>0</v>
      </c>
      <c r="AH193" s="9"/>
      <c r="AI193" s="9"/>
      <c r="AJ193" s="13"/>
      <c r="AK193" s="17">
        <f t="shared" si="46"/>
        <v>0</v>
      </c>
      <c r="AL193" s="584">
        <f t="shared" si="47"/>
        <v>0</v>
      </c>
      <c r="AM193" s="48"/>
      <c r="AN193" s="94">
        <f t="shared" si="48"/>
        <v>0</v>
      </c>
      <c r="AO193" s="77"/>
      <c r="AP193" s="77">
        <f t="shared" si="49"/>
        <v>0</v>
      </c>
      <c r="AQ193" s="76"/>
      <c r="AR193" s="77"/>
      <c r="AS193" s="77"/>
      <c r="AT193" s="77"/>
      <c r="AU193" s="77"/>
      <c r="AV193" s="77"/>
      <c r="AW193" s="77"/>
      <c r="AX193" s="77"/>
      <c r="AY193" s="77"/>
      <c r="AZ193" s="77"/>
      <c r="BA193" s="77"/>
      <c r="BB193" s="78"/>
      <c r="BC193" s="79">
        <f t="shared" si="50"/>
        <v>0</v>
      </c>
      <c r="BD193" s="103">
        <f t="shared" si="51"/>
        <v>0</v>
      </c>
    </row>
    <row r="194" spans="2:56" s="49" customFormat="1" x14ac:dyDescent="0.2">
      <c r="B194" s="104"/>
      <c r="C194" s="43">
        <v>23495000</v>
      </c>
      <c r="D194" s="10" t="s">
        <v>50</v>
      </c>
      <c r="E194" s="10" t="s">
        <v>182</v>
      </c>
      <c r="F194" s="10" t="s">
        <v>90</v>
      </c>
      <c r="G194" s="10" t="s">
        <v>112</v>
      </c>
      <c r="H194" s="10" t="s">
        <v>169</v>
      </c>
      <c r="I194" s="10" t="s">
        <v>107</v>
      </c>
      <c r="J194" s="10" t="s">
        <v>100</v>
      </c>
      <c r="K194" s="10" t="s">
        <v>102</v>
      </c>
      <c r="L194" s="97" t="s">
        <v>2001</v>
      </c>
      <c r="M194" s="97" t="s">
        <v>2001</v>
      </c>
      <c r="N194" s="97" t="s">
        <v>2001</v>
      </c>
      <c r="O194" s="11">
        <v>697</v>
      </c>
      <c r="P194" s="9">
        <v>529</v>
      </c>
      <c r="Q194" s="43">
        <v>23495000</v>
      </c>
      <c r="R194" s="12" t="s">
        <v>1913</v>
      </c>
      <c r="S194" s="43">
        <v>23495000</v>
      </c>
      <c r="T194" s="12" t="s">
        <v>1917</v>
      </c>
      <c r="U194" s="43">
        <v>23495000</v>
      </c>
      <c r="V194" s="41" t="s">
        <v>1921</v>
      </c>
      <c r="W194" s="41" t="s">
        <v>1928</v>
      </c>
      <c r="X194" s="14" t="s">
        <v>1930</v>
      </c>
      <c r="Y194" s="15">
        <v>0</v>
      </c>
      <c r="Z194" s="9">
        <v>0</v>
      </c>
      <c r="AA194" s="9">
        <v>0</v>
      </c>
      <c r="AB194" s="9">
        <v>0</v>
      </c>
      <c r="AC194" s="9">
        <v>0</v>
      </c>
      <c r="AD194" s="9">
        <v>0</v>
      </c>
      <c r="AE194" s="9">
        <v>0</v>
      </c>
      <c r="AF194" s="9">
        <v>0</v>
      </c>
      <c r="AG194" s="9">
        <v>0</v>
      </c>
      <c r="AH194" s="9"/>
      <c r="AI194" s="9"/>
      <c r="AJ194" s="13"/>
      <c r="AK194" s="17">
        <f t="shared" si="46"/>
        <v>0</v>
      </c>
      <c r="AL194" s="584">
        <f t="shared" si="47"/>
        <v>23495000</v>
      </c>
      <c r="AM194" s="48"/>
      <c r="AN194" s="94">
        <f t="shared" si="48"/>
        <v>23495000</v>
      </c>
      <c r="AO194" s="77"/>
      <c r="AP194" s="77">
        <f t="shared" si="49"/>
        <v>23495000</v>
      </c>
      <c r="AQ194" s="76"/>
      <c r="AR194" s="77"/>
      <c r="AS194" s="77"/>
      <c r="AT194" s="77"/>
      <c r="AU194" s="77"/>
      <c r="AV194" s="77"/>
      <c r="AW194" s="77"/>
      <c r="AX194" s="77"/>
      <c r="AY194" s="77"/>
      <c r="AZ194" s="77"/>
      <c r="BA194" s="77"/>
      <c r="BB194" s="78"/>
      <c r="BC194" s="79">
        <f t="shared" si="50"/>
        <v>0</v>
      </c>
      <c r="BD194" s="103">
        <f t="shared" si="51"/>
        <v>23495000</v>
      </c>
    </row>
    <row r="195" spans="2:56" s="49" customFormat="1" x14ac:dyDescent="0.2">
      <c r="B195" s="104"/>
      <c r="C195" s="43">
        <v>26600000</v>
      </c>
      <c r="D195" s="10" t="s">
        <v>50</v>
      </c>
      <c r="E195" s="10" t="s">
        <v>182</v>
      </c>
      <c r="F195" s="10" t="s">
        <v>90</v>
      </c>
      <c r="G195" s="10" t="s">
        <v>112</v>
      </c>
      <c r="H195" s="10" t="s">
        <v>169</v>
      </c>
      <c r="I195" s="10" t="s">
        <v>107</v>
      </c>
      <c r="J195" s="10" t="s">
        <v>100</v>
      </c>
      <c r="K195" s="10" t="s">
        <v>102</v>
      </c>
      <c r="L195" s="97" t="s">
        <v>2001</v>
      </c>
      <c r="M195" s="97" t="s">
        <v>2001</v>
      </c>
      <c r="N195" s="97" t="s">
        <v>2001</v>
      </c>
      <c r="O195" s="11">
        <v>698</v>
      </c>
      <c r="P195" s="9">
        <v>530</v>
      </c>
      <c r="Q195" s="43">
        <v>26600000</v>
      </c>
      <c r="R195" s="12" t="s">
        <v>1914</v>
      </c>
      <c r="S195" s="43">
        <v>26600000</v>
      </c>
      <c r="T195" s="12" t="s">
        <v>1918</v>
      </c>
      <c r="U195" s="43">
        <v>26600000</v>
      </c>
      <c r="V195" s="41" t="s">
        <v>1922</v>
      </c>
      <c r="W195" s="41" t="s">
        <v>1927</v>
      </c>
      <c r="X195" s="14" t="s">
        <v>1931</v>
      </c>
      <c r="Y195" s="15">
        <v>0</v>
      </c>
      <c r="Z195" s="9">
        <v>0</v>
      </c>
      <c r="AA195" s="9">
        <v>0</v>
      </c>
      <c r="AB195" s="9">
        <v>0</v>
      </c>
      <c r="AC195" s="9">
        <v>0</v>
      </c>
      <c r="AD195" s="9">
        <v>0</v>
      </c>
      <c r="AE195" s="9">
        <v>0</v>
      </c>
      <c r="AF195" s="9">
        <v>0</v>
      </c>
      <c r="AG195" s="9">
        <v>4000000</v>
      </c>
      <c r="AH195" s="9"/>
      <c r="AI195" s="9"/>
      <c r="AJ195" s="13"/>
      <c r="AK195" s="17">
        <f t="shared" si="46"/>
        <v>4000000</v>
      </c>
      <c r="AL195" s="584">
        <f t="shared" si="47"/>
        <v>22600000</v>
      </c>
      <c r="AM195" s="48"/>
      <c r="AN195" s="94">
        <f t="shared" si="48"/>
        <v>22600000</v>
      </c>
      <c r="AO195" s="77"/>
      <c r="AP195" s="77">
        <f t="shared" si="49"/>
        <v>22600000</v>
      </c>
      <c r="AQ195" s="76"/>
      <c r="AR195" s="77"/>
      <c r="AS195" s="77"/>
      <c r="AT195" s="77"/>
      <c r="AU195" s="77"/>
      <c r="AV195" s="77"/>
      <c r="AW195" s="77"/>
      <c r="AX195" s="77"/>
      <c r="AY195" s="77"/>
      <c r="AZ195" s="77"/>
      <c r="BA195" s="77"/>
      <c r="BB195" s="78"/>
      <c r="BC195" s="79">
        <f t="shared" si="50"/>
        <v>0</v>
      </c>
      <c r="BD195" s="103">
        <f t="shared" si="51"/>
        <v>22600000</v>
      </c>
    </row>
    <row r="196" spans="2:56" s="49" customFormat="1" x14ac:dyDescent="0.2">
      <c r="B196" s="104"/>
      <c r="C196" s="43">
        <v>27000000</v>
      </c>
      <c r="D196" s="10" t="s">
        <v>50</v>
      </c>
      <c r="E196" s="10" t="s">
        <v>182</v>
      </c>
      <c r="F196" s="10" t="s">
        <v>90</v>
      </c>
      <c r="G196" s="10" t="s">
        <v>112</v>
      </c>
      <c r="H196" s="10" t="s">
        <v>169</v>
      </c>
      <c r="I196" s="10" t="s">
        <v>107</v>
      </c>
      <c r="J196" s="10" t="s">
        <v>100</v>
      </c>
      <c r="K196" s="10" t="s">
        <v>102</v>
      </c>
      <c r="L196" s="97" t="s">
        <v>2001</v>
      </c>
      <c r="M196" s="97" t="s">
        <v>2001</v>
      </c>
      <c r="N196" s="97" t="s">
        <v>2001</v>
      </c>
      <c r="O196" s="11">
        <v>699</v>
      </c>
      <c r="P196" s="9">
        <v>531</v>
      </c>
      <c r="Q196" s="43">
        <v>27000000</v>
      </c>
      <c r="R196" s="12" t="s">
        <v>1915</v>
      </c>
      <c r="S196" s="43">
        <v>27000000</v>
      </c>
      <c r="T196" s="12" t="s">
        <v>1919</v>
      </c>
      <c r="U196" s="43">
        <v>27000000</v>
      </c>
      <c r="V196" s="41" t="s">
        <v>1923</v>
      </c>
      <c r="W196" s="13" t="s">
        <v>1926</v>
      </c>
      <c r="X196" s="14" t="s">
        <v>1932</v>
      </c>
      <c r="Y196" s="15">
        <v>0</v>
      </c>
      <c r="Z196" s="9">
        <v>0</v>
      </c>
      <c r="AA196" s="9">
        <v>0</v>
      </c>
      <c r="AB196" s="9">
        <v>0</v>
      </c>
      <c r="AC196" s="9">
        <v>0</v>
      </c>
      <c r="AD196" s="9">
        <v>0</v>
      </c>
      <c r="AE196" s="9">
        <v>0</v>
      </c>
      <c r="AF196" s="9">
        <v>0</v>
      </c>
      <c r="AG196" s="9">
        <v>5200000</v>
      </c>
      <c r="AH196" s="9"/>
      <c r="AI196" s="9"/>
      <c r="AJ196" s="13"/>
      <c r="AK196" s="17">
        <f t="shared" si="46"/>
        <v>5200000</v>
      </c>
      <c r="AL196" s="584">
        <f t="shared" si="47"/>
        <v>21800000</v>
      </c>
      <c r="AM196" s="48"/>
      <c r="AN196" s="94">
        <f t="shared" si="48"/>
        <v>21800000</v>
      </c>
      <c r="AO196" s="77"/>
      <c r="AP196" s="77">
        <f t="shared" si="49"/>
        <v>21800000</v>
      </c>
      <c r="AQ196" s="76"/>
      <c r="AR196" s="77"/>
      <c r="AS196" s="77"/>
      <c r="AT196" s="77"/>
      <c r="AU196" s="77"/>
      <c r="AV196" s="77"/>
      <c r="AW196" s="77"/>
      <c r="AX196" s="77"/>
      <c r="AY196" s="77"/>
      <c r="AZ196" s="77"/>
      <c r="BA196" s="77"/>
      <c r="BB196" s="78"/>
      <c r="BC196" s="79">
        <f t="shared" si="50"/>
        <v>0</v>
      </c>
      <c r="BD196" s="103">
        <f t="shared" si="51"/>
        <v>21800000</v>
      </c>
    </row>
    <row r="197" spans="2:56" s="49" customFormat="1" x14ac:dyDescent="0.2">
      <c r="B197" s="104"/>
      <c r="C197" s="43">
        <v>25000000</v>
      </c>
      <c r="D197" s="10" t="s">
        <v>50</v>
      </c>
      <c r="E197" s="10" t="s">
        <v>182</v>
      </c>
      <c r="F197" s="10" t="s">
        <v>90</v>
      </c>
      <c r="G197" s="10" t="s">
        <v>112</v>
      </c>
      <c r="H197" s="10" t="s">
        <v>169</v>
      </c>
      <c r="I197" s="10" t="s">
        <v>107</v>
      </c>
      <c r="J197" s="10" t="s">
        <v>100</v>
      </c>
      <c r="K197" s="10" t="s">
        <v>102</v>
      </c>
      <c r="L197" s="97" t="s">
        <v>2001</v>
      </c>
      <c r="M197" s="97" t="s">
        <v>2001</v>
      </c>
      <c r="N197" s="97" t="s">
        <v>2001</v>
      </c>
      <c r="O197" s="11">
        <v>700</v>
      </c>
      <c r="P197" s="9">
        <v>532</v>
      </c>
      <c r="Q197" s="43">
        <v>24966666</v>
      </c>
      <c r="R197" s="12" t="s">
        <v>1916</v>
      </c>
      <c r="S197" s="43">
        <v>24966666</v>
      </c>
      <c r="T197" s="12"/>
      <c r="U197" s="43">
        <v>24966666</v>
      </c>
      <c r="V197" s="41" t="s">
        <v>1924</v>
      </c>
      <c r="W197" s="13" t="s">
        <v>1925</v>
      </c>
      <c r="X197" s="14" t="s">
        <v>2107</v>
      </c>
      <c r="Y197" s="15">
        <v>0</v>
      </c>
      <c r="Z197" s="9">
        <v>0</v>
      </c>
      <c r="AA197" s="9">
        <v>0</v>
      </c>
      <c r="AB197" s="9">
        <v>0</v>
      </c>
      <c r="AC197" s="9">
        <v>0</v>
      </c>
      <c r="AD197" s="9">
        <v>0</v>
      </c>
      <c r="AE197" s="9">
        <v>0</v>
      </c>
      <c r="AF197" s="9">
        <v>0</v>
      </c>
      <c r="AG197" s="9">
        <v>0</v>
      </c>
      <c r="AH197" s="9"/>
      <c r="AI197" s="9"/>
      <c r="AJ197" s="13"/>
      <c r="AK197" s="17">
        <f t="shared" si="46"/>
        <v>0</v>
      </c>
      <c r="AL197" s="584">
        <f t="shared" si="47"/>
        <v>24966666</v>
      </c>
      <c r="AM197" s="48"/>
      <c r="AN197" s="94">
        <f>+AL197</f>
        <v>24966666</v>
      </c>
      <c r="AO197" s="77"/>
      <c r="AP197" s="77">
        <f>+AN197-AO197</f>
        <v>24966666</v>
      </c>
      <c r="AQ197" s="76"/>
      <c r="AR197" s="77"/>
      <c r="AS197" s="77"/>
      <c r="AT197" s="77"/>
      <c r="AU197" s="77"/>
      <c r="AV197" s="77"/>
      <c r="AW197" s="77"/>
      <c r="AX197" s="77"/>
      <c r="AY197" s="77"/>
      <c r="AZ197" s="77"/>
      <c r="BA197" s="77"/>
      <c r="BB197" s="78"/>
      <c r="BC197" s="79">
        <f>SUM(AQ197:BB197)</f>
        <v>0</v>
      </c>
      <c r="BD197" s="103">
        <f>+AN197-BC197</f>
        <v>24966666</v>
      </c>
    </row>
    <row r="198" spans="2:56" s="49" customFormat="1" x14ac:dyDescent="0.2">
      <c r="B198" s="104"/>
      <c r="C198" s="43"/>
      <c r="D198" s="10"/>
      <c r="E198" s="10"/>
      <c r="F198" s="10"/>
      <c r="G198" s="10"/>
      <c r="H198" s="10"/>
      <c r="I198" s="10"/>
      <c r="J198" s="10"/>
      <c r="K198" s="10"/>
      <c r="L198" s="97"/>
      <c r="M198" s="97"/>
      <c r="N198" s="97"/>
      <c r="O198" s="11"/>
      <c r="P198" s="9"/>
      <c r="Q198" s="43"/>
      <c r="R198" s="12"/>
      <c r="S198" s="43"/>
      <c r="T198" s="12"/>
      <c r="U198" s="43"/>
      <c r="V198" s="41"/>
      <c r="W198" s="13"/>
      <c r="X198" s="14"/>
      <c r="Y198" s="15"/>
      <c r="Z198" s="9"/>
      <c r="AA198" s="9"/>
      <c r="AB198" s="9"/>
      <c r="AC198" s="9"/>
      <c r="AD198" s="9"/>
      <c r="AE198" s="9"/>
      <c r="AF198" s="9"/>
      <c r="AG198" s="9"/>
      <c r="AH198" s="9"/>
      <c r="AI198" s="9"/>
      <c r="AJ198" s="13"/>
      <c r="AK198" s="17"/>
      <c r="AL198" s="584"/>
      <c r="AM198" s="48"/>
      <c r="AN198" s="94">
        <f>+AL198</f>
        <v>0</v>
      </c>
      <c r="AO198" s="77"/>
      <c r="AP198" s="77">
        <f>+AN198-AO198</f>
        <v>0</v>
      </c>
      <c r="AQ198" s="76"/>
      <c r="AR198" s="77"/>
      <c r="AS198" s="77"/>
      <c r="AT198" s="77"/>
      <c r="AU198" s="77"/>
      <c r="AV198" s="77"/>
      <c r="AW198" s="77"/>
      <c r="AX198" s="77"/>
      <c r="AY198" s="77"/>
      <c r="AZ198" s="77"/>
      <c r="BA198" s="77"/>
      <c r="BB198" s="78"/>
      <c r="BC198" s="79">
        <f>SUM(AQ198:BB198)</f>
        <v>0</v>
      </c>
      <c r="BD198" s="103">
        <f>+AN198-BC198</f>
        <v>0</v>
      </c>
    </row>
    <row r="199" spans="2:56" s="49" customFormat="1" x14ac:dyDescent="0.2">
      <c r="B199" s="104"/>
      <c r="C199" s="43"/>
      <c r="D199" s="10"/>
      <c r="E199" s="10"/>
      <c r="F199" s="10"/>
      <c r="G199" s="10"/>
      <c r="H199" s="10"/>
      <c r="I199" s="10"/>
      <c r="J199" s="10"/>
      <c r="K199" s="10"/>
      <c r="L199" s="97"/>
      <c r="M199" s="97"/>
      <c r="N199" s="97"/>
      <c r="O199" s="11"/>
      <c r="P199" s="9"/>
      <c r="Q199" s="9"/>
      <c r="R199" s="12"/>
      <c r="S199" s="9"/>
      <c r="T199" s="12"/>
      <c r="U199" s="9"/>
      <c r="V199" s="41"/>
      <c r="W199" s="13"/>
      <c r="X199" s="14"/>
      <c r="Y199" s="15"/>
      <c r="Z199" s="9"/>
      <c r="AA199" s="9"/>
      <c r="AB199" s="9"/>
      <c r="AC199" s="9"/>
      <c r="AD199" s="9"/>
      <c r="AE199" s="9"/>
      <c r="AF199" s="9"/>
      <c r="AG199" s="9"/>
      <c r="AH199" s="9"/>
      <c r="AI199" s="9"/>
      <c r="AJ199" s="13"/>
      <c r="AK199" s="16"/>
      <c r="AL199" s="584"/>
      <c r="AM199" s="48"/>
      <c r="AN199" s="94">
        <f>+AL199</f>
        <v>0</v>
      </c>
      <c r="AO199" s="77"/>
      <c r="AP199" s="77">
        <f>+AN199-AO199</f>
        <v>0</v>
      </c>
      <c r="AQ199" s="76"/>
      <c r="AR199" s="77"/>
      <c r="AS199" s="77"/>
      <c r="AT199" s="77"/>
      <c r="AU199" s="77"/>
      <c r="AV199" s="77"/>
      <c r="AW199" s="77"/>
      <c r="AX199" s="77"/>
      <c r="AY199" s="77"/>
      <c r="AZ199" s="77"/>
      <c r="BA199" s="77"/>
      <c r="BB199" s="78"/>
      <c r="BC199" s="79">
        <f>SUM(AQ199:BB199)</f>
        <v>0</v>
      </c>
      <c r="BD199" s="103">
        <f>+AN199-BC199</f>
        <v>0</v>
      </c>
    </row>
    <row r="200" spans="2:56" s="50" customFormat="1" ht="55.5" customHeight="1" thickBot="1" x14ac:dyDescent="0.25">
      <c r="B200" s="105" t="s">
        <v>6</v>
      </c>
      <c r="C200" s="44">
        <f>C188-SUM(C189:C199)</f>
        <v>0</v>
      </c>
      <c r="D200" s="80" t="s">
        <v>50</v>
      </c>
      <c r="E200" s="81" t="s">
        <v>182</v>
      </c>
      <c r="F200" s="81" t="s">
        <v>90</v>
      </c>
      <c r="G200" s="81" t="s">
        <v>112</v>
      </c>
      <c r="H200" s="81" t="s">
        <v>169</v>
      </c>
      <c r="I200" s="81" t="s">
        <v>107</v>
      </c>
      <c r="J200" s="81" t="s">
        <v>100</v>
      </c>
      <c r="K200" s="81" t="s">
        <v>102</v>
      </c>
      <c r="L200" s="98"/>
      <c r="M200" s="98"/>
      <c r="N200" s="98"/>
      <c r="O200" s="20"/>
      <c r="P200" s="21"/>
      <c r="Q200" s="19"/>
      <c r="R200" s="22"/>
      <c r="S200" s="19">
        <f>SUM(S189:S199)</f>
        <v>254161666</v>
      </c>
      <c r="T200" s="23"/>
      <c r="U200" s="19">
        <f>SUM(U189:U199)</f>
        <v>254161666</v>
      </c>
      <c r="V200" s="24"/>
      <c r="W200" s="24"/>
      <c r="X200" s="25"/>
      <c r="Y200" s="26">
        <f t="shared" ref="Y200:BD200" si="52">SUM(Y189:Y199)</f>
        <v>0</v>
      </c>
      <c r="Z200" s="26">
        <f t="shared" si="52"/>
        <v>0</v>
      </c>
      <c r="AA200" s="26">
        <f t="shared" si="52"/>
        <v>11800000</v>
      </c>
      <c r="AB200" s="26">
        <f t="shared" si="52"/>
        <v>26531666</v>
      </c>
      <c r="AC200" s="26">
        <f t="shared" si="52"/>
        <v>25350000</v>
      </c>
      <c r="AD200" s="26">
        <f t="shared" si="52"/>
        <v>25350000</v>
      </c>
      <c r="AE200" s="26">
        <f t="shared" si="52"/>
        <v>25350000</v>
      </c>
      <c r="AF200" s="26">
        <f t="shared" si="52"/>
        <v>25150000</v>
      </c>
      <c r="AG200" s="26">
        <f t="shared" si="52"/>
        <v>21768334</v>
      </c>
      <c r="AH200" s="26">
        <f t="shared" si="52"/>
        <v>0</v>
      </c>
      <c r="AI200" s="26">
        <f t="shared" si="52"/>
        <v>0</v>
      </c>
      <c r="AJ200" s="24">
        <f t="shared" si="52"/>
        <v>0</v>
      </c>
      <c r="AK200" s="27">
        <f t="shared" si="52"/>
        <v>161300000</v>
      </c>
      <c r="AL200" s="585">
        <f t="shared" si="52"/>
        <v>92861666</v>
      </c>
      <c r="AN200" s="149">
        <f t="shared" si="52"/>
        <v>92861666</v>
      </c>
      <c r="AO200" s="150">
        <f t="shared" si="52"/>
        <v>0</v>
      </c>
      <c r="AP200" s="150">
        <f t="shared" si="52"/>
        <v>92861666</v>
      </c>
      <c r="AQ200" s="150">
        <f t="shared" si="52"/>
        <v>0</v>
      </c>
      <c r="AR200" s="150">
        <f t="shared" si="52"/>
        <v>0</v>
      </c>
      <c r="AS200" s="150">
        <f t="shared" si="52"/>
        <v>0</v>
      </c>
      <c r="AT200" s="150">
        <f t="shared" si="52"/>
        <v>0</v>
      </c>
      <c r="AU200" s="150">
        <f t="shared" si="52"/>
        <v>0</v>
      </c>
      <c r="AV200" s="150">
        <f t="shared" si="52"/>
        <v>0</v>
      </c>
      <c r="AW200" s="150">
        <f t="shared" si="52"/>
        <v>0</v>
      </c>
      <c r="AX200" s="150">
        <f t="shared" si="52"/>
        <v>0</v>
      </c>
      <c r="AY200" s="150">
        <f t="shared" si="52"/>
        <v>0</v>
      </c>
      <c r="AZ200" s="150">
        <f t="shared" si="52"/>
        <v>0</v>
      </c>
      <c r="BA200" s="150">
        <f t="shared" si="52"/>
        <v>0</v>
      </c>
      <c r="BB200" s="150">
        <f t="shared" si="52"/>
        <v>0</v>
      </c>
      <c r="BC200" s="151">
        <f t="shared" si="52"/>
        <v>0</v>
      </c>
      <c r="BD200" s="152">
        <f t="shared" si="52"/>
        <v>92861666</v>
      </c>
    </row>
    <row r="201" spans="2:56" s="49" customFormat="1" ht="14.25" thickBot="1" x14ac:dyDescent="0.25">
      <c r="B201" s="106"/>
      <c r="C201" s="45"/>
      <c r="D201" s="29"/>
      <c r="E201" s="30"/>
      <c r="F201" s="29"/>
      <c r="G201" s="29"/>
      <c r="H201" s="31"/>
      <c r="I201" s="31"/>
      <c r="J201" s="31"/>
      <c r="K201" s="31"/>
      <c r="L201" s="99"/>
      <c r="M201" s="99"/>
      <c r="N201" s="99"/>
      <c r="O201" s="32"/>
      <c r="P201" s="30"/>
      <c r="Q201" s="33"/>
      <c r="R201" s="34"/>
      <c r="S201" s="28"/>
      <c r="T201" s="35"/>
      <c r="U201" s="28"/>
      <c r="V201" s="36"/>
      <c r="W201" s="36"/>
      <c r="X201" s="137"/>
      <c r="Y201" s="574"/>
      <c r="Z201" s="575"/>
      <c r="AA201" s="575"/>
      <c r="AB201" s="575"/>
      <c r="AC201" s="575"/>
      <c r="AD201" s="575"/>
      <c r="AE201" s="575"/>
      <c r="AF201" s="575"/>
      <c r="AG201" s="575"/>
      <c r="AH201" s="575"/>
      <c r="AI201" s="575"/>
      <c r="AJ201" s="576"/>
      <c r="AK201" s="577"/>
      <c r="AL201" s="586"/>
      <c r="AN201" s="406"/>
      <c r="AO201" s="257"/>
      <c r="AP201" s="257"/>
      <c r="AQ201" s="257"/>
      <c r="AR201" s="257"/>
      <c r="AS201" s="257"/>
      <c r="AT201" s="257"/>
      <c r="AU201" s="257"/>
      <c r="AV201" s="154"/>
      <c r="AW201" s="154"/>
      <c r="AX201" s="154"/>
      <c r="AY201" s="154"/>
      <c r="AZ201" s="154"/>
      <c r="BA201" s="154"/>
      <c r="BB201" s="154"/>
      <c r="BC201" s="154"/>
      <c r="BD201" s="155"/>
    </row>
    <row r="202" spans="2:56" s="51" customFormat="1" ht="31.5" customHeight="1" thickBot="1" x14ac:dyDescent="0.25">
      <c r="B202" s="138" t="s">
        <v>35</v>
      </c>
      <c r="C202" s="578">
        <f>C20+C118+C124+C163+C173+C183+C188</f>
        <v>5283000000</v>
      </c>
      <c r="D202" s="139"/>
      <c r="E202" s="140"/>
      <c r="F202" s="139"/>
      <c r="G202" s="139"/>
      <c r="H202" s="141"/>
      <c r="I202" s="141"/>
      <c r="J202" s="142"/>
      <c r="K202" s="141"/>
      <c r="L202" s="143"/>
      <c r="M202" s="143"/>
      <c r="N202" s="143"/>
      <c r="O202" s="144"/>
      <c r="P202" s="140"/>
      <c r="Q202" s="145"/>
      <c r="R202" s="146"/>
      <c r="S202" s="722">
        <f>+S117+S123+S162+S172+S182+S187+S200</f>
        <v>4982862278</v>
      </c>
      <c r="T202" s="147"/>
      <c r="U202" s="722">
        <f>+U117+U123+U162+U172+U182+U187+U200</f>
        <v>4713624728</v>
      </c>
      <c r="V202" s="579"/>
      <c r="W202" s="579"/>
      <c r="X202" s="148"/>
      <c r="Y202" s="580">
        <f t="shared" ref="Y202:AL202" si="53">+Y117+Y123+Y162+Y172+Y182+Y187+Y200</f>
        <v>0</v>
      </c>
      <c r="Z202" s="580">
        <f t="shared" si="53"/>
        <v>0</v>
      </c>
      <c r="AA202" s="580">
        <f t="shared" si="53"/>
        <v>92319701</v>
      </c>
      <c r="AB202" s="580">
        <f t="shared" si="53"/>
        <v>278483249</v>
      </c>
      <c r="AC202" s="580">
        <f t="shared" si="53"/>
        <v>353786496</v>
      </c>
      <c r="AD202" s="580">
        <f t="shared" si="53"/>
        <v>624460162</v>
      </c>
      <c r="AE202" s="580">
        <f t="shared" si="53"/>
        <v>446586359</v>
      </c>
      <c r="AF202" s="580">
        <f t="shared" si="53"/>
        <v>455102836</v>
      </c>
      <c r="AG202" s="580">
        <f t="shared" si="53"/>
        <v>466432330</v>
      </c>
      <c r="AH202" s="580">
        <f t="shared" si="53"/>
        <v>0</v>
      </c>
      <c r="AI202" s="580">
        <f t="shared" si="53"/>
        <v>0</v>
      </c>
      <c r="AJ202" s="581">
        <f t="shared" si="53"/>
        <v>0</v>
      </c>
      <c r="AK202" s="582">
        <f>+AK117+AK123+AK162+AK172+AK182+AK187+AK200</f>
        <v>2717171133</v>
      </c>
      <c r="AL202" s="583">
        <f t="shared" si="53"/>
        <v>1996453595</v>
      </c>
      <c r="AN202" s="411">
        <f t="shared" ref="AN202:BD202" si="54">+AN117+AN123+AN162+AN172+AN182+AN187+AN200</f>
        <v>2307412794</v>
      </c>
      <c r="AO202" s="412">
        <f t="shared" si="54"/>
        <v>1952629029</v>
      </c>
      <c r="AP202" s="412">
        <f t="shared" si="54"/>
        <v>2307412794</v>
      </c>
      <c r="AQ202" s="412">
        <f t="shared" si="54"/>
        <v>1952629029</v>
      </c>
      <c r="AR202" s="412">
        <f t="shared" si="54"/>
        <v>1952629029</v>
      </c>
      <c r="AS202" s="412">
        <f t="shared" si="54"/>
        <v>1952629029</v>
      </c>
      <c r="AT202" s="412">
        <f t="shared" si="54"/>
        <v>1952629029</v>
      </c>
      <c r="AU202" s="412">
        <f t="shared" si="54"/>
        <v>1952629029</v>
      </c>
      <c r="AV202" s="412">
        <f t="shared" si="54"/>
        <v>1952629029</v>
      </c>
      <c r="AW202" s="412">
        <f t="shared" si="54"/>
        <v>1952629029</v>
      </c>
      <c r="AX202" s="412">
        <f t="shared" si="54"/>
        <v>1952629029</v>
      </c>
      <c r="AY202" s="412">
        <f t="shared" si="54"/>
        <v>1952629029</v>
      </c>
      <c r="AZ202" s="412">
        <f t="shared" si="54"/>
        <v>1952629029</v>
      </c>
      <c r="BA202" s="412">
        <f t="shared" si="54"/>
        <v>1952629029</v>
      </c>
      <c r="BB202" s="412">
        <f t="shared" si="54"/>
        <v>1952629029</v>
      </c>
      <c r="BC202" s="412">
        <f t="shared" si="54"/>
        <v>1952629029</v>
      </c>
      <c r="BD202" s="413">
        <f t="shared" si="54"/>
        <v>2307412794</v>
      </c>
    </row>
    <row r="203" spans="2:56" s="87" customFormat="1" ht="14.25" x14ac:dyDescent="0.2">
      <c r="B203" s="107"/>
      <c r="C203" s="82">
        <v>5283000000</v>
      </c>
      <c r="D203" s="83"/>
      <c r="E203" s="83"/>
      <c r="F203" s="83"/>
      <c r="G203" s="83"/>
      <c r="H203" s="83"/>
      <c r="I203" s="83"/>
      <c r="J203" s="83"/>
      <c r="K203" s="83"/>
      <c r="L203" s="83"/>
      <c r="M203" s="83"/>
      <c r="N203" s="83"/>
      <c r="O203" s="84"/>
      <c r="P203" s="83"/>
      <c r="Q203" s="82"/>
      <c r="R203" s="85"/>
      <c r="S203" s="82">
        <v>4982862278</v>
      </c>
      <c r="T203" s="86"/>
      <c r="U203" s="82">
        <v>4713624728</v>
      </c>
      <c r="V203" s="82"/>
      <c r="W203" s="82"/>
      <c r="X203" s="83"/>
      <c r="Y203" s="88"/>
      <c r="Z203" s="88">
        <v>0</v>
      </c>
      <c r="AA203" s="88"/>
      <c r="AB203" s="88"/>
      <c r="AC203" s="88"/>
      <c r="AD203" s="88"/>
      <c r="AE203" s="88"/>
      <c r="AF203" s="88">
        <v>455102836</v>
      </c>
      <c r="AG203" s="88">
        <v>466432330</v>
      </c>
      <c r="AH203" s="88"/>
      <c r="AI203" s="88"/>
      <c r="AJ203" s="88"/>
      <c r="AK203" s="89">
        <v>2717171133</v>
      </c>
      <c r="AL203" s="89">
        <v>1996453595</v>
      </c>
    </row>
    <row r="204" spans="2:56" s="87" customFormat="1" ht="14.25" x14ac:dyDescent="0.2">
      <c r="B204" s="107"/>
      <c r="C204" s="82">
        <f>+C203-C202</f>
        <v>0</v>
      </c>
      <c r="D204" s="83"/>
      <c r="E204" s="83"/>
      <c r="F204" s="83"/>
      <c r="G204" s="83"/>
      <c r="H204" s="83"/>
      <c r="I204" s="83"/>
      <c r="J204" s="83"/>
      <c r="K204" s="83"/>
      <c r="L204" s="83"/>
      <c r="M204" s="83"/>
      <c r="N204" s="83"/>
      <c r="O204" s="84"/>
      <c r="P204" s="83"/>
      <c r="Q204" s="82"/>
      <c r="R204" s="85"/>
      <c r="S204" s="82">
        <f>+S203-S202</f>
        <v>0</v>
      </c>
      <c r="T204" s="86"/>
      <c r="U204" s="82">
        <f>+U203-U202</f>
        <v>0</v>
      </c>
      <c r="V204" s="82"/>
      <c r="W204" s="82"/>
      <c r="X204" s="83"/>
      <c r="Y204" s="88"/>
      <c r="Z204" s="93">
        <f>+Z203-Z202</f>
        <v>0</v>
      </c>
      <c r="AA204" s="88"/>
      <c r="AB204" s="88"/>
      <c r="AC204" s="88"/>
      <c r="AD204" s="88"/>
      <c r="AE204" s="88"/>
      <c r="AF204" s="93">
        <f>+AF203-AF202</f>
        <v>0</v>
      </c>
      <c r="AG204" s="93">
        <f>+AG203-AG202</f>
        <v>0</v>
      </c>
      <c r="AH204" s="88"/>
      <c r="AI204" s="88"/>
      <c r="AJ204" s="88"/>
      <c r="AK204" s="82">
        <f>+AK203-AK202</f>
        <v>0</v>
      </c>
      <c r="AL204" s="82">
        <f>+AL203-AL202</f>
        <v>0</v>
      </c>
      <c r="AM204" s="125"/>
    </row>
    <row r="205" spans="2:56" ht="12.75" customHeight="1" thickBot="1" x14ac:dyDescent="0.25">
      <c r="B205" s="108"/>
      <c r="C205" s="52"/>
      <c r="D205" s="58"/>
      <c r="E205" s="58"/>
      <c r="F205" s="58"/>
      <c r="G205" s="58"/>
      <c r="H205" s="58"/>
      <c r="I205" s="58"/>
      <c r="J205" s="58"/>
      <c r="K205" s="58"/>
      <c r="L205" s="58"/>
      <c r="M205" s="58"/>
      <c r="N205" s="58"/>
      <c r="O205" s="59"/>
      <c r="P205" s="53"/>
      <c r="Q205" s="52"/>
      <c r="R205" s="54"/>
      <c r="S205" s="55"/>
      <c r="T205" s="56"/>
      <c r="U205" s="55"/>
      <c r="V205" s="55"/>
      <c r="W205" s="55"/>
      <c r="X205" s="57"/>
      <c r="Y205" s="37"/>
      <c r="Z205" s="37"/>
      <c r="AA205" s="37"/>
      <c r="AB205" s="37"/>
      <c r="AC205" s="37"/>
      <c r="AD205" s="37"/>
      <c r="AE205" s="37"/>
      <c r="AF205" s="37"/>
      <c r="AG205" s="37"/>
      <c r="AH205" s="37"/>
      <c r="AI205" s="37"/>
      <c r="AJ205" s="37"/>
      <c r="AK205" s="38"/>
      <c r="AL205" s="37"/>
      <c r="AM205" s="100"/>
    </row>
    <row r="206" spans="2:56" ht="22.5" customHeight="1" thickBot="1" x14ac:dyDescent="0.25">
      <c r="B206" s="573" t="s">
        <v>63</v>
      </c>
      <c r="C206" s="566" t="s">
        <v>1986</v>
      </c>
      <c r="D206" s="51"/>
      <c r="E206" s="58"/>
      <c r="F206" s="58"/>
      <c r="G206" s="58"/>
      <c r="S206" s="122" t="s">
        <v>4</v>
      </c>
      <c r="U206" s="123" t="s">
        <v>5</v>
      </c>
      <c r="Y206" s="563" t="s">
        <v>11</v>
      </c>
      <c r="Z206" s="131" t="s">
        <v>12</v>
      </c>
      <c r="AA206" s="131" t="s">
        <v>13</v>
      </c>
      <c r="AB206" s="131" t="s">
        <v>14</v>
      </c>
      <c r="AC206" s="131" t="s">
        <v>15</v>
      </c>
      <c r="AD206" s="131" t="s">
        <v>16</v>
      </c>
      <c r="AE206" s="131" t="s">
        <v>17</v>
      </c>
      <c r="AF206" s="131" t="s">
        <v>18</v>
      </c>
      <c r="AG206" s="131" t="s">
        <v>19</v>
      </c>
      <c r="AH206" s="131" t="s">
        <v>20</v>
      </c>
      <c r="AI206" s="131" t="s">
        <v>21</v>
      </c>
      <c r="AJ206" s="564" t="s">
        <v>22</v>
      </c>
      <c r="AK206" s="565" t="s">
        <v>23</v>
      </c>
      <c r="AL206" s="566" t="s">
        <v>24</v>
      </c>
      <c r="AM206" s="100"/>
      <c r="AN206" s="367" t="s">
        <v>1993</v>
      </c>
      <c r="AO206" s="367" t="s">
        <v>1994</v>
      </c>
      <c r="AP206" s="367" t="s">
        <v>1995</v>
      </c>
      <c r="AQ206" s="308" t="s">
        <v>11</v>
      </c>
      <c r="AR206" s="309" t="s">
        <v>12</v>
      </c>
      <c r="AS206" s="309" t="s">
        <v>13</v>
      </c>
      <c r="AT206" s="309" t="s">
        <v>14</v>
      </c>
      <c r="AU206" s="309" t="s">
        <v>15</v>
      </c>
      <c r="AV206" s="309" t="s">
        <v>16</v>
      </c>
      <c r="AW206" s="309" t="s">
        <v>17</v>
      </c>
      <c r="AX206" s="309" t="s">
        <v>18</v>
      </c>
      <c r="AY206" s="309" t="s">
        <v>19</v>
      </c>
      <c r="AZ206" s="309" t="s">
        <v>20</v>
      </c>
      <c r="BA206" s="309" t="s">
        <v>21</v>
      </c>
      <c r="BB206" s="310" t="s">
        <v>22</v>
      </c>
      <c r="BC206" s="311" t="s">
        <v>23</v>
      </c>
      <c r="BD206" s="312" t="s">
        <v>24</v>
      </c>
    </row>
    <row r="207" spans="2:56" ht="15.75" customHeight="1" x14ac:dyDescent="0.2">
      <c r="B207" s="569" t="s">
        <v>166</v>
      </c>
      <c r="C207" s="116">
        <f>+SUMIF($H$19:$H$201,$B207,C$19:C$201)</f>
        <v>3765999362</v>
      </c>
      <c r="D207" s="51"/>
      <c r="E207" s="51"/>
      <c r="F207" s="51"/>
      <c r="G207" s="51"/>
      <c r="S207" s="120">
        <f>+SUMIF($H$19:$H$187,$B207,S$19:S$187)/2</f>
        <v>3671442737</v>
      </c>
      <c r="U207" s="120">
        <f>+SUMIF($H$19:$H$187,$B207,U$19:U$201)/2</f>
        <v>3452205187</v>
      </c>
      <c r="X207" s="65"/>
      <c r="Y207" s="567">
        <f t="shared" ref="Y207:AL210" si="55">+SUMIF($H$19:$H$201,$B207,Y$19:Y$201)/2</f>
        <v>0</v>
      </c>
      <c r="Z207" s="115">
        <f t="shared" si="55"/>
        <v>0</v>
      </c>
      <c r="AA207" s="115">
        <f t="shared" si="55"/>
        <v>57386784</v>
      </c>
      <c r="AB207" s="115">
        <f t="shared" si="55"/>
        <v>190022100</v>
      </c>
      <c r="AC207" s="115">
        <f t="shared" si="55"/>
        <v>250443771</v>
      </c>
      <c r="AD207" s="115">
        <f t="shared" si="55"/>
        <v>354011162</v>
      </c>
      <c r="AE207" s="115">
        <f t="shared" si="55"/>
        <v>320919859</v>
      </c>
      <c r="AF207" s="115">
        <f t="shared" si="55"/>
        <v>327373004</v>
      </c>
      <c r="AG207" s="115">
        <f t="shared" si="55"/>
        <v>329578677</v>
      </c>
      <c r="AH207" s="115">
        <f t="shared" si="55"/>
        <v>0</v>
      </c>
      <c r="AI207" s="115">
        <f t="shared" si="55"/>
        <v>0</v>
      </c>
      <c r="AJ207" s="115">
        <f t="shared" si="55"/>
        <v>0</v>
      </c>
      <c r="AK207" s="115">
        <f t="shared" si="55"/>
        <v>1829735357</v>
      </c>
      <c r="AL207" s="111">
        <f t="shared" si="55"/>
        <v>1622469830</v>
      </c>
      <c r="AM207" s="100"/>
      <c r="AN207" s="567">
        <f t="shared" ref="AN207:AW210" si="56">+SUMIF($H$19:$H$201,$B207,AN$19:AN$201)/2</f>
        <v>1787549429.5</v>
      </c>
      <c r="AO207" s="567">
        <f t="shared" si="56"/>
        <v>976314514.5</v>
      </c>
      <c r="AP207" s="567">
        <f t="shared" si="56"/>
        <v>1787549429.5</v>
      </c>
      <c r="AQ207" s="567">
        <f t="shared" si="56"/>
        <v>976314514.5</v>
      </c>
      <c r="AR207" s="115">
        <f t="shared" si="56"/>
        <v>976314514.5</v>
      </c>
      <c r="AS207" s="115">
        <f t="shared" si="56"/>
        <v>976314514.5</v>
      </c>
      <c r="AT207" s="115">
        <f t="shared" si="56"/>
        <v>976314514.5</v>
      </c>
      <c r="AU207" s="115">
        <f t="shared" si="56"/>
        <v>976314514.5</v>
      </c>
      <c r="AV207" s="115">
        <f t="shared" si="56"/>
        <v>976314514.5</v>
      </c>
      <c r="AW207" s="115">
        <f t="shared" si="56"/>
        <v>976314514.5</v>
      </c>
      <c r="AX207" s="115">
        <f t="shared" ref="AX207:BD210" si="57">+SUMIF($H$19:$H$201,$B207,AX$19:AX$201)/2</f>
        <v>976314514.5</v>
      </c>
      <c r="AY207" s="115">
        <f t="shared" si="57"/>
        <v>976314514.5</v>
      </c>
      <c r="AZ207" s="115">
        <f t="shared" si="57"/>
        <v>976314514.5</v>
      </c>
      <c r="BA207" s="115">
        <f t="shared" si="57"/>
        <v>976314514.5</v>
      </c>
      <c r="BB207" s="115">
        <f t="shared" si="57"/>
        <v>976314514.5</v>
      </c>
      <c r="BC207" s="115">
        <f t="shared" si="57"/>
        <v>976314514.5</v>
      </c>
      <c r="BD207" s="111">
        <f t="shared" si="57"/>
        <v>1787549429.5</v>
      </c>
    </row>
    <row r="208" spans="2:56" ht="15.75" customHeight="1" x14ac:dyDescent="0.2">
      <c r="B208" s="570" t="s">
        <v>167</v>
      </c>
      <c r="C208" s="109">
        <f>+SUMIF($H$19:$H$201,$B208,C$19:C$201)</f>
        <v>626402291</v>
      </c>
      <c r="D208" s="51"/>
      <c r="E208" s="51"/>
      <c r="F208" s="51"/>
      <c r="G208" s="51"/>
      <c r="S208" s="121">
        <f>+SUMIF($H$19:$H$187,$B208,S$19:S$187)/2</f>
        <v>661673450</v>
      </c>
      <c r="U208" s="121">
        <f>+SUMIF($H$19:$H$187,$B208,U$19:U$201)/2</f>
        <v>636673450</v>
      </c>
      <c r="X208" s="65"/>
      <c r="Y208" s="117">
        <f t="shared" si="55"/>
        <v>0</v>
      </c>
      <c r="Z208" s="75">
        <f t="shared" si="55"/>
        <v>0</v>
      </c>
      <c r="AA208" s="75">
        <f t="shared" si="55"/>
        <v>17230905.405492499</v>
      </c>
      <c r="AB208" s="75">
        <f t="shared" si="55"/>
        <v>36780901.25</v>
      </c>
      <c r="AC208" s="75">
        <f t="shared" si="55"/>
        <v>43745988.75</v>
      </c>
      <c r="AD208" s="75">
        <f t="shared" si="55"/>
        <v>210940376.25</v>
      </c>
      <c r="AE208" s="75">
        <f t="shared" si="55"/>
        <v>59657876.25</v>
      </c>
      <c r="AF208" s="75">
        <f t="shared" si="55"/>
        <v>59907376.25</v>
      </c>
      <c r="AG208" s="75">
        <f t="shared" si="55"/>
        <v>61657876.25</v>
      </c>
      <c r="AH208" s="75">
        <f t="shared" si="55"/>
        <v>0</v>
      </c>
      <c r="AI208" s="75">
        <f t="shared" si="55"/>
        <v>0</v>
      </c>
      <c r="AJ208" s="75">
        <f t="shared" si="55"/>
        <v>0</v>
      </c>
      <c r="AK208" s="75">
        <f t="shared" si="55"/>
        <v>489921300.40549248</v>
      </c>
      <c r="AL208" s="109">
        <f t="shared" si="55"/>
        <v>146752149.59450752</v>
      </c>
      <c r="AM208" s="100"/>
      <c r="AN208" s="117">
        <f t="shared" si="56"/>
        <v>127552149.5945075</v>
      </c>
      <c r="AO208" s="117">
        <f t="shared" si="56"/>
        <v>0</v>
      </c>
      <c r="AP208" s="117">
        <f t="shared" si="56"/>
        <v>127552149.5945075</v>
      </c>
      <c r="AQ208" s="117">
        <f t="shared" si="56"/>
        <v>0</v>
      </c>
      <c r="AR208" s="75">
        <f t="shared" si="56"/>
        <v>0</v>
      </c>
      <c r="AS208" s="75">
        <f t="shared" si="56"/>
        <v>0</v>
      </c>
      <c r="AT208" s="75">
        <f t="shared" si="56"/>
        <v>0</v>
      </c>
      <c r="AU208" s="75">
        <f t="shared" si="56"/>
        <v>0</v>
      </c>
      <c r="AV208" s="75">
        <f t="shared" si="56"/>
        <v>0</v>
      </c>
      <c r="AW208" s="75">
        <f t="shared" si="56"/>
        <v>0</v>
      </c>
      <c r="AX208" s="75">
        <f t="shared" si="57"/>
        <v>0</v>
      </c>
      <c r="AY208" s="75">
        <f t="shared" si="57"/>
        <v>0</v>
      </c>
      <c r="AZ208" s="75">
        <f t="shared" si="57"/>
        <v>0</v>
      </c>
      <c r="BA208" s="75">
        <f t="shared" si="57"/>
        <v>0</v>
      </c>
      <c r="BB208" s="75">
        <f t="shared" si="57"/>
        <v>0</v>
      </c>
      <c r="BC208" s="75">
        <f t="shared" si="57"/>
        <v>0</v>
      </c>
      <c r="BD208" s="109">
        <f t="shared" si="57"/>
        <v>127552149.5945075</v>
      </c>
    </row>
    <row r="209" spans="2:56" ht="15.75" customHeight="1" x14ac:dyDescent="0.2">
      <c r="B209" s="570" t="s">
        <v>168</v>
      </c>
      <c r="C209" s="109">
        <f>+SUMIF($H$19:$H$201,$B209,C$19:C$201)</f>
        <v>337000000</v>
      </c>
      <c r="D209" s="51"/>
      <c r="E209" s="51"/>
      <c r="F209" s="51"/>
      <c r="G209" s="51"/>
      <c r="S209" s="121">
        <f>+SUMIF($H$19:$H$187,$B209,S$19:S$187)/2</f>
        <v>250250000</v>
      </c>
      <c r="U209" s="121">
        <f>+SUMIF($H$19:$H$187,$B209,U$19:U$201)/2</f>
        <v>250250000</v>
      </c>
      <c r="X209" s="65"/>
      <c r="Y209" s="117">
        <f t="shared" si="55"/>
        <v>0</v>
      </c>
      <c r="Z209" s="75">
        <f t="shared" si="55"/>
        <v>0</v>
      </c>
      <c r="AA209" s="75">
        <f t="shared" si="55"/>
        <v>0</v>
      </c>
      <c r="AB209" s="75">
        <f t="shared" si="55"/>
        <v>14833333</v>
      </c>
      <c r="AC209" s="75">
        <f t="shared" si="55"/>
        <v>20000000</v>
      </c>
      <c r="AD209" s="75">
        <f t="shared" si="55"/>
        <v>20000000</v>
      </c>
      <c r="AE209" s="75">
        <f t="shared" si="55"/>
        <v>26500000</v>
      </c>
      <c r="AF209" s="75">
        <f t="shared" si="55"/>
        <v>28513832</v>
      </c>
      <c r="AG209" s="75">
        <f t="shared" si="55"/>
        <v>39268819</v>
      </c>
      <c r="AH209" s="75">
        <f t="shared" si="55"/>
        <v>0</v>
      </c>
      <c r="AI209" s="75">
        <f t="shared" si="55"/>
        <v>0</v>
      </c>
      <c r="AJ209" s="75">
        <f t="shared" si="55"/>
        <v>0</v>
      </c>
      <c r="AK209" s="75">
        <f t="shared" si="55"/>
        <v>149115984</v>
      </c>
      <c r="AL209" s="109">
        <f t="shared" si="55"/>
        <v>101134016</v>
      </c>
      <c r="AM209" s="100"/>
      <c r="AN209" s="117">
        <f t="shared" si="56"/>
        <v>101134016</v>
      </c>
      <c r="AO209" s="117">
        <f t="shared" si="56"/>
        <v>0</v>
      </c>
      <c r="AP209" s="117">
        <f t="shared" si="56"/>
        <v>101134016</v>
      </c>
      <c r="AQ209" s="117">
        <f t="shared" si="56"/>
        <v>0</v>
      </c>
      <c r="AR209" s="75">
        <f t="shared" si="56"/>
        <v>0</v>
      </c>
      <c r="AS209" s="75">
        <f t="shared" si="56"/>
        <v>0</v>
      </c>
      <c r="AT209" s="75">
        <f t="shared" si="56"/>
        <v>0</v>
      </c>
      <c r="AU209" s="75">
        <f t="shared" si="56"/>
        <v>0</v>
      </c>
      <c r="AV209" s="75">
        <f t="shared" si="56"/>
        <v>0</v>
      </c>
      <c r="AW209" s="75">
        <f t="shared" si="56"/>
        <v>0</v>
      </c>
      <c r="AX209" s="75">
        <f t="shared" si="57"/>
        <v>0</v>
      </c>
      <c r="AY209" s="75">
        <f t="shared" si="57"/>
        <v>0</v>
      </c>
      <c r="AZ209" s="75">
        <f t="shared" si="57"/>
        <v>0</v>
      </c>
      <c r="BA209" s="75">
        <f t="shared" si="57"/>
        <v>0</v>
      </c>
      <c r="BB209" s="75">
        <f t="shared" si="57"/>
        <v>0</v>
      </c>
      <c r="BC209" s="75">
        <f t="shared" si="57"/>
        <v>0</v>
      </c>
      <c r="BD209" s="109">
        <f t="shared" si="57"/>
        <v>101134016</v>
      </c>
    </row>
    <row r="210" spans="2:56" ht="35.25" customHeight="1" thickBot="1" x14ac:dyDescent="0.25">
      <c r="B210" s="571" t="s">
        <v>169</v>
      </c>
      <c r="C210" s="110">
        <f>+SUMIF($H$19:$H$201,$B210,C$19:C$201)</f>
        <v>255000000</v>
      </c>
      <c r="D210" s="51"/>
      <c r="E210" s="51"/>
      <c r="F210" s="51"/>
      <c r="G210" s="51"/>
      <c r="S210" s="124">
        <f>+SUMIF($H$19:$H$187,$B210,S$19:S$187)/2</f>
        <v>0</v>
      </c>
      <c r="U210" s="124">
        <f>+SUMIF($H$19:$H$187,$B210,U$19:U$201)/2</f>
        <v>0</v>
      </c>
      <c r="X210" s="65"/>
      <c r="Y210" s="118">
        <f t="shared" si="55"/>
        <v>0</v>
      </c>
      <c r="Z210" s="119">
        <f t="shared" si="55"/>
        <v>0</v>
      </c>
      <c r="AA210" s="119">
        <f t="shared" si="55"/>
        <v>11800000</v>
      </c>
      <c r="AB210" s="119">
        <f t="shared" si="55"/>
        <v>26531666</v>
      </c>
      <c r="AC210" s="119">
        <f t="shared" si="55"/>
        <v>25350000</v>
      </c>
      <c r="AD210" s="119">
        <f t="shared" si="55"/>
        <v>25350000</v>
      </c>
      <c r="AE210" s="119">
        <f t="shared" si="55"/>
        <v>25350000</v>
      </c>
      <c r="AF210" s="119">
        <f t="shared" si="55"/>
        <v>25150000</v>
      </c>
      <c r="AG210" s="119">
        <f t="shared" si="55"/>
        <v>21768334</v>
      </c>
      <c r="AH210" s="119">
        <f t="shared" si="55"/>
        <v>0</v>
      </c>
      <c r="AI210" s="119">
        <f t="shared" si="55"/>
        <v>0</v>
      </c>
      <c r="AJ210" s="119">
        <f t="shared" si="55"/>
        <v>0</v>
      </c>
      <c r="AK210" s="119">
        <f t="shared" si="55"/>
        <v>161300000</v>
      </c>
      <c r="AL210" s="110">
        <f t="shared" si="55"/>
        <v>92861666</v>
      </c>
      <c r="AM210" s="100"/>
      <c r="AN210" s="118">
        <f t="shared" si="56"/>
        <v>92861666</v>
      </c>
      <c r="AO210" s="118">
        <f t="shared" si="56"/>
        <v>0</v>
      </c>
      <c r="AP210" s="118">
        <f t="shared" si="56"/>
        <v>92861666</v>
      </c>
      <c r="AQ210" s="118">
        <f t="shared" si="56"/>
        <v>0</v>
      </c>
      <c r="AR210" s="119">
        <f t="shared" si="56"/>
        <v>0</v>
      </c>
      <c r="AS210" s="119">
        <f t="shared" si="56"/>
        <v>0</v>
      </c>
      <c r="AT210" s="119">
        <f t="shared" si="56"/>
        <v>0</v>
      </c>
      <c r="AU210" s="119">
        <f t="shared" si="56"/>
        <v>0</v>
      </c>
      <c r="AV210" s="119">
        <f t="shared" si="56"/>
        <v>0</v>
      </c>
      <c r="AW210" s="119">
        <f t="shared" si="56"/>
        <v>0</v>
      </c>
      <c r="AX210" s="119">
        <f t="shared" si="57"/>
        <v>0</v>
      </c>
      <c r="AY210" s="119">
        <f t="shared" si="57"/>
        <v>0</v>
      </c>
      <c r="AZ210" s="119">
        <f t="shared" si="57"/>
        <v>0</v>
      </c>
      <c r="BA210" s="119">
        <f t="shared" si="57"/>
        <v>0</v>
      </c>
      <c r="BB210" s="119">
        <f t="shared" si="57"/>
        <v>0</v>
      </c>
      <c r="BC210" s="119">
        <f t="shared" si="57"/>
        <v>0</v>
      </c>
      <c r="BD210" s="110">
        <f t="shared" si="57"/>
        <v>92861666</v>
      </c>
    </row>
    <row r="211" spans="2:56" ht="12.75" customHeight="1" thickBot="1" x14ac:dyDescent="0.25">
      <c r="B211" s="108"/>
      <c r="C211" s="52"/>
      <c r="D211" s="58"/>
      <c r="E211" s="58"/>
      <c r="F211" s="58"/>
      <c r="G211" s="58"/>
      <c r="H211" s="58"/>
      <c r="I211" s="58"/>
      <c r="J211" s="58"/>
      <c r="K211" s="58"/>
      <c r="L211" s="58"/>
      <c r="M211" s="58"/>
      <c r="N211" s="58"/>
      <c r="O211" s="59"/>
      <c r="P211" s="53"/>
      <c r="Q211" s="52"/>
      <c r="R211" s="54"/>
      <c r="S211" s="55"/>
      <c r="T211" s="56"/>
      <c r="U211" s="55"/>
      <c r="V211" s="55"/>
      <c r="W211" s="55"/>
      <c r="X211" s="57"/>
      <c r="Y211" s="37"/>
      <c r="Z211" s="37"/>
      <c r="AA211" s="37"/>
      <c r="AB211" s="37"/>
      <c r="AC211" s="37"/>
      <c r="AD211" s="37"/>
      <c r="AE211" s="37"/>
      <c r="AF211" s="37"/>
      <c r="AG211" s="37"/>
      <c r="AH211" s="37"/>
      <c r="AI211" s="37"/>
      <c r="AJ211" s="37"/>
      <c r="AK211" s="38"/>
      <c r="AL211" s="37"/>
      <c r="AM211" s="100"/>
    </row>
    <row r="212" spans="2:56" ht="22.5" customHeight="1" thickBot="1" x14ac:dyDescent="0.25">
      <c r="B212" s="573" t="s">
        <v>63</v>
      </c>
      <c r="C212" s="566" t="s">
        <v>1986</v>
      </c>
      <c r="D212" s="51"/>
      <c r="E212" s="58"/>
      <c r="F212" s="58"/>
      <c r="G212" s="58"/>
      <c r="S212" s="122" t="s">
        <v>4</v>
      </c>
      <c r="U212" s="123" t="s">
        <v>5</v>
      </c>
      <c r="Y212" s="563" t="s">
        <v>11</v>
      </c>
      <c r="Z212" s="131" t="s">
        <v>12</v>
      </c>
      <c r="AA212" s="131" t="s">
        <v>13</v>
      </c>
      <c r="AB212" s="131" t="s">
        <v>14</v>
      </c>
      <c r="AC212" s="131" t="s">
        <v>15</v>
      </c>
      <c r="AD212" s="131" t="s">
        <v>16</v>
      </c>
      <c r="AE212" s="131" t="s">
        <v>17</v>
      </c>
      <c r="AF212" s="131" t="s">
        <v>18</v>
      </c>
      <c r="AG212" s="131" t="s">
        <v>19</v>
      </c>
      <c r="AH212" s="131" t="s">
        <v>20</v>
      </c>
      <c r="AI212" s="131" t="s">
        <v>21</v>
      </c>
      <c r="AJ212" s="564" t="s">
        <v>22</v>
      </c>
      <c r="AK212" s="565" t="s">
        <v>23</v>
      </c>
      <c r="AL212" s="566" t="s">
        <v>24</v>
      </c>
      <c r="AM212" s="100"/>
      <c r="AN212" s="367" t="s">
        <v>1993</v>
      </c>
      <c r="AO212" s="367" t="s">
        <v>1994</v>
      </c>
      <c r="AP212" s="367" t="s">
        <v>1995</v>
      </c>
      <c r="AQ212" s="308" t="s">
        <v>11</v>
      </c>
      <c r="AR212" s="309" t="s">
        <v>12</v>
      </c>
      <c r="AS212" s="309" t="s">
        <v>13</v>
      </c>
      <c r="AT212" s="309" t="s">
        <v>14</v>
      </c>
      <c r="AU212" s="309" t="s">
        <v>15</v>
      </c>
      <c r="AV212" s="309" t="s">
        <v>16</v>
      </c>
      <c r="AW212" s="309" t="s">
        <v>17</v>
      </c>
      <c r="AX212" s="309" t="s">
        <v>18</v>
      </c>
      <c r="AY212" s="309" t="s">
        <v>19</v>
      </c>
      <c r="AZ212" s="309" t="s">
        <v>20</v>
      </c>
      <c r="BA212" s="309" t="s">
        <v>21</v>
      </c>
      <c r="BB212" s="310" t="s">
        <v>22</v>
      </c>
      <c r="BC212" s="311" t="s">
        <v>23</v>
      </c>
      <c r="BD212" s="312" t="s">
        <v>24</v>
      </c>
    </row>
    <row r="213" spans="2:56" ht="30.75" customHeight="1" thickBot="1" x14ac:dyDescent="0.25">
      <c r="B213" s="568" t="s">
        <v>100</v>
      </c>
      <c r="C213" s="562">
        <f>+SUMIF($J$19:$J$201,$B213,C$19:C$201)</f>
        <v>5283000000</v>
      </c>
      <c r="D213" s="51"/>
      <c r="S213" s="572">
        <f>+SUMIF($J$19:$J$201,$B213,S$19:S$201)/2</f>
        <v>4982862278</v>
      </c>
      <c r="U213" s="572">
        <f>+SUMIF($J$19:$J$201,$B213,U$19:U$201)/2</f>
        <v>4713624728</v>
      </c>
      <c r="X213" s="65"/>
      <c r="Y213" s="560">
        <f t="shared" ref="Y213:AL213" si="58">+SUMIF($J$19:$J$201,$B213,Y$19:Y$201)/2</f>
        <v>0</v>
      </c>
      <c r="Z213" s="561">
        <f t="shared" si="58"/>
        <v>0</v>
      </c>
      <c r="AA213" s="561">
        <f t="shared" si="58"/>
        <v>92319701</v>
      </c>
      <c r="AB213" s="561">
        <f t="shared" si="58"/>
        <v>278483249</v>
      </c>
      <c r="AC213" s="561">
        <f t="shared" si="58"/>
        <v>353786496</v>
      </c>
      <c r="AD213" s="561">
        <f t="shared" si="58"/>
        <v>624460162</v>
      </c>
      <c r="AE213" s="561">
        <f t="shared" si="58"/>
        <v>446586359</v>
      </c>
      <c r="AF213" s="561">
        <f t="shared" si="58"/>
        <v>455102836</v>
      </c>
      <c r="AG213" s="561">
        <f t="shared" si="58"/>
        <v>466432330</v>
      </c>
      <c r="AH213" s="561">
        <f t="shared" si="58"/>
        <v>0</v>
      </c>
      <c r="AI213" s="561">
        <f t="shared" si="58"/>
        <v>0</v>
      </c>
      <c r="AJ213" s="561">
        <f t="shared" si="58"/>
        <v>0</v>
      </c>
      <c r="AK213" s="561">
        <f t="shared" si="58"/>
        <v>2717171133</v>
      </c>
      <c r="AL213" s="562">
        <f t="shared" si="58"/>
        <v>1996453595</v>
      </c>
      <c r="AM213" s="100"/>
      <c r="AN213" s="560">
        <f t="shared" ref="AN213:BD213" si="59">+SUMIF($J$19:$J$201,$B213,AN$19:AN$201)/2</f>
        <v>2142333194.5</v>
      </c>
      <c r="AO213" s="560">
        <f t="shared" si="59"/>
        <v>976314514.5</v>
      </c>
      <c r="AP213" s="560">
        <f t="shared" si="59"/>
        <v>2142333194.5</v>
      </c>
      <c r="AQ213" s="560">
        <f t="shared" si="59"/>
        <v>976314514.5</v>
      </c>
      <c r="AR213" s="561">
        <f t="shared" si="59"/>
        <v>976314514.5</v>
      </c>
      <c r="AS213" s="561">
        <f t="shared" si="59"/>
        <v>976314514.5</v>
      </c>
      <c r="AT213" s="561">
        <f t="shared" si="59"/>
        <v>976314514.5</v>
      </c>
      <c r="AU213" s="561">
        <f t="shared" si="59"/>
        <v>976314514.5</v>
      </c>
      <c r="AV213" s="561">
        <f t="shared" si="59"/>
        <v>976314514.5</v>
      </c>
      <c r="AW213" s="561">
        <f t="shared" si="59"/>
        <v>976314514.5</v>
      </c>
      <c r="AX213" s="561">
        <f t="shared" si="59"/>
        <v>976314514.5</v>
      </c>
      <c r="AY213" s="561">
        <f t="shared" si="59"/>
        <v>976314514.5</v>
      </c>
      <c r="AZ213" s="561">
        <f t="shared" si="59"/>
        <v>976314514.5</v>
      </c>
      <c r="BA213" s="561">
        <f t="shared" si="59"/>
        <v>976314514.5</v>
      </c>
      <c r="BB213" s="561">
        <f t="shared" si="59"/>
        <v>976314514.5</v>
      </c>
      <c r="BC213" s="561">
        <f t="shared" si="59"/>
        <v>976314514.5</v>
      </c>
      <c r="BD213" s="562">
        <f t="shared" si="59"/>
        <v>2142333194.5</v>
      </c>
    </row>
    <row r="214" spans="2:56" x14ac:dyDescent="0.2">
      <c r="B214" s="112"/>
      <c r="C214" s="113"/>
      <c r="D214" s="58"/>
      <c r="E214" s="58"/>
      <c r="F214" s="58"/>
      <c r="G214" s="58"/>
      <c r="H214" s="58"/>
      <c r="I214" s="58"/>
      <c r="J214" s="58"/>
      <c r="K214" s="58"/>
      <c r="L214" s="58"/>
      <c r="M214" s="58"/>
      <c r="N214" s="58"/>
      <c r="O214" s="59"/>
      <c r="P214" s="65"/>
      <c r="Q214" s="37"/>
      <c r="R214" s="114"/>
      <c r="S214" s="113"/>
      <c r="T214" s="114"/>
      <c r="U214" s="113"/>
      <c r="V214" s="113"/>
      <c r="W214" s="113"/>
      <c r="X214" s="65"/>
      <c r="Y214" s="37"/>
      <c r="Z214" s="37"/>
      <c r="AA214" s="37"/>
      <c r="AB214" s="37"/>
      <c r="AC214" s="37"/>
      <c r="AD214" s="37"/>
      <c r="AE214" s="37"/>
      <c r="AF214" s="37"/>
      <c r="AG214" s="37"/>
      <c r="AH214" s="37"/>
      <c r="AI214" s="37"/>
      <c r="AJ214" s="37"/>
      <c r="AK214" s="38"/>
      <c r="AL214" s="37"/>
      <c r="AM214" s="100"/>
    </row>
    <row r="215" spans="2:56" x14ac:dyDescent="0.2">
      <c r="S215" s="40"/>
      <c r="T215" s="40"/>
      <c r="U215" s="40"/>
      <c r="V215" s="40"/>
      <c r="W215" s="40"/>
    </row>
    <row r="216" spans="2:56" x14ac:dyDescent="0.2">
      <c r="S216" s="40"/>
      <c r="T216" s="40"/>
      <c r="U216" s="40"/>
      <c r="V216" s="40"/>
      <c r="W216" s="40"/>
    </row>
    <row r="218" spans="2:56" x14ac:dyDescent="0.2">
      <c r="B218" s="66"/>
      <c r="C218" s="60"/>
      <c r="D218" s="67"/>
      <c r="E218" s="68"/>
      <c r="K218" s="69"/>
      <c r="L218" s="69"/>
      <c r="M218" s="69"/>
      <c r="N218" s="69"/>
    </row>
    <row r="219" spans="2:56" x14ac:dyDescent="0.2">
      <c r="B219" s="70"/>
      <c r="C219" s="71"/>
      <c r="D219" s="72"/>
      <c r="E219" s="73"/>
    </row>
    <row r="220" spans="2:56" x14ac:dyDescent="0.2">
      <c r="B220" s="70"/>
      <c r="C220" s="71"/>
      <c r="D220" s="72"/>
      <c r="E220" s="73"/>
    </row>
    <row r="221" spans="2:56" x14ac:dyDescent="0.2">
      <c r="B221" s="70"/>
      <c r="C221" s="71"/>
      <c r="D221" s="72"/>
    </row>
    <row r="222" spans="2:56" x14ac:dyDescent="0.2">
      <c r="C222" s="71"/>
    </row>
    <row r="223" spans="2:56" x14ac:dyDescent="0.2">
      <c r="C223" s="71"/>
    </row>
    <row r="224" spans="2:56" x14ac:dyDescent="0.2">
      <c r="C224" s="71"/>
    </row>
    <row r="225" spans="2:10" x14ac:dyDescent="0.2">
      <c r="C225" s="71"/>
    </row>
    <row r="226" spans="2:10" x14ac:dyDescent="0.2">
      <c r="C226" s="71"/>
    </row>
    <row r="227" spans="2:10" x14ac:dyDescent="0.2">
      <c r="C227" s="71"/>
    </row>
    <row r="228" spans="2:10" x14ac:dyDescent="0.2">
      <c r="B228" s="70"/>
      <c r="D228" s="71"/>
    </row>
    <row r="229" spans="2:10" x14ac:dyDescent="0.2">
      <c r="B229" s="70"/>
      <c r="D229" s="71"/>
    </row>
    <row r="230" spans="2:10" x14ac:dyDescent="0.2">
      <c r="B230" s="66"/>
      <c r="C230" s="71"/>
      <c r="D230" s="71"/>
    </row>
    <row r="231" spans="2:10" x14ac:dyDescent="0.2">
      <c r="B231" s="70"/>
      <c r="C231" s="71"/>
      <c r="D231" s="71"/>
      <c r="G231" s="74"/>
      <c r="H231" s="74"/>
      <c r="I231" s="74"/>
      <c r="J231" s="74"/>
    </row>
    <row r="232" spans="2:10" x14ac:dyDescent="0.2">
      <c r="B232" s="70"/>
    </row>
    <row r="233" spans="2:10" x14ac:dyDescent="0.2">
      <c r="C233" s="71"/>
      <c r="D233" s="71"/>
    </row>
    <row r="234" spans="2:10" x14ac:dyDescent="0.2">
      <c r="B234" s="70"/>
    </row>
    <row r="235" spans="2:10" x14ac:dyDescent="0.2">
      <c r="B235" s="70"/>
    </row>
    <row r="236" spans="2:10" x14ac:dyDescent="0.2">
      <c r="B236" s="70"/>
    </row>
    <row r="237" spans="2:10" x14ac:dyDescent="0.2">
      <c r="B237" s="70"/>
    </row>
    <row r="238" spans="2:10" x14ac:dyDescent="0.2">
      <c r="B238" s="70"/>
    </row>
    <row r="239" spans="2:10" x14ac:dyDescent="0.2">
      <c r="B239" s="70"/>
      <c r="C239" s="71"/>
    </row>
    <row r="240" spans="2:10" x14ac:dyDescent="0.2">
      <c r="B240" s="70"/>
      <c r="C240" s="71"/>
    </row>
    <row r="241" spans="2:3" x14ac:dyDescent="0.2">
      <c r="B241" s="70"/>
      <c r="C241" s="71"/>
    </row>
    <row r="242" spans="2:3" x14ac:dyDescent="0.2">
      <c r="B242" s="70"/>
      <c r="C242" s="71"/>
    </row>
    <row r="243" spans="2:3" x14ac:dyDescent="0.2">
      <c r="B243" s="70"/>
      <c r="C243" s="71"/>
    </row>
    <row r="244" spans="2:3" x14ac:dyDescent="0.2">
      <c r="B244" s="70"/>
      <c r="C244" s="71"/>
    </row>
    <row r="245" spans="2:3" x14ac:dyDescent="0.2">
      <c r="B245" s="70"/>
      <c r="C245" s="71"/>
    </row>
    <row r="246" spans="2:3" x14ac:dyDescent="0.2">
      <c r="B246" s="70"/>
      <c r="C246" s="71"/>
    </row>
    <row r="247" spans="2:3" x14ac:dyDescent="0.2">
      <c r="B247" s="70"/>
      <c r="C247" s="71"/>
    </row>
    <row r="248" spans="2:3" x14ac:dyDescent="0.2">
      <c r="B248" s="70"/>
      <c r="C248" s="71"/>
    </row>
    <row r="249" spans="2:3" x14ac:dyDescent="0.2">
      <c r="B249" s="70"/>
      <c r="C249" s="71"/>
    </row>
  </sheetData>
  <autoFilter ref="B19:AL170"/>
  <mergeCells count="16">
    <mergeCell ref="AN18:BD18"/>
    <mergeCell ref="Y18:AL18"/>
    <mergeCell ref="B16:B17"/>
    <mergeCell ref="C13:G13"/>
    <mergeCell ref="C15:E15"/>
    <mergeCell ref="B2:B4"/>
    <mergeCell ref="C6:G6"/>
    <mergeCell ref="C2:N2"/>
    <mergeCell ref="C3:N3"/>
    <mergeCell ref="C4:N4"/>
    <mergeCell ref="C12:G12"/>
    <mergeCell ref="C7:G7"/>
    <mergeCell ref="C8:G8"/>
    <mergeCell ref="C9:G9"/>
    <mergeCell ref="C10:G10"/>
    <mergeCell ref="C11:G11"/>
  </mergeCells>
  <phoneticPr fontId="50" type="noConversion"/>
  <conditionalFormatting sqref="T217:T1048576 T214 T6:T11 T162 T202:T205 T14:T19 T21:T116">
    <cfRule type="duplicateValues" dxfId="554" priority="287"/>
  </conditionalFormatting>
  <conditionalFormatting sqref="AL203 AL214:AL1048576 AL6:AL11 AL205 AL161 AL120:AL121 AL184:AL186 AL164:AL171 AL189:AL199 AL14:AL17 AL19 AL21:AL116 AL125:AL154">
    <cfRule type="cellIs" dxfId="553" priority="283" operator="lessThan">
      <formula>0</formula>
    </cfRule>
    <cfRule type="cellIs" dxfId="552" priority="286" operator="lessThan">
      <formula>0</formula>
    </cfRule>
  </conditionalFormatting>
  <conditionalFormatting sqref="R214:R1048576 R6:R11 R162 R202:R205 R14:R19 R21:R116">
    <cfRule type="duplicateValues" dxfId="551" priority="285"/>
  </conditionalFormatting>
  <conditionalFormatting sqref="T216:T1048576 T6:T11 T214 T162 T202:T205 T14:T19 T21:T116">
    <cfRule type="duplicateValues" dxfId="550" priority="284"/>
  </conditionalFormatting>
  <conditionalFormatting sqref="T117">
    <cfRule type="duplicateValues" dxfId="549" priority="272"/>
  </conditionalFormatting>
  <conditionalFormatting sqref="R117">
    <cfRule type="duplicateValues" dxfId="548" priority="271"/>
  </conditionalFormatting>
  <conditionalFormatting sqref="T117">
    <cfRule type="duplicateValues" dxfId="547" priority="270"/>
  </conditionalFormatting>
  <conditionalFormatting sqref="T12:T13">
    <cfRule type="duplicateValues" dxfId="546" priority="266"/>
  </conditionalFormatting>
  <conditionalFormatting sqref="AL12:AL13">
    <cfRule type="cellIs" dxfId="545" priority="262" operator="lessThan">
      <formula>0</formula>
    </cfRule>
    <cfRule type="cellIs" dxfId="544" priority="265" operator="lessThan">
      <formula>0</formula>
    </cfRule>
  </conditionalFormatting>
  <conditionalFormatting sqref="R12:R13">
    <cfRule type="duplicateValues" dxfId="543" priority="264"/>
  </conditionalFormatting>
  <conditionalFormatting sqref="T12:T13">
    <cfRule type="duplicateValues" dxfId="542" priority="263"/>
  </conditionalFormatting>
  <conditionalFormatting sqref="U206">
    <cfRule type="duplicateValues" dxfId="541" priority="261"/>
  </conditionalFormatting>
  <conditionalFormatting sqref="U206">
    <cfRule type="duplicateValues" dxfId="540" priority="260"/>
  </conditionalFormatting>
  <conditionalFormatting sqref="T206:T210 T213">
    <cfRule type="duplicateValues" dxfId="539" priority="259"/>
  </conditionalFormatting>
  <conditionalFormatting sqref="T206:T210">
    <cfRule type="duplicateValues" dxfId="538" priority="258"/>
  </conditionalFormatting>
  <conditionalFormatting sqref="AL206">
    <cfRule type="cellIs" dxfId="537" priority="256" operator="lessThan">
      <formula>0</formula>
    </cfRule>
    <cfRule type="cellIs" dxfId="536" priority="257" operator="lessThan">
      <formula>0</formula>
    </cfRule>
  </conditionalFormatting>
  <conditionalFormatting sqref="T201">
    <cfRule type="duplicateValues" dxfId="535" priority="231"/>
  </conditionalFormatting>
  <conditionalFormatting sqref="AL201">
    <cfRule type="cellIs" dxfId="534" priority="227" operator="lessThan">
      <formula>0</formula>
    </cfRule>
    <cfRule type="cellIs" dxfId="533" priority="230" operator="lessThan">
      <formula>0</formula>
    </cfRule>
  </conditionalFormatting>
  <conditionalFormatting sqref="R201">
    <cfRule type="duplicateValues" dxfId="532" priority="229"/>
  </conditionalFormatting>
  <conditionalFormatting sqref="T201">
    <cfRule type="duplicateValues" dxfId="531" priority="228"/>
  </conditionalFormatting>
  <conditionalFormatting sqref="R187">
    <cfRule type="duplicateValues" dxfId="530" priority="220"/>
  </conditionalFormatting>
  <conditionalFormatting sqref="R172">
    <cfRule type="duplicateValues" dxfId="529" priority="213"/>
  </conditionalFormatting>
  <conditionalFormatting sqref="T211">
    <cfRule type="duplicateValues" dxfId="528" priority="161"/>
  </conditionalFormatting>
  <conditionalFormatting sqref="AL211">
    <cfRule type="cellIs" dxfId="527" priority="157" operator="lessThan">
      <formula>0</formula>
    </cfRule>
    <cfRule type="cellIs" dxfId="526" priority="160" operator="lessThan">
      <formula>0</formula>
    </cfRule>
  </conditionalFormatting>
  <conditionalFormatting sqref="R211">
    <cfRule type="duplicateValues" dxfId="525" priority="159"/>
  </conditionalFormatting>
  <conditionalFormatting sqref="T211">
    <cfRule type="duplicateValues" dxfId="524" priority="158"/>
  </conditionalFormatting>
  <conditionalFormatting sqref="U212">
    <cfRule type="duplicateValues" dxfId="523" priority="156"/>
  </conditionalFormatting>
  <conditionalFormatting sqref="U212">
    <cfRule type="duplicateValues" dxfId="522" priority="155"/>
  </conditionalFormatting>
  <conditionalFormatting sqref="T212">
    <cfRule type="duplicateValues" dxfId="521" priority="154"/>
  </conditionalFormatting>
  <conditionalFormatting sqref="T212">
    <cfRule type="duplicateValues" dxfId="520" priority="153"/>
  </conditionalFormatting>
  <conditionalFormatting sqref="AL212">
    <cfRule type="cellIs" dxfId="519" priority="151" operator="lessThan">
      <formula>0</formula>
    </cfRule>
    <cfRule type="cellIs" dxfId="518" priority="152" operator="lessThan">
      <formula>0</formula>
    </cfRule>
  </conditionalFormatting>
  <conditionalFormatting sqref="T170:T171">
    <cfRule type="duplicateValues" dxfId="517" priority="946"/>
  </conditionalFormatting>
  <conditionalFormatting sqref="R170:R171">
    <cfRule type="duplicateValues" dxfId="516" priority="947"/>
  </conditionalFormatting>
  <conditionalFormatting sqref="T125:T161">
    <cfRule type="duplicateValues" dxfId="515" priority="968"/>
  </conditionalFormatting>
  <conditionalFormatting sqref="R125:R144 R147:R161">
    <cfRule type="duplicateValues" dxfId="514" priority="969"/>
  </conditionalFormatting>
  <conditionalFormatting sqref="T172">
    <cfRule type="duplicateValues" dxfId="513" priority="122"/>
  </conditionalFormatting>
  <conditionalFormatting sqref="T172">
    <cfRule type="duplicateValues" dxfId="512" priority="121"/>
  </conditionalFormatting>
  <conditionalFormatting sqref="T187">
    <cfRule type="duplicateValues" dxfId="511" priority="115"/>
  </conditionalFormatting>
  <conditionalFormatting sqref="T187">
    <cfRule type="duplicateValues" dxfId="510" priority="114"/>
  </conditionalFormatting>
  <conditionalFormatting sqref="AL155:AL160">
    <cfRule type="cellIs" dxfId="509" priority="110" operator="lessThan">
      <formula>0</formula>
    </cfRule>
    <cfRule type="cellIs" dxfId="508" priority="111" operator="lessThan">
      <formula>0</formula>
    </cfRule>
  </conditionalFormatting>
  <conditionalFormatting sqref="T123">
    <cfRule type="duplicateValues" dxfId="507" priority="107"/>
  </conditionalFormatting>
  <conditionalFormatting sqref="AL119 AL122">
    <cfRule type="cellIs" dxfId="506" priority="103" operator="lessThan">
      <formula>0</formula>
    </cfRule>
    <cfRule type="cellIs" dxfId="505" priority="106" operator="lessThan">
      <formula>0</formula>
    </cfRule>
  </conditionalFormatting>
  <conditionalFormatting sqref="R123">
    <cfRule type="duplicateValues" dxfId="504" priority="105"/>
  </conditionalFormatting>
  <conditionalFormatting sqref="T123">
    <cfRule type="duplicateValues" dxfId="503" priority="104"/>
  </conditionalFormatting>
  <conditionalFormatting sqref="T119:T122">
    <cfRule type="duplicateValues" dxfId="502" priority="1190"/>
  </conditionalFormatting>
  <conditionalFormatting sqref="R119:R122">
    <cfRule type="duplicateValues" dxfId="501" priority="1192"/>
  </conditionalFormatting>
  <conditionalFormatting sqref="R200">
    <cfRule type="duplicateValues" dxfId="500" priority="91"/>
  </conditionalFormatting>
  <conditionalFormatting sqref="T200">
    <cfRule type="duplicateValues" dxfId="499" priority="85"/>
  </conditionalFormatting>
  <conditionalFormatting sqref="T200">
    <cfRule type="duplicateValues" dxfId="498" priority="84"/>
  </conditionalFormatting>
  <conditionalFormatting sqref="T184:T186">
    <cfRule type="duplicateValues" dxfId="497" priority="1212"/>
  </conditionalFormatting>
  <conditionalFormatting sqref="R184:R186">
    <cfRule type="duplicateValues" dxfId="496" priority="1214"/>
  </conditionalFormatting>
  <conditionalFormatting sqref="T164:T169">
    <cfRule type="duplicateValues" dxfId="495" priority="83"/>
  </conditionalFormatting>
  <conditionalFormatting sqref="R164:R169">
    <cfRule type="duplicateValues" dxfId="494" priority="82"/>
  </conditionalFormatting>
  <conditionalFormatting sqref="T189:T199">
    <cfRule type="duplicateValues" dxfId="493" priority="1266"/>
  </conditionalFormatting>
  <conditionalFormatting sqref="R189:R199">
    <cfRule type="duplicateValues" dxfId="492" priority="1267"/>
  </conditionalFormatting>
  <conditionalFormatting sqref="AN19:BD19">
    <cfRule type="cellIs" dxfId="491" priority="80" operator="lessThan">
      <formula>0</formula>
    </cfRule>
    <cfRule type="cellIs" dxfId="490" priority="81" operator="lessThan">
      <formula>0</formula>
    </cfRule>
  </conditionalFormatting>
  <conditionalFormatting sqref="BD21:BD22">
    <cfRule type="cellIs" dxfId="489" priority="78" operator="lessThan">
      <formula>0</formula>
    </cfRule>
    <cfRule type="cellIs" dxfId="488" priority="79" operator="lessThan">
      <formula>0</formula>
    </cfRule>
  </conditionalFormatting>
  <conditionalFormatting sqref="BD212">
    <cfRule type="cellIs" dxfId="487" priority="22" operator="lessThan">
      <formula>0</formula>
    </cfRule>
    <cfRule type="cellIs" dxfId="486" priority="23" operator="lessThan">
      <formula>0</formula>
    </cfRule>
  </conditionalFormatting>
  <conditionalFormatting sqref="BD23:BD116">
    <cfRule type="cellIs" dxfId="485" priority="74" operator="lessThan">
      <formula>0</formula>
    </cfRule>
    <cfRule type="cellIs" dxfId="484" priority="75" operator="lessThan">
      <formula>0</formula>
    </cfRule>
  </conditionalFormatting>
  <conditionalFormatting sqref="T20">
    <cfRule type="duplicateValues" dxfId="483" priority="72"/>
  </conditionalFormatting>
  <conditionalFormatting sqref="AL20">
    <cfRule type="cellIs" dxfId="482" priority="70" operator="lessThan">
      <formula>0</formula>
    </cfRule>
    <cfRule type="cellIs" dxfId="481" priority="71" operator="lessThan">
      <formula>0</formula>
    </cfRule>
  </conditionalFormatting>
  <conditionalFormatting sqref="R20">
    <cfRule type="duplicateValues" dxfId="480" priority="73"/>
  </conditionalFormatting>
  <conditionalFormatting sqref="BD20">
    <cfRule type="cellIs" dxfId="479" priority="68" operator="lessThan">
      <formula>0</formula>
    </cfRule>
    <cfRule type="cellIs" dxfId="478" priority="69" operator="lessThan">
      <formula>0</formula>
    </cfRule>
  </conditionalFormatting>
  <conditionalFormatting sqref="T118">
    <cfRule type="duplicateValues" dxfId="477" priority="66"/>
  </conditionalFormatting>
  <conditionalFormatting sqref="AL118">
    <cfRule type="cellIs" dxfId="476" priority="64" operator="lessThan">
      <formula>0</formula>
    </cfRule>
    <cfRule type="cellIs" dxfId="475" priority="65" operator="lessThan">
      <formula>0</formula>
    </cfRule>
  </conditionalFormatting>
  <conditionalFormatting sqref="R118">
    <cfRule type="duplicateValues" dxfId="474" priority="67"/>
  </conditionalFormatting>
  <conditionalFormatting sqref="BD118">
    <cfRule type="cellIs" dxfId="473" priority="62" operator="lessThan">
      <formula>0</formula>
    </cfRule>
    <cfRule type="cellIs" dxfId="472" priority="63" operator="lessThan">
      <formula>0</formula>
    </cfRule>
  </conditionalFormatting>
  <conditionalFormatting sqref="T124">
    <cfRule type="duplicateValues" dxfId="471" priority="60"/>
  </conditionalFormatting>
  <conditionalFormatting sqref="AL124">
    <cfRule type="cellIs" dxfId="470" priority="58" operator="lessThan">
      <formula>0</formula>
    </cfRule>
    <cfRule type="cellIs" dxfId="469" priority="59" operator="lessThan">
      <formula>0</formula>
    </cfRule>
  </conditionalFormatting>
  <conditionalFormatting sqref="R124">
    <cfRule type="duplicateValues" dxfId="468" priority="61"/>
  </conditionalFormatting>
  <conditionalFormatting sqref="BD124">
    <cfRule type="cellIs" dxfId="467" priority="56" operator="lessThan">
      <formula>0</formula>
    </cfRule>
    <cfRule type="cellIs" dxfId="466" priority="57" operator="lessThan">
      <formula>0</formula>
    </cfRule>
  </conditionalFormatting>
  <conditionalFormatting sqref="T163">
    <cfRule type="duplicateValues" dxfId="465" priority="54"/>
  </conditionalFormatting>
  <conditionalFormatting sqref="AL163">
    <cfRule type="cellIs" dxfId="464" priority="52" operator="lessThan">
      <formula>0</formula>
    </cfRule>
    <cfRule type="cellIs" dxfId="463" priority="53" operator="lessThan">
      <formula>0</formula>
    </cfRule>
  </conditionalFormatting>
  <conditionalFormatting sqref="R163">
    <cfRule type="duplicateValues" dxfId="462" priority="55"/>
  </conditionalFormatting>
  <conditionalFormatting sqref="BD163">
    <cfRule type="cellIs" dxfId="461" priority="50" operator="lessThan">
      <formula>0</formula>
    </cfRule>
    <cfRule type="cellIs" dxfId="460" priority="51" operator="lessThan">
      <formula>0</formula>
    </cfRule>
  </conditionalFormatting>
  <conditionalFormatting sqref="T183">
    <cfRule type="duplicateValues" dxfId="459" priority="48"/>
  </conditionalFormatting>
  <conditionalFormatting sqref="AL183">
    <cfRule type="cellIs" dxfId="458" priority="46" operator="lessThan">
      <formula>0</formula>
    </cfRule>
    <cfRule type="cellIs" dxfId="457" priority="47" operator="lessThan">
      <formula>0</formula>
    </cfRule>
  </conditionalFormatting>
  <conditionalFormatting sqref="R183">
    <cfRule type="duplicateValues" dxfId="456" priority="49"/>
  </conditionalFormatting>
  <conditionalFormatting sqref="BD183">
    <cfRule type="cellIs" dxfId="455" priority="44" operator="lessThan">
      <formula>0</formula>
    </cfRule>
    <cfRule type="cellIs" dxfId="454" priority="45" operator="lessThan">
      <formula>0</formula>
    </cfRule>
  </conditionalFormatting>
  <conditionalFormatting sqref="T188">
    <cfRule type="duplicateValues" dxfId="453" priority="42"/>
  </conditionalFormatting>
  <conditionalFormatting sqref="AL188">
    <cfRule type="cellIs" dxfId="452" priority="40" operator="lessThan">
      <formula>0</formula>
    </cfRule>
    <cfRule type="cellIs" dxfId="451" priority="41" operator="lessThan">
      <formula>0</formula>
    </cfRule>
  </conditionalFormatting>
  <conditionalFormatting sqref="R188">
    <cfRule type="duplicateValues" dxfId="450" priority="43"/>
  </conditionalFormatting>
  <conditionalFormatting sqref="BD188">
    <cfRule type="cellIs" dxfId="449" priority="38" operator="lessThan">
      <formula>0</formula>
    </cfRule>
    <cfRule type="cellIs" dxfId="448" priority="39" operator="lessThan">
      <formula>0</formula>
    </cfRule>
  </conditionalFormatting>
  <conditionalFormatting sqref="BD119:BD122">
    <cfRule type="cellIs" dxfId="447" priority="36" operator="lessThan">
      <formula>0</formula>
    </cfRule>
    <cfRule type="cellIs" dxfId="446" priority="37" operator="lessThan">
      <formula>0</formula>
    </cfRule>
  </conditionalFormatting>
  <conditionalFormatting sqref="BD125:BD161">
    <cfRule type="cellIs" dxfId="445" priority="34" operator="lessThan">
      <formula>0</formula>
    </cfRule>
    <cfRule type="cellIs" dxfId="444" priority="35" operator="lessThan">
      <formula>0</formula>
    </cfRule>
  </conditionalFormatting>
  <conditionalFormatting sqref="BD164:BD171">
    <cfRule type="cellIs" dxfId="443" priority="32" operator="lessThan">
      <formula>0</formula>
    </cfRule>
    <cfRule type="cellIs" dxfId="442" priority="33" operator="lessThan">
      <formula>0</formula>
    </cfRule>
  </conditionalFormatting>
  <conditionalFormatting sqref="BD184:BD186">
    <cfRule type="cellIs" dxfId="441" priority="30" operator="lessThan">
      <formula>0</formula>
    </cfRule>
    <cfRule type="cellIs" dxfId="440" priority="31" operator="lessThan">
      <formula>0</formula>
    </cfRule>
  </conditionalFormatting>
  <conditionalFormatting sqref="BD189:BD199">
    <cfRule type="cellIs" dxfId="439" priority="28" operator="lessThan">
      <formula>0</formula>
    </cfRule>
    <cfRule type="cellIs" dxfId="438" priority="29" operator="lessThan">
      <formula>0</formula>
    </cfRule>
  </conditionalFormatting>
  <conditionalFormatting sqref="BD206">
    <cfRule type="cellIs" dxfId="437" priority="26" operator="lessThan">
      <formula>0</formula>
    </cfRule>
    <cfRule type="cellIs" dxfId="436" priority="27" operator="lessThan">
      <formula>0</formula>
    </cfRule>
  </conditionalFormatting>
  <conditionalFormatting sqref="AN206:AP206">
    <cfRule type="cellIs" dxfId="435" priority="24" operator="lessThan">
      <formula>0</formula>
    </cfRule>
    <cfRule type="cellIs" dxfId="434" priority="25" operator="lessThan">
      <formula>0</formula>
    </cfRule>
  </conditionalFormatting>
  <conditionalFormatting sqref="AN212:AP212">
    <cfRule type="cellIs" dxfId="433" priority="20" operator="lessThan">
      <formula>0</formula>
    </cfRule>
    <cfRule type="cellIs" dxfId="432" priority="21" operator="lessThan">
      <formula>0</formula>
    </cfRule>
  </conditionalFormatting>
  <conditionalFormatting sqref="R145:R146">
    <cfRule type="duplicateValues" dxfId="431" priority="18"/>
  </conditionalFormatting>
  <conditionalFormatting sqref="AL174:AL181">
    <cfRule type="cellIs" dxfId="430" priority="14" operator="lessThan">
      <formula>0</formula>
    </cfRule>
    <cfRule type="cellIs" dxfId="429" priority="15" operator="lessThan">
      <formula>0</formula>
    </cfRule>
  </conditionalFormatting>
  <conditionalFormatting sqref="R182">
    <cfRule type="duplicateValues" dxfId="428" priority="13"/>
  </conditionalFormatting>
  <conditionalFormatting sqref="T180:T181">
    <cfRule type="duplicateValues" dxfId="427" priority="16"/>
  </conditionalFormatting>
  <conditionalFormatting sqref="R180:R181">
    <cfRule type="duplicateValues" dxfId="426" priority="17"/>
  </conditionalFormatting>
  <conditionalFormatting sqref="T182">
    <cfRule type="duplicateValues" dxfId="425" priority="12"/>
  </conditionalFormatting>
  <conditionalFormatting sqref="T182">
    <cfRule type="duplicateValues" dxfId="424" priority="11"/>
  </conditionalFormatting>
  <conditionalFormatting sqref="T174:T179">
    <cfRule type="duplicateValues" dxfId="423" priority="10"/>
  </conditionalFormatting>
  <conditionalFormatting sqref="R174:R179">
    <cfRule type="duplicateValues" dxfId="422" priority="9"/>
  </conditionalFormatting>
  <conditionalFormatting sqref="T173">
    <cfRule type="duplicateValues" dxfId="421" priority="7"/>
  </conditionalFormatting>
  <conditionalFormatting sqref="AL173">
    <cfRule type="cellIs" dxfId="420" priority="5" operator="lessThan">
      <formula>0</formula>
    </cfRule>
    <cfRule type="cellIs" dxfId="419" priority="6" operator="lessThan">
      <formula>0</formula>
    </cfRule>
  </conditionalFormatting>
  <conditionalFormatting sqref="R173">
    <cfRule type="duplicateValues" dxfId="418" priority="8"/>
  </conditionalFormatting>
  <conditionalFormatting sqref="BD173">
    <cfRule type="cellIs" dxfId="417" priority="3" operator="lessThan">
      <formula>0</formula>
    </cfRule>
    <cfRule type="cellIs" dxfId="416" priority="4" operator="lessThan">
      <formula>0</formula>
    </cfRule>
  </conditionalFormatting>
  <conditionalFormatting sqref="BD174:BD181">
    <cfRule type="cellIs" dxfId="415" priority="1" operator="lessThan">
      <formula>0</formula>
    </cfRule>
    <cfRule type="cellIs" dxfId="414" priority="2" operator="lessThan">
      <formula>0</formula>
    </cfRule>
  </conditionalFormatting>
  <printOptions horizontalCentered="1" verticalCentered="1"/>
  <pageMargins left="0.31496062992125984" right="0.27559055118110237" top="0.31496062992125984" bottom="0" header="0" footer="0"/>
  <pageSetup scale="58" fitToWidth="2" fitToHeight="2" orientation="landscape" r:id="rId1"/>
  <headerFooter alignWithMargins="0">
    <oddFooter>&amp;LVersión 3. 23/07/2019</oddFooter>
  </headerFooter>
  <rowBreaks count="1" manualBreakCount="1">
    <brk id="5" max="16383" man="1"/>
  </rowBreaks>
  <customProperties>
    <customPr name="_pios_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E253"/>
  <sheetViews>
    <sheetView showGridLines="0" zoomScale="80" zoomScaleNormal="80" workbookViewId="0">
      <pane xSplit="7" ySplit="19" topLeftCell="H20" activePane="bottomRight" state="frozen"/>
      <selection pane="topRight" activeCell="G1" sqref="G1"/>
      <selection pane="bottomLeft" activeCell="A20" sqref="A20"/>
      <selection pane="bottomRight" activeCell="D20" sqref="D20"/>
    </sheetView>
  </sheetViews>
  <sheetFormatPr baseColWidth="10" defaultRowHeight="12.75" outlineLevelRow="1" outlineLevelCol="1" x14ac:dyDescent="0.2"/>
  <cols>
    <col min="1" max="1" width="3.5703125" style="101" customWidth="1"/>
    <col min="2" max="2" width="37.28515625" style="101" customWidth="1"/>
    <col min="3" max="3" width="23.28515625" style="156" customWidth="1"/>
    <col min="4" max="4" width="25.5703125" style="101" customWidth="1"/>
    <col min="5" max="5" width="23" style="101" customWidth="1"/>
    <col min="6" max="6" width="22.28515625" style="101" customWidth="1"/>
    <col min="7" max="7" width="22" style="101" customWidth="1"/>
    <col min="8" max="8" width="32.7109375" style="101" hidden="1" customWidth="1" outlineLevel="1"/>
    <col min="9" max="9" width="24.42578125" style="101" hidden="1" customWidth="1" outlineLevel="1"/>
    <col min="10" max="10" width="32.7109375" style="101" hidden="1" customWidth="1" outlineLevel="1"/>
    <col min="11" max="11" width="41.42578125" style="101" hidden="1" customWidth="1" outlineLevel="1"/>
    <col min="12" max="14" width="28.7109375" style="101" hidden="1" customWidth="1" outlineLevel="1"/>
    <col min="15" max="15" width="13.85546875" style="157" customWidth="1" collapsed="1"/>
    <col min="16" max="16" width="11" style="158" customWidth="1"/>
    <col min="17" max="17" width="13.140625" style="159" customWidth="1"/>
    <col min="18" max="18" width="9" style="160" customWidth="1"/>
    <col min="19" max="19" width="18.42578125" style="156" customWidth="1"/>
    <col min="20" max="20" width="8.7109375" style="160" customWidth="1"/>
    <col min="21" max="21" width="19.7109375" style="156" customWidth="1"/>
    <col min="22" max="22" width="15" style="156" customWidth="1"/>
    <col min="23" max="23" width="26.42578125" style="156" customWidth="1"/>
    <col min="24" max="24" width="13.5703125" style="158" customWidth="1"/>
    <col min="25" max="26" width="11.42578125" style="159" customWidth="1"/>
    <col min="27" max="27" width="17.28515625" style="159" customWidth="1"/>
    <col min="28" max="30" width="16.5703125" style="159" customWidth="1"/>
    <col min="31" max="31" width="18.28515625" style="159" customWidth="1"/>
    <col min="32" max="32" width="14.28515625" style="159" customWidth="1"/>
    <col min="33" max="33" width="15.85546875" style="159" customWidth="1"/>
    <col min="34" max="34" width="14.42578125" style="159" customWidth="1"/>
    <col min="35" max="35" width="13.42578125" style="159" customWidth="1"/>
    <col min="36" max="36" width="16.42578125" style="159" bestFit="1" customWidth="1"/>
    <col min="37" max="37" width="18.28515625" style="342" customWidth="1"/>
    <col min="38" max="38" width="18.28515625" style="159" customWidth="1"/>
    <col min="39" max="39" width="4.28515625" style="101" customWidth="1"/>
    <col min="40" max="40" width="20" style="101" customWidth="1" outlineLevel="1"/>
    <col min="41" max="41" width="11.42578125" style="101" outlineLevel="1"/>
    <col min="42" max="42" width="20" style="101" customWidth="1" outlineLevel="1"/>
    <col min="43" max="55" width="11.42578125" style="101" outlineLevel="1"/>
    <col min="56" max="56" width="20" style="101" customWidth="1" outlineLevel="1"/>
    <col min="57" max="16384" width="11.42578125" style="101"/>
  </cols>
  <sheetData>
    <row r="1" spans="2:56" ht="13.5" thickBot="1" x14ac:dyDescent="0.25"/>
    <row r="2" spans="2:56" ht="24" customHeight="1" thickBot="1" x14ac:dyDescent="0.25">
      <c r="B2" s="727"/>
      <c r="C2" s="748" t="s">
        <v>30</v>
      </c>
      <c r="D2" s="749"/>
      <c r="E2" s="749"/>
      <c r="F2" s="749"/>
      <c r="G2" s="749"/>
      <c r="H2" s="749"/>
      <c r="I2" s="749"/>
      <c r="J2" s="749"/>
      <c r="K2" s="749"/>
      <c r="L2" s="749"/>
      <c r="M2" s="749"/>
      <c r="N2" s="750"/>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row>
    <row r="3" spans="2:56" ht="24" customHeight="1" thickBot="1" x14ac:dyDescent="0.25">
      <c r="B3" s="728"/>
      <c r="C3" s="748" t="s">
        <v>34</v>
      </c>
      <c r="D3" s="749"/>
      <c r="E3" s="749"/>
      <c r="F3" s="749"/>
      <c r="G3" s="749"/>
      <c r="H3" s="749"/>
      <c r="I3" s="749"/>
      <c r="J3" s="749"/>
      <c r="K3" s="749"/>
      <c r="L3" s="749"/>
      <c r="M3" s="749"/>
      <c r="N3" s="750"/>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row>
    <row r="4" spans="2:56" ht="24" customHeight="1" thickBot="1" x14ac:dyDescent="0.25">
      <c r="B4" s="729"/>
      <c r="C4" s="748" t="s">
        <v>33</v>
      </c>
      <c r="D4" s="749"/>
      <c r="E4" s="749"/>
      <c r="F4" s="749"/>
      <c r="G4" s="749"/>
      <c r="H4" s="749"/>
      <c r="I4" s="749"/>
      <c r="J4" s="749"/>
      <c r="K4" s="749"/>
      <c r="L4" s="749"/>
      <c r="M4" s="749"/>
      <c r="N4" s="750"/>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row>
    <row r="5" spans="2:56" ht="12.75" customHeight="1" thickBot="1" x14ac:dyDescent="0.25">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9"/>
    </row>
    <row r="6" spans="2:56" s="177" customFormat="1" ht="15.75" customHeight="1" outlineLevel="1" x14ac:dyDescent="0.2">
      <c r="B6" s="427" t="s">
        <v>1998</v>
      </c>
      <c r="C6" s="757" t="s">
        <v>41</v>
      </c>
      <c r="D6" s="757"/>
      <c r="E6" s="757"/>
      <c r="F6" s="757"/>
      <c r="G6" s="758"/>
      <c r="H6" s="171"/>
      <c r="I6" s="171"/>
      <c r="J6" s="171"/>
      <c r="K6" s="171"/>
      <c r="L6" s="171"/>
      <c r="M6" s="171"/>
      <c r="N6" s="171"/>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6"/>
    </row>
    <row r="7" spans="2:56" s="177" customFormat="1" ht="15.75" customHeight="1" outlineLevel="1" x14ac:dyDescent="0.2">
      <c r="B7" s="430" t="s">
        <v>42</v>
      </c>
      <c r="C7" s="760" t="s">
        <v>117</v>
      </c>
      <c r="D7" s="760" t="s">
        <v>43</v>
      </c>
      <c r="E7" s="760" t="s">
        <v>43</v>
      </c>
      <c r="F7" s="760" t="s">
        <v>43</v>
      </c>
      <c r="G7" s="761" t="s">
        <v>43</v>
      </c>
      <c r="H7" s="171"/>
      <c r="I7" s="171"/>
      <c r="J7" s="171"/>
      <c r="K7" s="171"/>
      <c r="L7" s="171"/>
      <c r="M7" s="171"/>
      <c r="N7" s="171"/>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6"/>
    </row>
    <row r="8" spans="2:56" s="177" customFormat="1" ht="15.75" customHeight="1" outlineLevel="1" x14ac:dyDescent="0.2">
      <c r="B8" s="431" t="s">
        <v>36</v>
      </c>
      <c r="C8" s="760" t="s">
        <v>118</v>
      </c>
      <c r="D8" s="760" t="s">
        <v>44</v>
      </c>
      <c r="E8" s="760" t="s">
        <v>44</v>
      </c>
      <c r="F8" s="760" t="s">
        <v>44</v>
      </c>
      <c r="G8" s="761" t="s">
        <v>44</v>
      </c>
      <c r="H8" s="171"/>
      <c r="I8" s="171"/>
      <c r="J8" s="171"/>
      <c r="K8" s="171"/>
      <c r="L8" s="171"/>
      <c r="M8" s="171"/>
      <c r="N8" s="171"/>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6"/>
    </row>
    <row r="9" spans="2:56" s="177" customFormat="1" ht="15.75" customHeight="1" outlineLevel="1" x14ac:dyDescent="0.2">
      <c r="B9" s="432" t="s">
        <v>1999</v>
      </c>
      <c r="C9" s="760" t="s">
        <v>184</v>
      </c>
      <c r="D9" s="760" t="s">
        <v>45</v>
      </c>
      <c r="E9" s="760" t="s">
        <v>45</v>
      </c>
      <c r="F9" s="760" t="s">
        <v>45</v>
      </c>
      <c r="G9" s="761" t="s">
        <v>45</v>
      </c>
      <c r="H9" s="171"/>
      <c r="I9" s="171"/>
      <c r="J9" s="171"/>
      <c r="K9" s="171"/>
      <c r="L9" s="171"/>
      <c r="M9" s="171"/>
      <c r="N9" s="171"/>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6"/>
    </row>
    <row r="10" spans="2:56" s="177" customFormat="1" ht="15.75" customHeight="1" outlineLevel="1" x14ac:dyDescent="0.2">
      <c r="B10" s="432" t="s">
        <v>2000</v>
      </c>
      <c r="C10" s="760" t="s">
        <v>116</v>
      </c>
      <c r="D10" s="760" t="s">
        <v>46</v>
      </c>
      <c r="E10" s="760" t="s">
        <v>46</v>
      </c>
      <c r="F10" s="760" t="s">
        <v>46</v>
      </c>
      <c r="G10" s="761" t="s">
        <v>46</v>
      </c>
      <c r="H10" s="171"/>
      <c r="I10" s="171"/>
      <c r="J10" s="171"/>
      <c r="K10" s="171"/>
      <c r="L10" s="171"/>
      <c r="M10" s="171"/>
      <c r="N10" s="171"/>
      <c r="O10" s="172"/>
      <c r="P10" s="172"/>
      <c r="Q10" s="172"/>
      <c r="R10" s="172"/>
      <c r="S10" s="172"/>
      <c r="T10" s="587"/>
      <c r="U10" s="172"/>
      <c r="V10" s="172"/>
      <c r="W10" s="172"/>
      <c r="X10" s="172"/>
      <c r="Y10" s="172"/>
      <c r="Z10" s="172"/>
      <c r="AA10" s="172"/>
      <c r="AB10" s="172"/>
      <c r="AC10" s="172"/>
      <c r="AD10" s="172"/>
      <c r="AE10" s="172"/>
      <c r="AF10" s="172"/>
      <c r="AG10" s="172"/>
      <c r="AH10" s="172"/>
      <c r="AI10" s="172"/>
      <c r="AJ10" s="172"/>
      <c r="AK10" s="172"/>
      <c r="AL10" s="172"/>
      <c r="AM10" s="176"/>
    </row>
    <row r="11" spans="2:56" s="183" customFormat="1" ht="15.75" customHeight="1" outlineLevel="1" x14ac:dyDescent="0.2">
      <c r="B11" s="430" t="s">
        <v>48</v>
      </c>
      <c r="C11" s="766" t="s">
        <v>113</v>
      </c>
      <c r="D11" s="767"/>
      <c r="E11" s="767"/>
      <c r="F11" s="767"/>
      <c r="G11" s="768"/>
      <c r="H11" s="181"/>
      <c r="I11" s="181"/>
      <c r="J11" s="181"/>
      <c r="K11" s="181"/>
      <c r="L11" s="181"/>
      <c r="M11" s="181"/>
      <c r="N11" s="181"/>
      <c r="O11" s="172"/>
      <c r="P11" s="172"/>
      <c r="Q11" s="172"/>
      <c r="R11" s="172"/>
      <c r="S11" s="172"/>
      <c r="T11" s="587"/>
      <c r="U11" s="172"/>
      <c r="V11" s="172"/>
      <c r="W11" s="172"/>
      <c r="X11" s="172"/>
      <c r="Y11" s="172"/>
      <c r="Z11" s="172"/>
      <c r="AA11" s="172"/>
      <c r="AB11" s="172"/>
      <c r="AC11" s="172"/>
      <c r="AD11" s="172"/>
      <c r="AE11" s="172"/>
      <c r="AF11" s="172"/>
      <c r="AG11" s="172"/>
      <c r="AH11" s="172"/>
      <c r="AI11" s="172"/>
      <c r="AJ11" s="172"/>
      <c r="AK11" s="172"/>
      <c r="AL11" s="172"/>
      <c r="AM11" s="182"/>
    </row>
    <row r="12" spans="2:56" s="177" customFormat="1" ht="15.75" customHeight="1" outlineLevel="1" x14ac:dyDescent="0.2">
      <c r="B12" s="430" t="s">
        <v>61</v>
      </c>
      <c r="C12" s="760" t="s">
        <v>115</v>
      </c>
      <c r="D12" s="760" t="s">
        <v>38</v>
      </c>
      <c r="E12" s="760" t="s">
        <v>38</v>
      </c>
      <c r="F12" s="760" t="s">
        <v>38</v>
      </c>
      <c r="G12" s="761" t="s">
        <v>38</v>
      </c>
      <c r="H12" s="171"/>
      <c r="I12" s="171"/>
      <c r="J12" s="171"/>
      <c r="K12" s="171"/>
      <c r="L12" s="171"/>
      <c r="M12" s="171"/>
      <c r="N12" s="171"/>
      <c r="O12" s="172"/>
      <c r="P12" s="172"/>
      <c r="Q12" s="172"/>
      <c r="R12" s="172"/>
      <c r="S12" s="172"/>
      <c r="T12" s="587"/>
      <c r="U12" s="172"/>
      <c r="V12" s="172"/>
      <c r="W12" s="172"/>
      <c r="X12" s="172"/>
      <c r="Y12" s="172"/>
      <c r="Z12" s="172"/>
      <c r="AA12" s="172"/>
      <c r="AB12" s="172"/>
      <c r="AC12" s="172"/>
      <c r="AD12" s="172"/>
      <c r="AE12" s="172"/>
      <c r="AF12" s="172"/>
      <c r="AG12" s="172"/>
      <c r="AH12" s="172"/>
      <c r="AI12" s="172"/>
      <c r="AJ12" s="172"/>
      <c r="AK12" s="172"/>
      <c r="AL12" s="172"/>
      <c r="AM12" s="176"/>
    </row>
    <row r="13" spans="2:56" s="177" customFormat="1" ht="15.75" customHeight="1" outlineLevel="1" thickBot="1" x14ac:dyDescent="0.25">
      <c r="B13" s="433" t="s">
        <v>57</v>
      </c>
      <c r="C13" s="751" t="s">
        <v>114</v>
      </c>
      <c r="D13" s="752">
        <v>2020110010174</v>
      </c>
      <c r="E13" s="752">
        <v>2020110010174</v>
      </c>
      <c r="F13" s="752">
        <v>2020110010174</v>
      </c>
      <c r="G13" s="753">
        <v>2020110010174</v>
      </c>
      <c r="H13" s="171"/>
      <c r="I13" s="171"/>
      <c r="J13" s="171"/>
      <c r="K13" s="171"/>
      <c r="L13" s="171"/>
      <c r="M13" s="171"/>
      <c r="N13" s="171"/>
      <c r="O13" s="172"/>
      <c r="P13" s="172"/>
      <c r="Q13" s="172"/>
      <c r="R13" s="172"/>
      <c r="S13" s="172"/>
      <c r="T13" s="587"/>
      <c r="U13" s="172"/>
      <c r="V13" s="172"/>
      <c r="W13" s="172"/>
      <c r="X13" s="172"/>
      <c r="Y13" s="172"/>
      <c r="Z13" s="172"/>
      <c r="AA13" s="172"/>
      <c r="AB13" s="172"/>
      <c r="AC13" s="172"/>
      <c r="AD13" s="172"/>
      <c r="AE13" s="172"/>
      <c r="AF13" s="172"/>
      <c r="AG13" s="172"/>
      <c r="AH13" s="172"/>
      <c r="AI13" s="172"/>
      <c r="AJ13" s="172"/>
      <c r="AK13" s="172"/>
      <c r="AL13" s="172"/>
      <c r="AM13" s="176"/>
    </row>
    <row r="14" spans="2:56" s="176" customFormat="1" ht="9.75" customHeight="1" outlineLevel="1" thickBot="1" x14ac:dyDescent="0.25">
      <c r="B14" s="434"/>
      <c r="C14" s="435"/>
      <c r="D14" s="435"/>
      <c r="E14" s="435"/>
      <c r="F14" s="435"/>
      <c r="G14" s="435"/>
      <c r="H14" s="187"/>
      <c r="I14" s="187"/>
      <c r="J14" s="187"/>
      <c r="K14" s="187"/>
      <c r="L14" s="187"/>
      <c r="M14" s="187"/>
      <c r="N14" s="187"/>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row>
    <row r="15" spans="2:56" s="176" customFormat="1" ht="28.5" customHeight="1" outlineLevel="1" x14ac:dyDescent="0.2">
      <c r="B15" s="95" t="s">
        <v>37</v>
      </c>
      <c r="C15" s="754" t="s">
        <v>1985</v>
      </c>
      <c r="D15" s="755"/>
      <c r="E15" s="756"/>
      <c r="F15" s="96" t="s">
        <v>37</v>
      </c>
      <c r="G15" s="353">
        <v>44474</v>
      </c>
      <c r="H15" s="188"/>
      <c r="I15" s="188"/>
      <c r="J15" s="188"/>
      <c r="K15" s="188"/>
      <c r="L15" s="188"/>
      <c r="M15" s="188"/>
      <c r="N15" s="188"/>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row>
    <row r="16" spans="2:56" s="176" customFormat="1" ht="30" x14ac:dyDescent="0.2">
      <c r="B16" s="730" t="s">
        <v>58</v>
      </c>
      <c r="C16" s="354" t="s">
        <v>28</v>
      </c>
      <c r="D16" s="354" t="s">
        <v>31</v>
      </c>
      <c r="E16" s="354" t="s">
        <v>32</v>
      </c>
      <c r="F16" s="354" t="s">
        <v>56</v>
      </c>
      <c r="G16" s="355" t="s">
        <v>55</v>
      </c>
      <c r="H16" s="181"/>
      <c r="I16" s="181"/>
      <c r="J16" s="181"/>
      <c r="K16" s="181"/>
      <c r="L16" s="181"/>
      <c r="M16" s="181"/>
      <c r="N16" s="181"/>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row>
    <row r="17" spans="2:57" s="176" customFormat="1" ht="15.75" thickBot="1" x14ac:dyDescent="0.25">
      <c r="B17" s="731"/>
      <c r="C17" s="356">
        <v>6093000000</v>
      </c>
      <c r="D17" s="724">
        <v>700000000</v>
      </c>
      <c r="E17" s="357">
        <v>0</v>
      </c>
      <c r="F17" s="358">
        <f>D17-E17</f>
        <v>700000000</v>
      </c>
      <c r="G17" s="437">
        <f>+C17+F17</f>
        <v>6793000000</v>
      </c>
      <c r="H17" s="181"/>
      <c r="I17" s="181"/>
      <c r="J17" s="181"/>
      <c r="K17" s="181"/>
      <c r="L17" s="181"/>
      <c r="M17" s="181"/>
      <c r="N17" s="181"/>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row>
    <row r="18" spans="2:57" s="171" customFormat="1" ht="15.75" thickBot="1" x14ac:dyDescent="0.25">
      <c r="B18" s="438"/>
      <c r="C18" s="439"/>
      <c r="D18" s="440"/>
      <c r="E18" s="440"/>
      <c r="F18" s="441"/>
      <c r="G18" s="429"/>
      <c r="H18" s="181"/>
      <c r="I18" s="181"/>
      <c r="J18" s="181"/>
      <c r="K18" s="181"/>
      <c r="L18" s="181"/>
      <c r="M18" s="181"/>
      <c r="N18" s="181"/>
      <c r="O18" s="172"/>
      <c r="P18" s="172"/>
      <c r="Q18" s="172"/>
      <c r="R18" s="172"/>
      <c r="S18" s="172"/>
      <c r="T18" s="172"/>
      <c r="U18" s="172"/>
      <c r="V18" s="172"/>
      <c r="W18" s="172"/>
      <c r="X18" s="172"/>
      <c r="Y18" s="765" t="s">
        <v>1997</v>
      </c>
      <c r="Z18" s="765"/>
      <c r="AA18" s="765"/>
      <c r="AB18" s="765"/>
      <c r="AC18" s="765"/>
      <c r="AD18" s="765"/>
      <c r="AE18" s="765"/>
      <c r="AF18" s="765"/>
      <c r="AG18" s="765"/>
      <c r="AH18" s="765"/>
      <c r="AI18" s="765"/>
      <c r="AJ18" s="765"/>
      <c r="AK18" s="765"/>
      <c r="AL18" s="765"/>
      <c r="AN18" s="746" t="s">
        <v>1992</v>
      </c>
      <c r="AO18" s="746"/>
      <c r="AP18" s="746"/>
      <c r="AQ18" s="746"/>
      <c r="AR18" s="746"/>
      <c r="AS18" s="746"/>
      <c r="AT18" s="746"/>
      <c r="AU18" s="746"/>
      <c r="AV18" s="746"/>
      <c r="AW18" s="746"/>
      <c r="AX18" s="746"/>
      <c r="AY18" s="746"/>
      <c r="AZ18" s="746"/>
      <c r="BA18" s="746"/>
      <c r="BB18" s="746"/>
      <c r="BC18" s="746"/>
      <c r="BD18" s="746"/>
    </row>
    <row r="19" spans="2:57" ht="26.25" thickBot="1" x14ac:dyDescent="0.25">
      <c r="B19" s="193" t="s">
        <v>0</v>
      </c>
      <c r="C19" s="360" t="s">
        <v>1986</v>
      </c>
      <c r="D19" s="360" t="s">
        <v>1</v>
      </c>
      <c r="E19" s="194" t="s">
        <v>2</v>
      </c>
      <c r="F19" s="194" t="s">
        <v>1984</v>
      </c>
      <c r="G19" s="194" t="s">
        <v>2034</v>
      </c>
      <c r="H19" s="194" t="s">
        <v>51</v>
      </c>
      <c r="I19" s="194" t="s">
        <v>60</v>
      </c>
      <c r="J19" s="194" t="s">
        <v>3</v>
      </c>
      <c r="K19" s="195" t="s">
        <v>52</v>
      </c>
      <c r="L19" s="361" t="s">
        <v>1989</v>
      </c>
      <c r="M19" s="362" t="s">
        <v>1990</v>
      </c>
      <c r="N19" s="362" t="s">
        <v>1991</v>
      </c>
      <c r="O19" s="196" t="s">
        <v>29</v>
      </c>
      <c r="P19" s="197" t="s">
        <v>7</v>
      </c>
      <c r="Q19" s="198" t="s">
        <v>27</v>
      </c>
      <c r="R19" s="199" t="s">
        <v>8</v>
      </c>
      <c r="S19" s="198" t="s">
        <v>4</v>
      </c>
      <c r="T19" s="199" t="s">
        <v>9</v>
      </c>
      <c r="U19" s="198" t="s">
        <v>5</v>
      </c>
      <c r="V19" s="198" t="s">
        <v>25</v>
      </c>
      <c r="W19" s="198" t="s">
        <v>26</v>
      </c>
      <c r="X19" s="364" t="s">
        <v>10</v>
      </c>
      <c r="Y19" s="588" t="s">
        <v>11</v>
      </c>
      <c r="Z19" s="198" t="s">
        <v>12</v>
      </c>
      <c r="AA19" s="198" t="s">
        <v>13</v>
      </c>
      <c r="AB19" s="198" t="s">
        <v>14</v>
      </c>
      <c r="AC19" s="198" t="s">
        <v>15</v>
      </c>
      <c r="AD19" s="198" t="s">
        <v>16</v>
      </c>
      <c r="AE19" s="198" t="s">
        <v>17</v>
      </c>
      <c r="AF19" s="198" t="s">
        <v>18</v>
      </c>
      <c r="AG19" s="198" t="s">
        <v>19</v>
      </c>
      <c r="AH19" s="198" t="s">
        <v>20</v>
      </c>
      <c r="AI19" s="198" t="s">
        <v>21</v>
      </c>
      <c r="AJ19" s="589" t="s">
        <v>22</v>
      </c>
      <c r="AK19" s="590" t="s">
        <v>23</v>
      </c>
      <c r="AL19" s="367" t="s">
        <v>24</v>
      </c>
      <c r="AN19" s="367" t="s">
        <v>1993</v>
      </c>
      <c r="AO19" s="367" t="s">
        <v>1994</v>
      </c>
      <c r="AP19" s="367" t="s">
        <v>1995</v>
      </c>
      <c r="AQ19" s="367" t="s">
        <v>11</v>
      </c>
      <c r="AR19" s="367" t="s">
        <v>12</v>
      </c>
      <c r="AS19" s="367" t="s">
        <v>13</v>
      </c>
      <c r="AT19" s="367" t="s">
        <v>14</v>
      </c>
      <c r="AU19" s="367" t="s">
        <v>15</v>
      </c>
      <c r="AV19" s="367" t="s">
        <v>16</v>
      </c>
      <c r="AW19" s="367" t="s">
        <v>17</v>
      </c>
      <c r="AX19" s="367" t="s">
        <v>18</v>
      </c>
      <c r="AY19" s="367" t="s">
        <v>19</v>
      </c>
      <c r="AZ19" s="367" t="s">
        <v>20</v>
      </c>
      <c r="BA19" s="367" t="s">
        <v>21</v>
      </c>
      <c r="BB19" s="367" t="s">
        <v>22</v>
      </c>
      <c r="BC19" s="367" t="s">
        <v>23</v>
      </c>
      <c r="BD19" s="367" t="s">
        <v>1996</v>
      </c>
    </row>
    <row r="20" spans="2:57" s="252" customFormat="1" ht="34.5" customHeight="1" x14ac:dyDescent="0.2">
      <c r="B20" s="444" t="s">
        <v>119</v>
      </c>
      <c r="C20" s="443">
        <f>434000000+82900000-3669215+30000000</f>
        <v>543230785</v>
      </c>
      <c r="D20" s="445"/>
      <c r="E20" s="445"/>
      <c r="F20" s="445"/>
      <c r="G20" s="445"/>
      <c r="H20" s="445"/>
      <c r="I20" s="445"/>
      <c r="J20" s="445"/>
      <c r="K20" s="445"/>
      <c r="L20" s="445"/>
      <c r="M20" s="445"/>
      <c r="N20" s="446"/>
      <c r="O20" s="447"/>
      <c r="P20" s="448"/>
      <c r="Q20" s="449"/>
      <c r="R20" s="450"/>
      <c r="S20" s="449"/>
      <c r="T20" s="450"/>
      <c r="U20" s="449"/>
      <c r="V20" s="451"/>
      <c r="W20" s="451"/>
      <c r="X20" s="452"/>
      <c r="Y20" s="453"/>
      <c r="Z20" s="454"/>
      <c r="AA20" s="454"/>
      <c r="AB20" s="454"/>
      <c r="AC20" s="454"/>
      <c r="AD20" s="454"/>
      <c r="AE20" s="454"/>
      <c r="AF20" s="454"/>
      <c r="AG20" s="454"/>
      <c r="AH20" s="454"/>
      <c r="AI20" s="454"/>
      <c r="AJ20" s="455"/>
      <c r="AK20" s="456"/>
      <c r="AL20" s="457"/>
      <c r="AN20" s="202">
        <f t="shared" ref="AN20:AN28" si="0">+AL20</f>
        <v>0</v>
      </c>
      <c r="AO20" s="203"/>
      <c r="AP20" s="203">
        <f t="shared" ref="AP20:AP28" si="1">+AN20-AO20</f>
        <v>0</v>
      </c>
      <c r="AQ20" s="204"/>
      <c r="AR20" s="203"/>
      <c r="AS20" s="203"/>
      <c r="AT20" s="203"/>
      <c r="AU20" s="203"/>
      <c r="AV20" s="203"/>
      <c r="AW20" s="203"/>
      <c r="AX20" s="203"/>
      <c r="AY20" s="203"/>
      <c r="AZ20" s="203"/>
      <c r="BA20" s="203"/>
      <c r="BB20" s="205"/>
      <c r="BC20" s="206">
        <f t="shared" ref="BC20:BC28" si="2">SUM(AQ20:BB20)</f>
        <v>0</v>
      </c>
      <c r="BD20" s="207">
        <f t="shared" ref="BD20:BD28" si="3">+AN20-BC20</f>
        <v>0</v>
      </c>
      <c r="BE20" s="208"/>
    </row>
    <row r="21" spans="2:57" s="153" customFormat="1" x14ac:dyDescent="0.2">
      <c r="B21" s="231"/>
      <c r="C21" s="462">
        <v>27650700</v>
      </c>
      <c r="D21" s="210" t="s">
        <v>50</v>
      </c>
      <c r="E21" s="210" t="s">
        <v>182</v>
      </c>
      <c r="F21" s="210" t="s">
        <v>185</v>
      </c>
      <c r="G21" s="210" t="s">
        <v>120</v>
      </c>
      <c r="H21" s="210" t="s">
        <v>175</v>
      </c>
      <c r="I21" s="210" t="s">
        <v>121</v>
      </c>
      <c r="J21" s="210" t="s">
        <v>77</v>
      </c>
      <c r="K21" s="210" t="s">
        <v>79</v>
      </c>
      <c r="L21" s="233" t="s">
        <v>2001</v>
      </c>
      <c r="M21" s="233" t="s">
        <v>2001</v>
      </c>
      <c r="N21" s="233" t="s">
        <v>2001</v>
      </c>
      <c r="O21" s="234">
        <v>324</v>
      </c>
      <c r="P21" s="235">
        <v>402</v>
      </c>
      <c r="Q21" s="462">
        <v>27650700</v>
      </c>
      <c r="R21" s="236">
        <v>443</v>
      </c>
      <c r="S21" s="462">
        <v>27650700</v>
      </c>
      <c r="T21" s="236" t="s">
        <v>827</v>
      </c>
      <c r="U21" s="462">
        <v>27650700</v>
      </c>
      <c r="V21" s="238" t="s">
        <v>489</v>
      </c>
      <c r="W21" s="460" t="s">
        <v>834</v>
      </c>
      <c r="X21" s="239" t="s">
        <v>835</v>
      </c>
      <c r="Y21" s="591">
        <v>0</v>
      </c>
      <c r="Z21" s="232">
        <v>0</v>
      </c>
      <c r="AA21" s="232">
        <v>0</v>
      </c>
      <c r="AB21" s="232">
        <v>0</v>
      </c>
      <c r="AC21" s="232">
        <v>3174710</v>
      </c>
      <c r="AD21" s="232">
        <v>3072300</v>
      </c>
      <c r="AE21" s="232">
        <v>3072300</v>
      </c>
      <c r="AF21" s="232">
        <v>3072300</v>
      </c>
      <c r="AG21" s="232">
        <v>3072300</v>
      </c>
      <c r="AH21" s="232"/>
      <c r="AI21" s="232"/>
      <c r="AJ21" s="237"/>
      <c r="AK21" s="592">
        <f t="shared" ref="AK21:AK30" si="4">SUM(Y21:AJ21)</f>
        <v>15463910</v>
      </c>
      <c r="AL21" s="593">
        <f t="shared" ref="AL21:AL30" si="5">+U21-AK21</f>
        <v>12186790</v>
      </c>
      <c r="AN21" s="223">
        <f t="shared" si="0"/>
        <v>12186790</v>
      </c>
      <c r="AO21" s="224"/>
      <c r="AP21" s="224">
        <f t="shared" si="1"/>
        <v>12186790</v>
      </c>
      <c r="AQ21" s="225"/>
      <c r="AR21" s="224"/>
      <c r="AS21" s="224"/>
      <c r="AT21" s="224"/>
      <c r="AU21" s="224"/>
      <c r="AV21" s="224"/>
      <c r="AW21" s="224"/>
      <c r="AX21" s="224"/>
      <c r="AY21" s="224"/>
      <c r="AZ21" s="224"/>
      <c r="BA21" s="224"/>
      <c r="BB21" s="226"/>
      <c r="BC21" s="227">
        <f t="shared" si="2"/>
        <v>0</v>
      </c>
      <c r="BD21" s="222">
        <f t="shared" si="3"/>
        <v>12186790</v>
      </c>
    </row>
    <row r="22" spans="2:57" s="153" customFormat="1" x14ac:dyDescent="0.2">
      <c r="B22" s="231"/>
      <c r="C22" s="462">
        <v>16176600</v>
      </c>
      <c r="D22" s="210" t="s">
        <v>50</v>
      </c>
      <c r="E22" s="210" t="s">
        <v>182</v>
      </c>
      <c r="F22" s="210" t="s">
        <v>185</v>
      </c>
      <c r="G22" s="210" t="s">
        <v>120</v>
      </c>
      <c r="H22" s="210" t="s">
        <v>175</v>
      </c>
      <c r="I22" s="210" t="s">
        <v>121</v>
      </c>
      <c r="J22" s="210" t="s">
        <v>77</v>
      </c>
      <c r="K22" s="210" t="s">
        <v>79</v>
      </c>
      <c r="L22" s="233" t="s">
        <v>2001</v>
      </c>
      <c r="M22" s="233" t="s">
        <v>2001</v>
      </c>
      <c r="N22" s="233" t="s">
        <v>2001</v>
      </c>
      <c r="O22" s="234">
        <v>328</v>
      </c>
      <c r="P22" s="235">
        <v>390</v>
      </c>
      <c r="Q22" s="462">
        <v>16176600</v>
      </c>
      <c r="R22" s="236">
        <v>434</v>
      </c>
      <c r="S22" s="462">
        <v>16176600</v>
      </c>
      <c r="T22" s="236" t="s">
        <v>828</v>
      </c>
      <c r="U22" s="462">
        <v>16176600</v>
      </c>
      <c r="V22" s="238" t="s">
        <v>490</v>
      </c>
      <c r="W22" s="460" t="s">
        <v>836</v>
      </c>
      <c r="X22" s="239" t="s">
        <v>837</v>
      </c>
      <c r="Y22" s="591">
        <v>0</v>
      </c>
      <c r="Z22" s="232">
        <v>0</v>
      </c>
      <c r="AA22" s="232">
        <v>0</v>
      </c>
      <c r="AB22" s="232">
        <v>0</v>
      </c>
      <c r="AC22" s="232">
        <v>2156880</v>
      </c>
      <c r="AD22" s="232">
        <v>1797400</v>
      </c>
      <c r="AE22" s="232">
        <v>1797400</v>
      </c>
      <c r="AF22" s="232">
        <v>1797400</v>
      </c>
      <c r="AG22" s="232">
        <v>1797400</v>
      </c>
      <c r="AH22" s="232"/>
      <c r="AI22" s="232"/>
      <c r="AJ22" s="237"/>
      <c r="AK22" s="592">
        <f t="shared" si="4"/>
        <v>9346480</v>
      </c>
      <c r="AL22" s="593">
        <f t="shared" si="5"/>
        <v>6830120</v>
      </c>
      <c r="AN22" s="223">
        <f t="shared" si="0"/>
        <v>6830120</v>
      </c>
      <c r="AO22" s="224"/>
      <c r="AP22" s="224">
        <f t="shared" si="1"/>
        <v>6830120</v>
      </c>
      <c r="AQ22" s="225"/>
      <c r="AR22" s="224"/>
      <c r="AS22" s="224"/>
      <c r="AT22" s="224"/>
      <c r="AU22" s="224"/>
      <c r="AV22" s="224"/>
      <c r="AW22" s="224"/>
      <c r="AX22" s="224"/>
      <c r="AY22" s="224"/>
      <c r="AZ22" s="224"/>
      <c r="BA22" s="224"/>
      <c r="BB22" s="226"/>
      <c r="BC22" s="227">
        <f t="shared" si="2"/>
        <v>0</v>
      </c>
      <c r="BD22" s="222">
        <f t="shared" si="3"/>
        <v>6830120</v>
      </c>
    </row>
    <row r="23" spans="2:57" s="153" customFormat="1" x14ac:dyDescent="0.2">
      <c r="B23" s="231"/>
      <c r="C23" s="462">
        <v>17221600</v>
      </c>
      <c r="D23" s="210" t="s">
        <v>50</v>
      </c>
      <c r="E23" s="210" t="s">
        <v>182</v>
      </c>
      <c r="F23" s="210" t="s">
        <v>185</v>
      </c>
      <c r="G23" s="210" t="s">
        <v>120</v>
      </c>
      <c r="H23" s="210" t="s">
        <v>175</v>
      </c>
      <c r="I23" s="210" t="s">
        <v>121</v>
      </c>
      <c r="J23" s="210" t="s">
        <v>77</v>
      </c>
      <c r="K23" s="210" t="s">
        <v>79</v>
      </c>
      <c r="L23" s="233" t="s">
        <v>2001</v>
      </c>
      <c r="M23" s="233" t="s">
        <v>2001</v>
      </c>
      <c r="N23" s="233" t="s">
        <v>2001</v>
      </c>
      <c r="O23" s="234">
        <v>331</v>
      </c>
      <c r="P23" s="235">
        <v>391</v>
      </c>
      <c r="Q23" s="462">
        <v>17221600</v>
      </c>
      <c r="R23" s="236">
        <v>435</v>
      </c>
      <c r="S23" s="462">
        <v>17221600</v>
      </c>
      <c r="T23" s="236" t="s">
        <v>829</v>
      </c>
      <c r="U23" s="462">
        <v>17221600</v>
      </c>
      <c r="V23" s="238" t="s">
        <v>491</v>
      </c>
      <c r="W23" s="460" t="s">
        <v>838</v>
      </c>
      <c r="X23" s="239" t="s">
        <v>839</v>
      </c>
      <c r="Y23" s="591">
        <v>0</v>
      </c>
      <c r="Z23" s="232">
        <v>0</v>
      </c>
      <c r="AA23" s="232">
        <v>0</v>
      </c>
      <c r="AB23" s="232">
        <v>0</v>
      </c>
      <c r="AC23" s="232">
        <v>2296213</v>
      </c>
      <c r="AD23" s="232">
        <v>2152700</v>
      </c>
      <c r="AE23" s="232">
        <v>2152700</v>
      </c>
      <c r="AF23" s="232">
        <v>2152700</v>
      </c>
      <c r="AG23" s="232">
        <v>2152700</v>
      </c>
      <c r="AH23" s="232"/>
      <c r="AI23" s="232"/>
      <c r="AJ23" s="237"/>
      <c r="AK23" s="592">
        <f t="shared" si="4"/>
        <v>10907013</v>
      </c>
      <c r="AL23" s="593">
        <f t="shared" si="5"/>
        <v>6314587</v>
      </c>
      <c r="AN23" s="223">
        <f t="shared" si="0"/>
        <v>6314587</v>
      </c>
      <c r="AO23" s="224"/>
      <c r="AP23" s="224">
        <f t="shared" si="1"/>
        <v>6314587</v>
      </c>
      <c r="AQ23" s="225"/>
      <c r="AR23" s="224"/>
      <c r="AS23" s="224"/>
      <c r="AT23" s="224"/>
      <c r="AU23" s="224"/>
      <c r="AV23" s="224"/>
      <c r="AW23" s="224"/>
      <c r="AX23" s="224"/>
      <c r="AY23" s="224"/>
      <c r="AZ23" s="224"/>
      <c r="BA23" s="224"/>
      <c r="BB23" s="226"/>
      <c r="BC23" s="227">
        <f t="shared" si="2"/>
        <v>0</v>
      </c>
      <c r="BD23" s="222">
        <f t="shared" si="3"/>
        <v>6314587</v>
      </c>
    </row>
    <row r="24" spans="2:57" s="153" customFormat="1" x14ac:dyDescent="0.2">
      <c r="B24" s="231"/>
      <c r="C24" s="462">
        <v>27650700</v>
      </c>
      <c r="D24" s="210" t="s">
        <v>50</v>
      </c>
      <c r="E24" s="210" t="s">
        <v>182</v>
      </c>
      <c r="F24" s="210" t="s">
        <v>185</v>
      </c>
      <c r="G24" s="210" t="s">
        <v>120</v>
      </c>
      <c r="H24" s="210" t="s">
        <v>175</v>
      </c>
      <c r="I24" s="210" t="s">
        <v>121</v>
      </c>
      <c r="J24" s="210" t="s">
        <v>77</v>
      </c>
      <c r="K24" s="210" t="s">
        <v>79</v>
      </c>
      <c r="L24" s="233" t="s">
        <v>2001</v>
      </c>
      <c r="M24" s="233" t="s">
        <v>2001</v>
      </c>
      <c r="N24" s="233" t="s">
        <v>2001</v>
      </c>
      <c r="O24" s="234">
        <v>334</v>
      </c>
      <c r="P24" s="235">
        <v>403</v>
      </c>
      <c r="Q24" s="462">
        <v>27650700</v>
      </c>
      <c r="R24" s="236">
        <v>441</v>
      </c>
      <c r="S24" s="462">
        <v>27650700</v>
      </c>
      <c r="T24" s="236" t="s">
        <v>830</v>
      </c>
      <c r="U24" s="462">
        <v>27650700</v>
      </c>
      <c r="V24" s="238" t="s">
        <v>492</v>
      </c>
      <c r="W24" s="460" t="s">
        <v>840</v>
      </c>
      <c r="X24" s="239" t="s">
        <v>841</v>
      </c>
      <c r="Y24" s="591">
        <v>0</v>
      </c>
      <c r="Z24" s="232">
        <v>0</v>
      </c>
      <c r="AA24" s="232">
        <v>0</v>
      </c>
      <c r="AB24" s="232">
        <v>0</v>
      </c>
      <c r="AC24" s="232">
        <v>3072300</v>
      </c>
      <c r="AD24" s="232">
        <v>3072300</v>
      </c>
      <c r="AE24" s="232">
        <v>3072300</v>
      </c>
      <c r="AF24" s="232">
        <v>3072300</v>
      </c>
      <c r="AG24" s="232">
        <v>3072300</v>
      </c>
      <c r="AH24" s="232"/>
      <c r="AI24" s="232"/>
      <c r="AJ24" s="237"/>
      <c r="AK24" s="592">
        <f t="shared" si="4"/>
        <v>15361500</v>
      </c>
      <c r="AL24" s="593">
        <f t="shared" si="5"/>
        <v>12289200</v>
      </c>
      <c r="AN24" s="223">
        <f t="shared" si="0"/>
        <v>12289200</v>
      </c>
      <c r="AO24" s="224"/>
      <c r="AP24" s="224">
        <f t="shared" si="1"/>
        <v>12289200</v>
      </c>
      <c r="AQ24" s="225"/>
      <c r="AR24" s="224"/>
      <c r="AS24" s="224"/>
      <c r="AT24" s="224"/>
      <c r="AU24" s="224"/>
      <c r="AV24" s="224"/>
      <c r="AW24" s="224"/>
      <c r="AX24" s="224"/>
      <c r="AY24" s="224"/>
      <c r="AZ24" s="224"/>
      <c r="BA24" s="224"/>
      <c r="BB24" s="226"/>
      <c r="BC24" s="227">
        <f t="shared" si="2"/>
        <v>0</v>
      </c>
      <c r="BD24" s="222">
        <f t="shared" si="3"/>
        <v>12289200</v>
      </c>
    </row>
    <row r="25" spans="2:57" s="153" customFormat="1" x14ac:dyDescent="0.2">
      <c r="B25" s="231"/>
      <c r="C25" s="462">
        <v>319331185</v>
      </c>
      <c r="D25" s="210" t="s">
        <v>50</v>
      </c>
      <c r="E25" s="210" t="s">
        <v>182</v>
      </c>
      <c r="F25" s="210" t="s">
        <v>185</v>
      </c>
      <c r="G25" s="210" t="s">
        <v>120</v>
      </c>
      <c r="H25" s="210" t="s">
        <v>175</v>
      </c>
      <c r="I25" s="210" t="s">
        <v>121</v>
      </c>
      <c r="J25" s="210" t="s">
        <v>77</v>
      </c>
      <c r="K25" s="210" t="s">
        <v>79</v>
      </c>
      <c r="L25" s="233" t="s">
        <v>2001</v>
      </c>
      <c r="M25" s="233" t="s">
        <v>2001</v>
      </c>
      <c r="N25" s="233" t="s">
        <v>2001</v>
      </c>
      <c r="O25" s="234">
        <v>563</v>
      </c>
      <c r="P25" s="235">
        <v>261</v>
      </c>
      <c r="Q25" s="462">
        <v>319331185</v>
      </c>
      <c r="R25" s="236">
        <v>273</v>
      </c>
      <c r="S25" s="462">
        <v>319331185</v>
      </c>
      <c r="T25" s="236" t="s">
        <v>831</v>
      </c>
      <c r="U25" s="462">
        <v>319331185</v>
      </c>
      <c r="V25" s="238" t="s">
        <v>769</v>
      </c>
      <c r="W25" s="460" t="s">
        <v>842</v>
      </c>
      <c r="X25" s="239" t="s">
        <v>843</v>
      </c>
      <c r="Y25" s="591">
        <v>0</v>
      </c>
      <c r="Z25" s="232">
        <v>0</v>
      </c>
      <c r="AA25" s="232">
        <v>0</v>
      </c>
      <c r="AB25" s="232">
        <v>0</v>
      </c>
      <c r="AC25" s="232">
        <v>0</v>
      </c>
      <c r="AD25" s="232">
        <v>0</v>
      </c>
      <c r="AE25" s="232">
        <v>0</v>
      </c>
      <c r="AF25" s="232">
        <v>95799355</v>
      </c>
      <c r="AG25" s="232">
        <v>0</v>
      </c>
      <c r="AH25" s="232"/>
      <c r="AI25" s="232"/>
      <c r="AJ25" s="237"/>
      <c r="AK25" s="592">
        <f t="shared" si="4"/>
        <v>95799355</v>
      </c>
      <c r="AL25" s="593">
        <f t="shared" si="5"/>
        <v>223531830</v>
      </c>
      <c r="AN25" s="223">
        <f t="shared" si="0"/>
        <v>223531830</v>
      </c>
      <c r="AO25" s="224"/>
      <c r="AP25" s="224">
        <f t="shared" si="1"/>
        <v>223531830</v>
      </c>
      <c r="AQ25" s="225"/>
      <c r="AR25" s="224"/>
      <c r="AS25" s="224"/>
      <c r="AT25" s="224"/>
      <c r="AU25" s="224"/>
      <c r="AV25" s="224"/>
      <c r="AW25" s="224"/>
      <c r="AX25" s="224"/>
      <c r="AY25" s="224"/>
      <c r="AZ25" s="224"/>
      <c r="BA25" s="224"/>
      <c r="BB25" s="226"/>
      <c r="BC25" s="227">
        <f t="shared" si="2"/>
        <v>0</v>
      </c>
      <c r="BD25" s="222">
        <f t="shared" si="3"/>
        <v>223531830</v>
      </c>
    </row>
    <row r="26" spans="2:57" s="153" customFormat="1" x14ac:dyDescent="0.2">
      <c r="B26" s="231"/>
      <c r="C26" s="462">
        <v>45200000</v>
      </c>
      <c r="D26" s="210" t="s">
        <v>50</v>
      </c>
      <c r="E26" s="210" t="s">
        <v>182</v>
      </c>
      <c r="F26" s="210" t="s">
        <v>185</v>
      </c>
      <c r="G26" s="210" t="s">
        <v>120</v>
      </c>
      <c r="H26" s="210" t="s">
        <v>175</v>
      </c>
      <c r="I26" s="210" t="s">
        <v>121</v>
      </c>
      <c r="J26" s="210" t="s">
        <v>77</v>
      </c>
      <c r="K26" s="210" t="s">
        <v>79</v>
      </c>
      <c r="L26" s="233" t="s">
        <v>2001</v>
      </c>
      <c r="M26" s="233" t="s">
        <v>2001</v>
      </c>
      <c r="N26" s="233" t="s">
        <v>2001</v>
      </c>
      <c r="O26" s="234">
        <v>564</v>
      </c>
      <c r="P26" s="235">
        <v>460</v>
      </c>
      <c r="Q26" s="462">
        <v>45200000</v>
      </c>
      <c r="R26" s="236">
        <v>511</v>
      </c>
      <c r="S26" s="462">
        <v>45200000</v>
      </c>
      <c r="T26" s="236" t="s">
        <v>832</v>
      </c>
      <c r="U26" s="462">
        <v>45200000</v>
      </c>
      <c r="V26" s="238" t="s">
        <v>770</v>
      </c>
      <c r="W26" s="460" t="s">
        <v>826</v>
      </c>
      <c r="X26" s="239" t="s">
        <v>814</v>
      </c>
      <c r="Y26" s="591">
        <v>0</v>
      </c>
      <c r="Z26" s="232">
        <v>0</v>
      </c>
      <c r="AA26" s="232">
        <v>0</v>
      </c>
      <c r="AB26" s="232">
        <v>0</v>
      </c>
      <c r="AC26" s="232">
        <v>0</v>
      </c>
      <c r="AD26" s="232">
        <v>0</v>
      </c>
      <c r="AE26" s="232">
        <v>0</v>
      </c>
      <c r="AF26" s="232">
        <v>6371594</v>
      </c>
      <c r="AG26" s="232">
        <v>4000000</v>
      </c>
      <c r="AH26" s="232"/>
      <c r="AI26" s="232"/>
      <c r="AJ26" s="237"/>
      <c r="AK26" s="592">
        <f t="shared" si="4"/>
        <v>10371594</v>
      </c>
      <c r="AL26" s="593">
        <f t="shared" si="5"/>
        <v>34828406</v>
      </c>
      <c r="AN26" s="223">
        <f t="shared" si="0"/>
        <v>34828406</v>
      </c>
      <c r="AO26" s="224"/>
      <c r="AP26" s="224">
        <f t="shared" si="1"/>
        <v>34828406</v>
      </c>
      <c r="AQ26" s="225"/>
      <c r="AR26" s="224"/>
      <c r="AS26" s="224"/>
      <c r="AT26" s="224"/>
      <c r="AU26" s="224"/>
      <c r="AV26" s="224"/>
      <c r="AW26" s="224"/>
      <c r="AX26" s="224"/>
      <c r="AY26" s="224"/>
      <c r="AZ26" s="224"/>
      <c r="BA26" s="224"/>
      <c r="BB26" s="226"/>
      <c r="BC26" s="227">
        <f t="shared" si="2"/>
        <v>0</v>
      </c>
      <c r="BD26" s="222">
        <f t="shared" si="3"/>
        <v>34828406</v>
      </c>
    </row>
    <row r="27" spans="2:57" s="153" customFormat="1" x14ac:dyDescent="0.2">
      <c r="B27" s="231"/>
      <c r="C27" s="462">
        <v>60000000</v>
      </c>
      <c r="D27" s="210" t="s">
        <v>50</v>
      </c>
      <c r="E27" s="210" t="s">
        <v>182</v>
      </c>
      <c r="F27" s="210" t="s">
        <v>185</v>
      </c>
      <c r="G27" s="210" t="s">
        <v>120</v>
      </c>
      <c r="H27" s="210" t="s">
        <v>175</v>
      </c>
      <c r="I27" s="210" t="s">
        <v>121</v>
      </c>
      <c r="J27" s="210" t="s">
        <v>77</v>
      </c>
      <c r="K27" s="210" t="s">
        <v>79</v>
      </c>
      <c r="L27" s="233" t="s">
        <v>2001</v>
      </c>
      <c r="M27" s="233" t="s">
        <v>2001</v>
      </c>
      <c r="N27" s="233" t="s">
        <v>2001</v>
      </c>
      <c r="O27" s="234">
        <v>657</v>
      </c>
      <c r="P27" s="235">
        <v>452</v>
      </c>
      <c r="Q27" s="462">
        <v>60000000</v>
      </c>
      <c r="R27" s="236">
        <v>516</v>
      </c>
      <c r="S27" s="462">
        <v>60000000</v>
      </c>
      <c r="T27" s="236" t="s">
        <v>833</v>
      </c>
      <c r="U27" s="462">
        <v>60000000</v>
      </c>
      <c r="V27" s="238" t="s">
        <v>771</v>
      </c>
      <c r="W27" s="460" t="s">
        <v>844</v>
      </c>
      <c r="X27" s="239" t="s">
        <v>845</v>
      </c>
      <c r="Y27" s="591">
        <v>0</v>
      </c>
      <c r="Z27" s="232">
        <v>0</v>
      </c>
      <c r="AA27" s="232">
        <v>0</v>
      </c>
      <c r="AB27" s="232">
        <v>0</v>
      </c>
      <c r="AC27" s="232">
        <v>0</v>
      </c>
      <c r="AD27" s="232">
        <v>0</v>
      </c>
      <c r="AE27" s="232">
        <v>2000000</v>
      </c>
      <c r="AF27" s="232">
        <v>10000000</v>
      </c>
      <c r="AG27" s="232">
        <v>10000000</v>
      </c>
      <c r="AH27" s="232"/>
      <c r="AI27" s="232"/>
      <c r="AJ27" s="237"/>
      <c r="AK27" s="592">
        <f t="shared" si="4"/>
        <v>22000000</v>
      </c>
      <c r="AL27" s="593">
        <f t="shared" si="5"/>
        <v>38000000</v>
      </c>
      <c r="AN27" s="223">
        <f t="shared" si="0"/>
        <v>38000000</v>
      </c>
      <c r="AO27" s="224"/>
      <c r="AP27" s="224">
        <f t="shared" si="1"/>
        <v>38000000</v>
      </c>
      <c r="AQ27" s="225"/>
      <c r="AR27" s="224"/>
      <c r="AS27" s="224"/>
      <c r="AT27" s="224"/>
      <c r="AU27" s="224"/>
      <c r="AV27" s="224"/>
      <c r="AW27" s="224"/>
      <c r="AX27" s="224"/>
      <c r="AY27" s="224"/>
      <c r="AZ27" s="224"/>
      <c r="BA27" s="224"/>
      <c r="BB27" s="226"/>
      <c r="BC27" s="227">
        <f t="shared" si="2"/>
        <v>0</v>
      </c>
      <c r="BD27" s="222">
        <f t="shared" si="3"/>
        <v>38000000</v>
      </c>
    </row>
    <row r="28" spans="2:57" s="153" customFormat="1" x14ac:dyDescent="0.2">
      <c r="B28" s="231"/>
      <c r="C28" s="462">
        <v>30000000</v>
      </c>
      <c r="D28" s="210" t="s">
        <v>50</v>
      </c>
      <c r="E28" s="210" t="s">
        <v>182</v>
      </c>
      <c r="F28" s="210" t="s">
        <v>185</v>
      </c>
      <c r="G28" s="210" t="s">
        <v>120</v>
      </c>
      <c r="H28" s="210" t="s">
        <v>175</v>
      </c>
      <c r="I28" s="210" t="s">
        <v>121</v>
      </c>
      <c r="J28" s="210" t="s">
        <v>77</v>
      </c>
      <c r="K28" s="210" t="s">
        <v>79</v>
      </c>
      <c r="L28" s="233" t="s">
        <v>2001</v>
      </c>
      <c r="M28" s="233" t="s">
        <v>2001</v>
      </c>
      <c r="N28" s="233" t="s">
        <v>2001</v>
      </c>
      <c r="O28" s="234">
        <v>776</v>
      </c>
      <c r="P28" s="235"/>
      <c r="Q28" s="462"/>
      <c r="R28" s="236"/>
      <c r="S28" s="462"/>
      <c r="T28" s="236"/>
      <c r="U28" s="462"/>
      <c r="V28" s="238" t="s">
        <v>2108</v>
      </c>
      <c r="W28" s="460"/>
      <c r="X28" s="239"/>
      <c r="Y28" s="591">
        <v>0</v>
      </c>
      <c r="Z28" s="232">
        <v>0</v>
      </c>
      <c r="AA28" s="232">
        <v>0</v>
      </c>
      <c r="AB28" s="232">
        <v>0</v>
      </c>
      <c r="AC28" s="232">
        <v>0</v>
      </c>
      <c r="AD28" s="232">
        <v>0</v>
      </c>
      <c r="AE28" s="232">
        <v>0</v>
      </c>
      <c r="AF28" s="232">
        <v>0</v>
      </c>
      <c r="AG28" s="232">
        <v>0</v>
      </c>
      <c r="AH28" s="232"/>
      <c r="AI28" s="232"/>
      <c r="AJ28" s="237"/>
      <c r="AK28" s="592">
        <f t="shared" si="4"/>
        <v>0</v>
      </c>
      <c r="AL28" s="593">
        <f t="shared" si="5"/>
        <v>0</v>
      </c>
      <c r="AN28" s="223">
        <f t="shared" si="0"/>
        <v>0</v>
      </c>
      <c r="AO28" s="224"/>
      <c r="AP28" s="224">
        <f t="shared" si="1"/>
        <v>0</v>
      </c>
      <c r="AQ28" s="225"/>
      <c r="AR28" s="224"/>
      <c r="AS28" s="224"/>
      <c r="AT28" s="224"/>
      <c r="AU28" s="224"/>
      <c r="AV28" s="224"/>
      <c r="AW28" s="224"/>
      <c r="AX28" s="224"/>
      <c r="AY28" s="224"/>
      <c r="AZ28" s="224"/>
      <c r="BA28" s="224"/>
      <c r="BB28" s="226"/>
      <c r="BC28" s="227">
        <f t="shared" si="2"/>
        <v>0</v>
      </c>
      <c r="BD28" s="222">
        <f t="shared" si="3"/>
        <v>0</v>
      </c>
    </row>
    <row r="29" spans="2:57" s="153" customFormat="1" x14ac:dyDescent="0.2">
      <c r="B29" s="231"/>
      <c r="C29" s="462"/>
      <c r="D29" s="210"/>
      <c r="E29" s="210"/>
      <c r="F29" s="210"/>
      <c r="G29" s="210"/>
      <c r="H29" s="210"/>
      <c r="I29" s="210"/>
      <c r="J29" s="210"/>
      <c r="K29" s="210"/>
      <c r="L29" s="233"/>
      <c r="M29" s="233"/>
      <c r="N29" s="233"/>
      <c r="O29" s="234"/>
      <c r="P29" s="235"/>
      <c r="Q29" s="462"/>
      <c r="R29" s="236"/>
      <c r="S29" s="462"/>
      <c r="T29" s="236"/>
      <c r="U29" s="462"/>
      <c r="V29" s="238"/>
      <c r="W29" s="460"/>
      <c r="X29" s="239"/>
      <c r="Y29" s="591"/>
      <c r="Z29" s="232"/>
      <c r="AA29" s="232"/>
      <c r="AB29" s="232"/>
      <c r="AC29" s="232"/>
      <c r="AD29" s="232"/>
      <c r="AE29" s="232"/>
      <c r="AF29" s="232"/>
      <c r="AG29" s="232"/>
      <c r="AH29" s="232"/>
      <c r="AI29" s="232"/>
      <c r="AJ29" s="237"/>
      <c r="AK29" s="592">
        <f t="shared" si="4"/>
        <v>0</v>
      </c>
      <c r="AL29" s="593">
        <f t="shared" si="5"/>
        <v>0</v>
      </c>
      <c r="AN29" s="223">
        <f>+AL29</f>
        <v>0</v>
      </c>
      <c r="AO29" s="224"/>
      <c r="AP29" s="224">
        <f>+AN29-AO29</f>
        <v>0</v>
      </c>
      <c r="AQ29" s="225"/>
      <c r="AR29" s="224"/>
      <c r="AS29" s="224"/>
      <c r="AT29" s="224"/>
      <c r="AU29" s="224"/>
      <c r="AV29" s="224"/>
      <c r="AW29" s="224"/>
      <c r="AX29" s="224"/>
      <c r="AY29" s="224"/>
      <c r="AZ29" s="224"/>
      <c r="BA29" s="224"/>
      <c r="BB29" s="226"/>
      <c r="BC29" s="227">
        <f>SUM(AQ29:BB29)</f>
        <v>0</v>
      </c>
      <c r="BD29" s="222">
        <f>+AN29-BC29</f>
        <v>0</v>
      </c>
    </row>
    <row r="30" spans="2:57" s="154" customFormat="1" x14ac:dyDescent="0.2">
      <c r="B30" s="231"/>
      <c r="C30" s="462"/>
      <c r="D30" s="210"/>
      <c r="E30" s="210"/>
      <c r="F30" s="210"/>
      <c r="G30" s="210"/>
      <c r="H30" s="210"/>
      <c r="I30" s="210"/>
      <c r="J30" s="210"/>
      <c r="K30" s="210"/>
      <c r="L30" s="233"/>
      <c r="M30" s="233"/>
      <c r="N30" s="233"/>
      <c r="O30" s="234"/>
      <c r="P30" s="232"/>
      <c r="Q30" s="232"/>
      <c r="R30" s="236"/>
      <c r="S30" s="232"/>
      <c r="T30" s="236"/>
      <c r="U30" s="237"/>
      <c r="V30" s="238"/>
      <c r="W30" s="238"/>
      <c r="X30" s="239"/>
      <c r="Y30" s="591"/>
      <c r="Z30" s="232"/>
      <c r="AA30" s="232"/>
      <c r="AB30" s="232"/>
      <c r="AC30" s="232"/>
      <c r="AD30" s="232"/>
      <c r="AE30" s="232"/>
      <c r="AF30" s="232"/>
      <c r="AG30" s="232"/>
      <c r="AH30" s="232"/>
      <c r="AI30" s="232"/>
      <c r="AJ30" s="237"/>
      <c r="AK30" s="592">
        <f t="shared" si="4"/>
        <v>0</v>
      </c>
      <c r="AL30" s="593">
        <f t="shared" si="5"/>
        <v>0</v>
      </c>
      <c r="AM30" s="240"/>
      <c r="AN30" s="223">
        <f>+AL30</f>
        <v>0</v>
      </c>
      <c r="AO30" s="224"/>
      <c r="AP30" s="224">
        <f>+AN30-AO30</f>
        <v>0</v>
      </c>
      <c r="AQ30" s="225"/>
      <c r="AR30" s="224"/>
      <c r="AS30" s="224"/>
      <c r="AT30" s="224"/>
      <c r="AU30" s="224"/>
      <c r="AV30" s="224"/>
      <c r="AW30" s="224"/>
      <c r="AX30" s="224"/>
      <c r="AY30" s="224"/>
      <c r="AZ30" s="224"/>
      <c r="BA30" s="224"/>
      <c r="BB30" s="226"/>
      <c r="BC30" s="227">
        <f>SUM(AQ30:BB30)</f>
        <v>0</v>
      </c>
      <c r="BD30" s="222">
        <f>+AN30-BC30</f>
        <v>0</v>
      </c>
    </row>
    <row r="31" spans="2:57" s="252" customFormat="1" ht="50.25" customHeight="1" thickBot="1" x14ac:dyDescent="0.25">
      <c r="B31" s="241" t="s">
        <v>6</v>
      </c>
      <c r="C31" s="463">
        <f>C20-SUM(C21:C30)</f>
        <v>0</v>
      </c>
      <c r="D31" s="243" t="s">
        <v>50</v>
      </c>
      <c r="E31" s="244" t="s">
        <v>182</v>
      </c>
      <c r="F31" s="244" t="s">
        <v>185</v>
      </c>
      <c r="G31" s="244" t="s">
        <v>120</v>
      </c>
      <c r="H31" s="244" t="s">
        <v>175</v>
      </c>
      <c r="I31" s="244" t="s">
        <v>121</v>
      </c>
      <c r="J31" s="244" t="s">
        <v>77</v>
      </c>
      <c r="K31" s="244" t="s">
        <v>79</v>
      </c>
      <c r="L31" s="245"/>
      <c r="M31" s="245"/>
      <c r="N31" s="245"/>
      <c r="O31" s="246"/>
      <c r="P31" s="247"/>
      <c r="Q31" s="242"/>
      <c r="R31" s="248"/>
      <c r="S31" s="242">
        <f>SUM(S21:S30)</f>
        <v>513230785</v>
      </c>
      <c r="T31" s="385"/>
      <c r="U31" s="242">
        <f>SUM(U21:U30)</f>
        <v>513230785</v>
      </c>
      <c r="V31" s="464"/>
      <c r="W31" s="464"/>
      <c r="X31" s="388"/>
      <c r="Y31" s="594">
        <f t="shared" ref="Y31:AL31" si="6">SUM(Y21:Y30)</f>
        <v>0</v>
      </c>
      <c r="Z31" s="594">
        <f t="shared" si="6"/>
        <v>0</v>
      </c>
      <c r="AA31" s="594">
        <f t="shared" si="6"/>
        <v>0</v>
      </c>
      <c r="AB31" s="594">
        <f t="shared" si="6"/>
        <v>0</v>
      </c>
      <c r="AC31" s="594">
        <f t="shared" si="6"/>
        <v>10700103</v>
      </c>
      <c r="AD31" s="594">
        <f t="shared" si="6"/>
        <v>10094700</v>
      </c>
      <c r="AE31" s="594">
        <f t="shared" si="6"/>
        <v>12094700</v>
      </c>
      <c r="AF31" s="594">
        <f t="shared" si="6"/>
        <v>122265649</v>
      </c>
      <c r="AG31" s="594">
        <f t="shared" si="6"/>
        <v>24094700</v>
      </c>
      <c r="AH31" s="594">
        <f t="shared" si="6"/>
        <v>0</v>
      </c>
      <c r="AI31" s="594">
        <f t="shared" si="6"/>
        <v>0</v>
      </c>
      <c r="AJ31" s="464">
        <f t="shared" si="6"/>
        <v>0</v>
      </c>
      <c r="AK31" s="595">
        <f t="shared" si="6"/>
        <v>179249852</v>
      </c>
      <c r="AL31" s="596">
        <f t="shared" si="6"/>
        <v>333980933</v>
      </c>
      <c r="AN31" s="393">
        <f t="shared" ref="AN31:BD31" si="7">SUM(AN21:AN30)</f>
        <v>333980933</v>
      </c>
      <c r="AO31" s="394">
        <f t="shared" si="7"/>
        <v>0</v>
      </c>
      <c r="AP31" s="394">
        <f t="shared" si="7"/>
        <v>333980933</v>
      </c>
      <c r="AQ31" s="394">
        <f t="shared" si="7"/>
        <v>0</v>
      </c>
      <c r="AR31" s="394">
        <f t="shared" si="7"/>
        <v>0</v>
      </c>
      <c r="AS31" s="394">
        <f t="shared" si="7"/>
        <v>0</v>
      </c>
      <c r="AT31" s="394">
        <f t="shared" si="7"/>
        <v>0</v>
      </c>
      <c r="AU31" s="394">
        <f t="shared" si="7"/>
        <v>0</v>
      </c>
      <c r="AV31" s="394">
        <f t="shared" si="7"/>
        <v>0</v>
      </c>
      <c r="AW31" s="394">
        <f t="shared" si="7"/>
        <v>0</v>
      </c>
      <c r="AX31" s="394">
        <f t="shared" si="7"/>
        <v>0</v>
      </c>
      <c r="AY31" s="394">
        <f t="shared" si="7"/>
        <v>0</v>
      </c>
      <c r="AZ31" s="394">
        <f t="shared" si="7"/>
        <v>0</v>
      </c>
      <c r="BA31" s="394">
        <f t="shared" si="7"/>
        <v>0</v>
      </c>
      <c r="BB31" s="394">
        <f t="shared" si="7"/>
        <v>0</v>
      </c>
      <c r="BC31" s="395">
        <f t="shared" si="7"/>
        <v>0</v>
      </c>
      <c r="BD31" s="396">
        <f t="shared" si="7"/>
        <v>333980933</v>
      </c>
    </row>
    <row r="32" spans="2:57" s="252" customFormat="1" ht="34.5" customHeight="1" x14ac:dyDescent="0.2">
      <c r="B32" s="444" t="s">
        <v>119</v>
      </c>
      <c r="C32" s="443">
        <v>700000000</v>
      </c>
      <c r="D32" s="445"/>
      <c r="E32" s="445"/>
      <c r="F32" s="445"/>
      <c r="G32" s="445"/>
      <c r="H32" s="445"/>
      <c r="I32" s="445"/>
      <c r="J32" s="445"/>
      <c r="K32" s="445"/>
      <c r="L32" s="445"/>
      <c r="M32" s="445"/>
      <c r="N32" s="446"/>
      <c r="O32" s="447"/>
      <c r="P32" s="448"/>
      <c r="Q32" s="449"/>
      <c r="R32" s="450"/>
      <c r="S32" s="449"/>
      <c r="T32" s="450"/>
      <c r="U32" s="449"/>
      <c r="V32" s="451"/>
      <c r="W32" s="451"/>
      <c r="X32" s="452"/>
      <c r="Y32" s="453"/>
      <c r="Z32" s="454"/>
      <c r="AA32" s="454"/>
      <c r="AB32" s="454"/>
      <c r="AC32" s="454"/>
      <c r="AD32" s="454"/>
      <c r="AE32" s="454"/>
      <c r="AF32" s="454"/>
      <c r="AG32" s="454"/>
      <c r="AH32" s="454"/>
      <c r="AI32" s="454"/>
      <c r="AJ32" s="455"/>
      <c r="AK32" s="456"/>
      <c r="AL32" s="457"/>
      <c r="AN32" s="202">
        <f t="shared" ref="AN32:AN42" si="8">+AL32</f>
        <v>0</v>
      </c>
      <c r="AO32" s="203"/>
      <c r="AP32" s="203">
        <f t="shared" ref="AP32:AP42" si="9">+AN32-AO32</f>
        <v>0</v>
      </c>
      <c r="AQ32" s="204"/>
      <c r="AR32" s="203"/>
      <c r="AS32" s="203"/>
      <c r="AT32" s="203"/>
      <c r="AU32" s="203"/>
      <c r="AV32" s="203"/>
      <c r="AW32" s="203"/>
      <c r="AX32" s="203"/>
      <c r="AY32" s="203"/>
      <c r="AZ32" s="203"/>
      <c r="BA32" s="203"/>
      <c r="BB32" s="205"/>
      <c r="BC32" s="206">
        <f t="shared" ref="BC32:BC40" si="10">SUM(AQ32:BB32)</f>
        <v>0</v>
      </c>
      <c r="BD32" s="207">
        <f t="shared" ref="BD32:BD42" si="11">+AN32-BC32</f>
        <v>0</v>
      </c>
      <c r="BE32" s="208"/>
    </row>
    <row r="33" spans="2:57" s="153" customFormat="1" x14ac:dyDescent="0.2">
      <c r="B33" s="231"/>
      <c r="C33" s="462"/>
      <c r="D33" s="210"/>
      <c r="E33" s="210"/>
      <c r="F33" s="210"/>
      <c r="G33" s="210"/>
      <c r="H33" s="210"/>
      <c r="I33" s="210"/>
      <c r="J33" s="210"/>
      <c r="K33" s="210"/>
      <c r="L33" s="233"/>
      <c r="M33" s="233"/>
      <c r="N33" s="233"/>
      <c r="O33" s="234"/>
      <c r="P33" s="235"/>
      <c r="Q33" s="462"/>
      <c r="R33" s="236"/>
      <c r="S33" s="462"/>
      <c r="T33" s="236"/>
      <c r="U33" s="462"/>
      <c r="V33" s="238"/>
      <c r="W33" s="460"/>
      <c r="X33" s="239"/>
      <c r="Y33" s="591"/>
      <c r="Z33" s="232"/>
      <c r="AA33" s="232"/>
      <c r="AB33" s="232"/>
      <c r="AC33" s="232"/>
      <c r="AD33" s="232"/>
      <c r="AE33" s="232"/>
      <c r="AF33" s="232"/>
      <c r="AG33" s="232"/>
      <c r="AH33" s="232"/>
      <c r="AI33" s="232"/>
      <c r="AJ33" s="237"/>
      <c r="AK33" s="592">
        <f t="shared" ref="AK33:AK42" si="12">SUM(Y33:AJ33)</f>
        <v>0</v>
      </c>
      <c r="AL33" s="593">
        <f t="shared" ref="AL33:AL42" si="13">+U33-AK33</f>
        <v>0</v>
      </c>
      <c r="AN33" s="223">
        <f t="shared" si="8"/>
        <v>0</v>
      </c>
      <c r="AO33" s="224"/>
      <c r="AP33" s="224">
        <f t="shared" si="9"/>
        <v>0</v>
      </c>
      <c r="AQ33" s="225"/>
      <c r="AR33" s="224"/>
      <c r="AS33" s="224"/>
      <c r="AT33" s="224"/>
      <c r="AU33" s="224"/>
      <c r="AV33" s="224"/>
      <c r="AW33" s="224"/>
      <c r="AX33" s="224"/>
      <c r="AY33" s="224"/>
      <c r="AZ33" s="224"/>
      <c r="BA33" s="224"/>
      <c r="BB33" s="226"/>
      <c r="BC33" s="227">
        <f t="shared" si="10"/>
        <v>0</v>
      </c>
      <c r="BD33" s="222">
        <f t="shared" si="11"/>
        <v>0</v>
      </c>
    </row>
    <row r="34" spans="2:57" s="153" customFormat="1" x14ac:dyDescent="0.2">
      <c r="B34" s="231"/>
      <c r="C34" s="462"/>
      <c r="D34" s="210"/>
      <c r="E34" s="210"/>
      <c r="F34" s="210"/>
      <c r="G34" s="210"/>
      <c r="H34" s="210"/>
      <c r="I34" s="210"/>
      <c r="J34" s="210"/>
      <c r="K34" s="210"/>
      <c r="L34" s="233"/>
      <c r="M34" s="233"/>
      <c r="N34" s="233"/>
      <c r="O34" s="234"/>
      <c r="P34" s="235"/>
      <c r="Q34" s="462"/>
      <c r="R34" s="236"/>
      <c r="S34" s="462"/>
      <c r="T34" s="236"/>
      <c r="U34" s="462"/>
      <c r="V34" s="238"/>
      <c r="W34" s="460"/>
      <c r="X34" s="239"/>
      <c r="Y34" s="591"/>
      <c r="Z34" s="232"/>
      <c r="AA34" s="232"/>
      <c r="AB34" s="232"/>
      <c r="AC34" s="232"/>
      <c r="AD34" s="232"/>
      <c r="AE34" s="232"/>
      <c r="AF34" s="232"/>
      <c r="AG34" s="232"/>
      <c r="AH34" s="232"/>
      <c r="AI34" s="232"/>
      <c r="AJ34" s="237"/>
      <c r="AK34" s="592">
        <f t="shared" si="12"/>
        <v>0</v>
      </c>
      <c r="AL34" s="593">
        <f t="shared" si="13"/>
        <v>0</v>
      </c>
      <c r="AN34" s="223">
        <f t="shared" si="8"/>
        <v>0</v>
      </c>
      <c r="AO34" s="224"/>
      <c r="AP34" s="224">
        <f t="shared" si="9"/>
        <v>0</v>
      </c>
      <c r="AQ34" s="225"/>
      <c r="AR34" s="224"/>
      <c r="AS34" s="224"/>
      <c r="AT34" s="224"/>
      <c r="AU34" s="224"/>
      <c r="AV34" s="224"/>
      <c r="AW34" s="224"/>
      <c r="AX34" s="224"/>
      <c r="AY34" s="224"/>
      <c r="AZ34" s="224"/>
      <c r="BA34" s="224"/>
      <c r="BB34" s="226"/>
      <c r="BC34" s="227">
        <f t="shared" si="10"/>
        <v>0</v>
      </c>
      <c r="BD34" s="222">
        <f t="shared" si="11"/>
        <v>0</v>
      </c>
    </row>
    <row r="35" spans="2:57" s="153" customFormat="1" x14ac:dyDescent="0.2">
      <c r="B35" s="231"/>
      <c r="C35" s="462"/>
      <c r="D35" s="210"/>
      <c r="E35" s="210"/>
      <c r="F35" s="210"/>
      <c r="G35" s="210"/>
      <c r="H35" s="210"/>
      <c r="I35" s="210"/>
      <c r="J35" s="210"/>
      <c r="K35" s="210"/>
      <c r="L35" s="233"/>
      <c r="M35" s="233"/>
      <c r="N35" s="233"/>
      <c r="O35" s="234"/>
      <c r="P35" s="235"/>
      <c r="Q35" s="462"/>
      <c r="R35" s="236"/>
      <c r="S35" s="462"/>
      <c r="T35" s="236"/>
      <c r="U35" s="462"/>
      <c r="V35" s="238"/>
      <c r="W35" s="460"/>
      <c r="X35" s="239"/>
      <c r="Y35" s="591"/>
      <c r="Z35" s="232"/>
      <c r="AA35" s="232"/>
      <c r="AB35" s="232"/>
      <c r="AC35" s="232"/>
      <c r="AD35" s="232"/>
      <c r="AE35" s="232"/>
      <c r="AF35" s="232"/>
      <c r="AG35" s="232"/>
      <c r="AH35" s="232"/>
      <c r="AI35" s="232"/>
      <c r="AJ35" s="237"/>
      <c r="AK35" s="592">
        <f t="shared" si="12"/>
        <v>0</v>
      </c>
      <c r="AL35" s="593">
        <f t="shared" si="13"/>
        <v>0</v>
      </c>
      <c r="AN35" s="223">
        <f t="shared" si="8"/>
        <v>0</v>
      </c>
      <c r="AO35" s="224"/>
      <c r="AP35" s="224">
        <f t="shared" si="9"/>
        <v>0</v>
      </c>
      <c r="AQ35" s="225"/>
      <c r="AR35" s="224"/>
      <c r="AS35" s="224"/>
      <c r="AT35" s="224"/>
      <c r="AU35" s="224"/>
      <c r="AV35" s="224"/>
      <c r="AW35" s="224"/>
      <c r="AX35" s="224"/>
      <c r="AY35" s="224"/>
      <c r="AZ35" s="224"/>
      <c r="BA35" s="224"/>
      <c r="BB35" s="226"/>
      <c r="BC35" s="227">
        <f t="shared" si="10"/>
        <v>0</v>
      </c>
      <c r="BD35" s="222">
        <f t="shared" si="11"/>
        <v>0</v>
      </c>
    </row>
    <row r="36" spans="2:57" s="153" customFormat="1" x14ac:dyDescent="0.2">
      <c r="B36" s="231"/>
      <c r="C36" s="462"/>
      <c r="D36" s="210"/>
      <c r="E36" s="210"/>
      <c r="F36" s="210"/>
      <c r="G36" s="210"/>
      <c r="H36" s="210"/>
      <c r="I36" s="210"/>
      <c r="J36" s="210"/>
      <c r="K36" s="210"/>
      <c r="L36" s="233"/>
      <c r="M36" s="233"/>
      <c r="N36" s="233"/>
      <c r="O36" s="234"/>
      <c r="P36" s="235"/>
      <c r="Q36" s="462"/>
      <c r="R36" s="236"/>
      <c r="S36" s="462"/>
      <c r="T36" s="236"/>
      <c r="U36" s="462"/>
      <c r="V36" s="238"/>
      <c r="W36" s="460"/>
      <c r="X36" s="239"/>
      <c r="Y36" s="591"/>
      <c r="Z36" s="232"/>
      <c r="AA36" s="232"/>
      <c r="AB36" s="232"/>
      <c r="AC36" s="232"/>
      <c r="AD36" s="232"/>
      <c r="AE36" s="232"/>
      <c r="AF36" s="232"/>
      <c r="AG36" s="232"/>
      <c r="AH36" s="232"/>
      <c r="AI36" s="232"/>
      <c r="AJ36" s="237"/>
      <c r="AK36" s="592">
        <f t="shared" si="12"/>
        <v>0</v>
      </c>
      <c r="AL36" s="593">
        <f t="shared" si="13"/>
        <v>0</v>
      </c>
      <c r="AN36" s="223">
        <f t="shared" si="8"/>
        <v>0</v>
      </c>
      <c r="AO36" s="224"/>
      <c r="AP36" s="224">
        <f t="shared" si="9"/>
        <v>0</v>
      </c>
      <c r="AQ36" s="225"/>
      <c r="AR36" s="224"/>
      <c r="AS36" s="224"/>
      <c r="AT36" s="224"/>
      <c r="AU36" s="224"/>
      <c r="AV36" s="224"/>
      <c r="AW36" s="224"/>
      <c r="AX36" s="224"/>
      <c r="AY36" s="224"/>
      <c r="AZ36" s="224"/>
      <c r="BA36" s="224"/>
      <c r="BB36" s="226"/>
      <c r="BC36" s="227">
        <f t="shared" si="10"/>
        <v>0</v>
      </c>
      <c r="BD36" s="222">
        <f t="shared" si="11"/>
        <v>0</v>
      </c>
    </row>
    <row r="37" spans="2:57" s="153" customFormat="1" x14ac:dyDescent="0.2">
      <c r="B37" s="231"/>
      <c r="C37" s="462"/>
      <c r="D37" s="210"/>
      <c r="E37" s="210"/>
      <c r="F37" s="210"/>
      <c r="G37" s="210"/>
      <c r="H37" s="210"/>
      <c r="I37" s="210"/>
      <c r="J37" s="210"/>
      <c r="K37" s="210"/>
      <c r="L37" s="233"/>
      <c r="M37" s="233"/>
      <c r="N37" s="233"/>
      <c r="O37" s="234"/>
      <c r="P37" s="235"/>
      <c r="Q37" s="462"/>
      <c r="R37" s="236"/>
      <c r="S37" s="462"/>
      <c r="T37" s="236"/>
      <c r="U37" s="462"/>
      <c r="V37" s="238"/>
      <c r="W37" s="460"/>
      <c r="X37" s="239"/>
      <c r="Y37" s="591"/>
      <c r="Z37" s="232"/>
      <c r="AA37" s="232"/>
      <c r="AB37" s="232"/>
      <c r="AC37" s="232"/>
      <c r="AD37" s="232"/>
      <c r="AE37" s="232"/>
      <c r="AF37" s="232"/>
      <c r="AG37" s="232"/>
      <c r="AH37" s="232"/>
      <c r="AI37" s="232"/>
      <c r="AJ37" s="237"/>
      <c r="AK37" s="592">
        <f t="shared" si="12"/>
        <v>0</v>
      </c>
      <c r="AL37" s="593">
        <f t="shared" si="13"/>
        <v>0</v>
      </c>
      <c r="AN37" s="223">
        <f t="shared" si="8"/>
        <v>0</v>
      </c>
      <c r="AO37" s="224"/>
      <c r="AP37" s="224">
        <f t="shared" si="9"/>
        <v>0</v>
      </c>
      <c r="AQ37" s="225"/>
      <c r="AR37" s="224"/>
      <c r="AS37" s="224"/>
      <c r="AT37" s="224"/>
      <c r="AU37" s="224"/>
      <c r="AV37" s="224"/>
      <c r="AW37" s="224"/>
      <c r="AX37" s="224"/>
      <c r="AY37" s="224"/>
      <c r="AZ37" s="224"/>
      <c r="BA37" s="224"/>
      <c r="BB37" s="226"/>
      <c r="BC37" s="227">
        <f t="shared" si="10"/>
        <v>0</v>
      </c>
      <c r="BD37" s="222">
        <f t="shared" si="11"/>
        <v>0</v>
      </c>
    </row>
    <row r="38" spans="2:57" s="153" customFormat="1" x14ac:dyDescent="0.2">
      <c r="B38" s="231"/>
      <c r="C38" s="462"/>
      <c r="D38" s="210"/>
      <c r="E38" s="210"/>
      <c r="F38" s="210"/>
      <c r="G38" s="210"/>
      <c r="H38" s="210"/>
      <c r="I38" s="210"/>
      <c r="J38" s="210"/>
      <c r="K38" s="210"/>
      <c r="L38" s="233"/>
      <c r="M38" s="233"/>
      <c r="N38" s="233"/>
      <c r="O38" s="234"/>
      <c r="P38" s="235"/>
      <c r="Q38" s="462"/>
      <c r="R38" s="236"/>
      <c r="S38" s="462"/>
      <c r="T38" s="236"/>
      <c r="U38" s="462"/>
      <c r="V38" s="238"/>
      <c r="W38" s="460"/>
      <c r="X38" s="239"/>
      <c r="Y38" s="591"/>
      <c r="Z38" s="232"/>
      <c r="AA38" s="232"/>
      <c r="AB38" s="232"/>
      <c r="AC38" s="232"/>
      <c r="AD38" s="232"/>
      <c r="AE38" s="232"/>
      <c r="AF38" s="232"/>
      <c r="AG38" s="232"/>
      <c r="AH38" s="232"/>
      <c r="AI38" s="232"/>
      <c r="AJ38" s="237"/>
      <c r="AK38" s="592">
        <f t="shared" si="12"/>
        <v>0</v>
      </c>
      <c r="AL38" s="593">
        <f t="shared" si="13"/>
        <v>0</v>
      </c>
      <c r="AN38" s="223">
        <f t="shared" si="8"/>
        <v>0</v>
      </c>
      <c r="AO38" s="224"/>
      <c r="AP38" s="224">
        <f t="shared" si="9"/>
        <v>0</v>
      </c>
      <c r="AQ38" s="225"/>
      <c r="AR38" s="224"/>
      <c r="AS38" s="224"/>
      <c r="AT38" s="224"/>
      <c r="AU38" s="224"/>
      <c r="AV38" s="224"/>
      <c r="AW38" s="224"/>
      <c r="AX38" s="224"/>
      <c r="AY38" s="224"/>
      <c r="AZ38" s="224"/>
      <c r="BA38" s="224"/>
      <c r="BB38" s="226"/>
      <c r="BC38" s="227">
        <f t="shared" si="10"/>
        <v>0</v>
      </c>
      <c r="BD38" s="222">
        <f t="shared" si="11"/>
        <v>0</v>
      </c>
    </row>
    <row r="39" spans="2:57" s="153" customFormat="1" x14ac:dyDescent="0.2">
      <c r="B39" s="231"/>
      <c r="C39" s="462"/>
      <c r="D39" s="210"/>
      <c r="E39" s="210"/>
      <c r="F39" s="210"/>
      <c r="G39" s="210"/>
      <c r="H39" s="210"/>
      <c r="I39" s="210"/>
      <c r="J39" s="210"/>
      <c r="K39" s="210"/>
      <c r="L39" s="233"/>
      <c r="M39" s="233"/>
      <c r="N39" s="233"/>
      <c r="O39" s="234"/>
      <c r="P39" s="235"/>
      <c r="Q39" s="462"/>
      <c r="R39" s="236"/>
      <c r="S39" s="462"/>
      <c r="T39" s="236"/>
      <c r="U39" s="462"/>
      <c r="V39" s="238"/>
      <c r="W39" s="460"/>
      <c r="X39" s="239"/>
      <c r="Y39" s="591"/>
      <c r="Z39" s="232"/>
      <c r="AA39" s="232"/>
      <c r="AB39" s="232"/>
      <c r="AC39" s="232"/>
      <c r="AD39" s="232"/>
      <c r="AE39" s="232"/>
      <c r="AF39" s="232"/>
      <c r="AG39" s="232"/>
      <c r="AH39" s="232"/>
      <c r="AI39" s="232"/>
      <c r="AJ39" s="237"/>
      <c r="AK39" s="592">
        <f t="shared" si="12"/>
        <v>0</v>
      </c>
      <c r="AL39" s="593">
        <f t="shared" si="13"/>
        <v>0</v>
      </c>
      <c r="AN39" s="223">
        <f t="shared" si="8"/>
        <v>0</v>
      </c>
      <c r="AO39" s="224"/>
      <c r="AP39" s="224">
        <f t="shared" si="9"/>
        <v>0</v>
      </c>
      <c r="AQ39" s="225"/>
      <c r="AR39" s="224"/>
      <c r="AS39" s="224"/>
      <c r="AT39" s="224"/>
      <c r="AU39" s="224"/>
      <c r="AV39" s="224"/>
      <c r="AW39" s="224"/>
      <c r="AX39" s="224"/>
      <c r="AY39" s="224"/>
      <c r="AZ39" s="224"/>
      <c r="BA39" s="224"/>
      <c r="BB39" s="226"/>
      <c r="BC39" s="227">
        <f t="shared" si="10"/>
        <v>0</v>
      </c>
      <c r="BD39" s="222">
        <f t="shared" si="11"/>
        <v>0</v>
      </c>
    </row>
    <row r="40" spans="2:57" s="153" customFormat="1" x14ac:dyDescent="0.2">
      <c r="B40" s="231"/>
      <c r="C40" s="462"/>
      <c r="D40" s="210"/>
      <c r="E40" s="210"/>
      <c r="F40" s="210"/>
      <c r="G40" s="210"/>
      <c r="H40" s="210"/>
      <c r="I40" s="210"/>
      <c r="J40" s="210"/>
      <c r="K40" s="210"/>
      <c r="L40" s="233"/>
      <c r="M40" s="233"/>
      <c r="N40" s="233"/>
      <c r="O40" s="234"/>
      <c r="P40" s="235"/>
      <c r="Q40" s="462"/>
      <c r="R40" s="236"/>
      <c r="S40" s="462"/>
      <c r="T40" s="236"/>
      <c r="U40" s="462"/>
      <c r="V40" s="238"/>
      <c r="W40" s="460"/>
      <c r="X40" s="239"/>
      <c r="Y40" s="591"/>
      <c r="Z40" s="232"/>
      <c r="AA40" s="232"/>
      <c r="AB40" s="232"/>
      <c r="AC40" s="232"/>
      <c r="AD40" s="232"/>
      <c r="AE40" s="232"/>
      <c r="AF40" s="232"/>
      <c r="AG40" s="232"/>
      <c r="AH40" s="232"/>
      <c r="AI40" s="232"/>
      <c r="AJ40" s="237"/>
      <c r="AK40" s="592">
        <f t="shared" si="12"/>
        <v>0</v>
      </c>
      <c r="AL40" s="593">
        <f t="shared" si="13"/>
        <v>0</v>
      </c>
      <c r="AN40" s="223">
        <f t="shared" si="8"/>
        <v>0</v>
      </c>
      <c r="AO40" s="224"/>
      <c r="AP40" s="224">
        <f t="shared" si="9"/>
        <v>0</v>
      </c>
      <c r="AQ40" s="225"/>
      <c r="AR40" s="224"/>
      <c r="AS40" s="224"/>
      <c r="AT40" s="224"/>
      <c r="AU40" s="224"/>
      <c r="AV40" s="224"/>
      <c r="AW40" s="224"/>
      <c r="AX40" s="224"/>
      <c r="AY40" s="224"/>
      <c r="AZ40" s="224"/>
      <c r="BA40" s="224"/>
      <c r="BB40" s="226"/>
      <c r="BC40" s="227">
        <f t="shared" si="10"/>
        <v>0</v>
      </c>
      <c r="BD40" s="222">
        <f t="shared" si="11"/>
        <v>0</v>
      </c>
    </row>
    <row r="41" spans="2:57" s="153" customFormat="1" x14ac:dyDescent="0.2">
      <c r="B41" s="231"/>
      <c r="C41" s="462"/>
      <c r="D41" s="210"/>
      <c r="E41" s="210"/>
      <c r="F41" s="210"/>
      <c r="G41" s="210"/>
      <c r="H41" s="210"/>
      <c r="I41" s="210"/>
      <c r="J41" s="210"/>
      <c r="K41" s="210"/>
      <c r="L41" s="233"/>
      <c r="M41" s="233"/>
      <c r="N41" s="233"/>
      <c r="O41" s="234"/>
      <c r="P41" s="235"/>
      <c r="Q41" s="462"/>
      <c r="R41" s="236"/>
      <c r="S41" s="462"/>
      <c r="T41" s="236"/>
      <c r="U41" s="462"/>
      <c r="V41" s="238"/>
      <c r="W41" s="460"/>
      <c r="X41" s="239"/>
      <c r="Y41" s="591"/>
      <c r="Z41" s="232"/>
      <c r="AA41" s="232"/>
      <c r="AB41" s="232"/>
      <c r="AC41" s="232"/>
      <c r="AD41" s="232"/>
      <c r="AE41" s="232"/>
      <c r="AF41" s="232"/>
      <c r="AG41" s="232"/>
      <c r="AH41" s="232"/>
      <c r="AI41" s="232"/>
      <c r="AJ41" s="237"/>
      <c r="AK41" s="592">
        <f t="shared" si="12"/>
        <v>0</v>
      </c>
      <c r="AL41" s="593">
        <f t="shared" si="13"/>
        <v>0</v>
      </c>
      <c r="AN41" s="223">
        <f t="shared" si="8"/>
        <v>0</v>
      </c>
      <c r="AO41" s="224"/>
      <c r="AP41" s="224">
        <f t="shared" si="9"/>
        <v>0</v>
      </c>
      <c r="AQ41" s="225"/>
      <c r="AR41" s="224"/>
      <c r="AS41" s="224"/>
      <c r="AT41" s="224"/>
      <c r="AU41" s="224"/>
      <c r="AV41" s="224"/>
      <c r="AW41" s="224"/>
      <c r="AX41" s="224"/>
      <c r="AY41" s="224"/>
      <c r="AZ41" s="224"/>
      <c r="BA41" s="224"/>
      <c r="BB41" s="226"/>
      <c r="BC41" s="227">
        <f>SUM(AQ41:BB41)</f>
        <v>0</v>
      </c>
      <c r="BD41" s="222">
        <f t="shared" si="11"/>
        <v>0</v>
      </c>
    </row>
    <row r="42" spans="2:57" s="154" customFormat="1" x14ac:dyDescent="0.2">
      <c r="B42" s="231"/>
      <c r="C42" s="462"/>
      <c r="D42" s="210"/>
      <c r="E42" s="210"/>
      <c r="F42" s="210"/>
      <c r="G42" s="210"/>
      <c r="H42" s="210"/>
      <c r="I42" s="210"/>
      <c r="J42" s="210"/>
      <c r="K42" s="210"/>
      <c r="L42" s="233"/>
      <c r="M42" s="233"/>
      <c r="N42" s="233"/>
      <c r="O42" s="234"/>
      <c r="P42" s="232"/>
      <c r="Q42" s="232"/>
      <c r="R42" s="236"/>
      <c r="S42" s="232"/>
      <c r="T42" s="236"/>
      <c r="U42" s="237"/>
      <c r="V42" s="238"/>
      <c r="W42" s="238"/>
      <c r="X42" s="239"/>
      <c r="Y42" s="591"/>
      <c r="Z42" s="232"/>
      <c r="AA42" s="232"/>
      <c r="AB42" s="232"/>
      <c r="AC42" s="232"/>
      <c r="AD42" s="232"/>
      <c r="AE42" s="232"/>
      <c r="AF42" s="232"/>
      <c r="AG42" s="232"/>
      <c r="AH42" s="232"/>
      <c r="AI42" s="232"/>
      <c r="AJ42" s="237"/>
      <c r="AK42" s="592">
        <f t="shared" si="12"/>
        <v>0</v>
      </c>
      <c r="AL42" s="593">
        <f t="shared" si="13"/>
        <v>0</v>
      </c>
      <c r="AM42" s="240"/>
      <c r="AN42" s="223">
        <f t="shared" si="8"/>
        <v>0</v>
      </c>
      <c r="AO42" s="224"/>
      <c r="AP42" s="224">
        <f t="shared" si="9"/>
        <v>0</v>
      </c>
      <c r="AQ42" s="225"/>
      <c r="AR42" s="224"/>
      <c r="AS42" s="224"/>
      <c r="AT42" s="224"/>
      <c r="AU42" s="224"/>
      <c r="AV42" s="224"/>
      <c r="AW42" s="224"/>
      <c r="AX42" s="224"/>
      <c r="AY42" s="224"/>
      <c r="AZ42" s="224"/>
      <c r="BA42" s="224"/>
      <c r="BB42" s="226"/>
      <c r="BC42" s="227">
        <f>SUM(AQ42:BB42)</f>
        <v>0</v>
      </c>
      <c r="BD42" s="222">
        <f t="shared" si="11"/>
        <v>0</v>
      </c>
    </row>
    <row r="43" spans="2:57" s="252" customFormat="1" ht="50.25" customHeight="1" thickBot="1" x14ac:dyDescent="0.25">
      <c r="B43" s="241" t="s">
        <v>6</v>
      </c>
      <c r="C43" s="463">
        <f>C32-SUM(C33:C42)</f>
        <v>700000000</v>
      </c>
      <c r="D43" s="243" t="s">
        <v>50</v>
      </c>
      <c r="E43" s="244" t="s">
        <v>182</v>
      </c>
      <c r="F43" s="244" t="s">
        <v>185</v>
      </c>
      <c r="G43" s="244" t="s">
        <v>120</v>
      </c>
      <c r="H43" s="244" t="s">
        <v>175</v>
      </c>
      <c r="I43" s="244" t="s">
        <v>121</v>
      </c>
      <c r="J43" s="244" t="s">
        <v>77</v>
      </c>
      <c r="K43" s="244" t="s">
        <v>79</v>
      </c>
      <c r="L43" s="245"/>
      <c r="M43" s="245"/>
      <c r="N43" s="245"/>
      <c r="O43" s="246"/>
      <c r="P43" s="247"/>
      <c r="Q43" s="242"/>
      <c r="R43" s="248"/>
      <c r="S43" s="242">
        <f>SUM(S33:S42)</f>
        <v>0</v>
      </c>
      <c r="T43" s="385"/>
      <c r="U43" s="242">
        <f>SUM(U33:U42)</f>
        <v>0</v>
      </c>
      <c r="V43" s="464"/>
      <c r="W43" s="464"/>
      <c r="X43" s="388"/>
      <c r="Y43" s="594">
        <f t="shared" ref="Y43:AL43" si="14">SUM(Y33:Y42)</f>
        <v>0</v>
      </c>
      <c r="Z43" s="594">
        <f t="shared" si="14"/>
        <v>0</v>
      </c>
      <c r="AA43" s="594">
        <f t="shared" si="14"/>
        <v>0</v>
      </c>
      <c r="AB43" s="594">
        <f t="shared" si="14"/>
        <v>0</v>
      </c>
      <c r="AC43" s="594">
        <f t="shared" si="14"/>
        <v>0</v>
      </c>
      <c r="AD43" s="594">
        <f t="shared" si="14"/>
        <v>0</v>
      </c>
      <c r="AE43" s="594">
        <f t="shared" si="14"/>
        <v>0</v>
      </c>
      <c r="AF43" s="594">
        <f t="shared" si="14"/>
        <v>0</v>
      </c>
      <c r="AG43" s="594">
        <f t="shared" si="14"/>
        <v>0</v>
      </c>
      <c r="AH43" s="594">
        <f t="shared" si="14"/>
        <v>0</v>
      </c>
      <c r="AI43" s="594">
        <f t="shared" si="14"/>
        <v>0</v>
      </c>
      <c r="AJ43" s="464">
        <f t="shared" si="14"/>
        <v>0</v>
      </c>
      <c r="AK43" s="595">
        <f t="shared" si="14"/>
        <v>0</v>
      </c>
      <c r="AL43" s="596">
        <f t="shared" si="14"/>
        <v>0</v>
      </c>
      <c r="AN43" s="393">
        <f t="shared" ref="AN43:BD43" si="15">SUM(AN33:AN42)</f>
        <v>0</v>
      </c>
      <c r="AO43" s="394">
        <f t="shared" si="15"/>
        <v>0</v>
      </c>
      <c r="AP43" s="394">
        <f t="shared" si="15"/>
        <v>0</v>
      </c>
      <c r="AQ43" s="394">
        <f t="shared" si="15"/>
        <v>0</v>
      </c>
      <c r="AR43" s="394">
        <f t="shared" si="15"/>
        <v>0</v>
      </c>
      <c r="AS43" s="394">
        <f t="shared" si="15"/>
        <v>0</v>
      </c>
      <c r="AT43" s="394">
        <f t="shared" si="15"/>
        <v>0</v>
      </c>
      <c r="AU43" s="394">
        <f t="shared" si="15"/>
        <v>0</v>
      </c>
      <c r="AV43" s="394">
        <f t="shared" si="15"/>
        <v>0</v>
      </c>
      <c r="AW43" s="394">
        <f t="shared" si="15"/>
        <v>0</v>
      </c>
      <c r="AX43" s="394">
        <f t="shared" si="15"/>
        <v>0</v>
      </c>
      <c r="AY43" s="394">
        <f t="shared" si="15"/>
        <v>0</v>
      </c>
      <c r="AZ43" s="394">
        <f t="shared" si="15"/>
        <v>0</v>
      </c>
      <c r="BA43" s="394">
        <f t="shared" si="15"/>
        <v>0</v>
      </c>
      <c r="BB43" s="394">
        <f t="shared" si="15"/>
        <v>0</v>
      </c>
      <c r="BC43" s="395">
        <f t="shared" si="15"/>
        <v>0</v>
      </c>
      <c r="BD43" s="396">
        <f t="shared" si="15"/>
        <v>0</v>
      </c>
    </row>
    <row r="44" spans="2:57" s="252" customFormat="1" ht="34.5" customHeight="1" x14ac:dyDescent="0.2">
      <c r="B44" s="444" t="s">
        <v>179</v>
      </c>
      <c r="C44" s="443">
        <f>1167000000+33160900+48527015+33600000</f>
        <v>1282287915</v>
      </c>
      <c r="D44" s="445"/>
      <c r="E44" s="445"/>
      <c r="F44" s="445"/>
      <c r="G44" s="445"/>
      <c r="H44" s="445"/>
      <c r="I44" s="445"/>
      <c r="J44" s="445"/>
      <c r="K44" s="445"/>
      <c r="L44" s="445"/>
      <c r="M44" s="445"/>
      <c r="N44" s="446"/>
      <c r="O44" s="447"/>
      <c r="P44" s="448"/>
      <c r="Q44" s="449"/>
      <c r="R44" s="450"/>
      <c r="S44" s="449"/>
      <c r="T44" s="450"/>
      <c r="U44" s="449"/>
      <c r="V44" s="451"/>
      <c r="W44" s="451"/>
      <c r="X44" s="452"/>
      <c r="Y44" s="453"/>
      <c r="Z44" s="454"/>
      <c r="AA44" s="454"/>
      <c r="AB44" s="454"/>
      <c r="AC44" s="454"/>
      <c r="AD44" s="454"/>
      <c r="AE44" s="454"/>
      <c r="AF44" s="454"/>
      <c r="AG44" s="454"/>
      <c r="AH44" s="454"/>
      <c r="AI44" s="454"/>
      <c r="AJ44" s="455"/>
      <c r="AK44" s="456"/>
      <c r="AL44" s="457"/>
      <c r="AN44" s="202"/>
      <c r="AO44" s="203"/>
      <c r="AP44" s="203"/>
      <c r="AQ44" s="204"/>
      <c r="AR44" s="203"/>
      <c r="AS44" s="203"/>
      <c r="AT44" s="203"/>
      <c r="AU44" s="203"/>
      <c r="AV44" s="203"/>
      <c r="AW44" s="203"/>
      <c r="AX44" s="203"/>
      <c r="AY44" s="203"/>
      <c r="AZ44" s="203"/>
      <c r="BA44" s="203"/>
      <c r="BB44" s="205"/>
      <c r="BC44" s="206"/>
      <c r="BD44" s="207"/>
      <c r="BE44" s="208"/>
    </row>
    <row r="45" spans="2:57" s="153" customFormat="1" x14ac:dyDescent="0.2">
      <c r="B45" s="231"/>
      <c r="C45" s="232">
        <v>72000000</v>
      </c>
      <c r="D45" s="210" t="s">
        <v>50</v>
      </c>
      <c r="E45" s="210" t="s">
        <v>182</v>
      </c>
      <c r="F45" s="210" t="s">
        <v>123</v>
      </c>
      <c r="G45" s="210" t="s">
        <v>122</v>
      </c>
      <c r="H45" s="210" t="s">
        <v>171</v>
      </c>
      <c r="I45" s="210" t="s">
        <v>86</v>
      </c>
      <c r="J45" s="210" t="s">
        <v>77</v>
      </c>
      <c r="K45" s="210" t="s">
        <v>124</v>
      </c>
      <c r="L45" s="233" t="s">
        <v>2001</v>
      </c>
      <c r="M45" s="233" t="s">
        <v>2001</v>
      </c>
      <c r="N45" s="233" t="s">
        <v>2001</v>
      </c>
      <c r="O45" s="234">
        <v>248</v>
      </c>
      <c r="P45" s="235">
        <v>296</v>
      </c>
      <c r="Q45" s="597">
        <v>72000000</v>
      </c>
      <c r="R45" s="236">
        <v>322</v>
      </c>
      <c r="S45" s="597">
        <v>72000000</v>
      </c>
      <c r="T45" s="236" t="s">
        <v>846</v>
      </c>
      <c r="U45" s="462">
        <v>72000000</v>
      </c>
      <c r="V45" s="238" t="s">
        <v>253</v>
      </c>
      <c r="W45" s="460" t="s">
        <v>869</v>
      </c>
      <c r="X45" s="239" t="s">
        <v>870</v>
      </c>
      <c r="Y45" s="591">
        <v>0</v>
      </c>
      <c r="Z45" s="232">
        <v>0</v>
      </c>
      <c r="AA45" s="232">
        <v>0</v>
      </c>
      <c r="AB45" s="232">
        <v>7733333</v>
      </c>
      <c r="AC45" s="232">
        <v>8000000</v>
      </c>
      <c r="AD45" s="232">
        <v>8000000</v>
      </c>
      <c r="AE45" s="232">
        <v>8000000</v>
      </c>
      <c r="AF45" s="232">
        <v>8000000</v>
      </c>
      <c r="AG45" s="232">
        <v>4266667</v>
      </c>
      <c r="AH45" s="232"/>
      <c r="AI45" s="232"/>
      <c r="AJ45" s="237"/>
      <c r="AK45" s="592">
        <f>SUM(Y45:AJ45)</f>
        <v>44000000</v>
      </c>
      <c r="AL45" s="593">
        <f>+U45-AK45</f>
        <v>28000000</v>
      </c>
      <c r="AN45" s="223">
        <f t="shared" ref="AN45:AN81" si="16">+AL45</f>
        <v>28000000</v>
      </c>
      <c r="AO45" s="224"/>
      <c r="AP45" s="224">
        <f t="shared" ref="AP45:AP81" si="17">+AN45-AO45</f>
        <v>28000000</v>
      </c>
      <c r="AQ45" s="225"/>
      <c r="AR45" s="224"/>
      <c r="AS45" s="224"/>
      <c r="AT45" s="224"/>
      <c r="AU45" s="224"/>
      <c r="AV45" s="224"/>
      <c r="AW45" s="224"/>
      <c r="AX45" s="224"/>
      <c r="AY45" s="224"/>
      <c r="AZ45" s="224"/>
      <c r="BA45" s="224"/>
      <c r="BB45" s="226"/>
      <c r="BC45" s="227">
        <f t="shared" ref="BC45:BC81" si="18">SUM(AQ45:BB45)</f>
        <v>0</v>
      </c>
      <c r="BD45" s="222">
        <f t="shared" ref="BD45:BD81" si="19">+AN45-BC45</f>
        <v>28000000</v>
      </c>
    </row>
    <row r="46" spans="2:57" s="153" customFormat="1" x14ac:dyDescent="0.2">
      <c r="B46" s="231"/>
      <c r="C46" s="232">
        <v>63000000</v>
      </c>
      <c r="D46" s="210" t="s">
        <v>50</v>
      </c>
      <c r="E46" s="210" t="s">
        <v>182</v>
      </c>
      <c r="F46" s="210" t="s">
        <v>123</v>
      </c>
      <c r="G46" s="210" t="s">
        <v>122</v>
      </c>
      <c r="H46" s="210" t="s">
        <v>171</v>
      </c>
      <c r="I46" s="210" t="s">
        <v>86</v>
      </c>
      <c r="J46" s="210" t="s">
        <v>77</v>
      </c>
      <c r="K46" s="210" t="s">
        <v>124</v>
      </c>
      <c r="L46" s="233" t="s">
        <v>2001</v>
      </c>
      <c r="M46" s="233" t="s">
        <v>2001</v>
      </c>
      <c r="N46" s="233" t="s">
        <v>2001</v>
      </c>
      <c r="O46" s="234">
        <v>253</v>
      </c>
      <c r="P46" s="235">
        <v>244</v>
      </c>
      <c r="Q46" s="597">
        <v>63000000</v>
      </c>
      <c r="R46" s="236">
        <v>234</v>
      </c>
      <c r="S46" s="597">
        <v>63000000</v>
      </c>
      <c r="T46" s="236" t="s">
        <v>847</v>
      </c>
      <c r="U46" s="462">
        <v>63000000</v>
      </c>
      <c r="V46" s="238" t="s">
        <v>254</v>
      </c>
      <c r="W46" s="460" t="s">
        <v>871</v>
      </c>
      <c r="X46" s="239" t="s">
        <v>872</v>
      </c>
      <c r="Y46" s="591">
        <v>0</v>
      </c>
      <c r="Z46" s="232">
        <v>0</v>
      </c>
      <c r="AA46" s="232">
        <v>4900000</v>
      </c>
      <c r="AB46" s="232">
        <v>7000000</v>
      </c>
      <c r="AC46" s="232">
        <v>7000000</v>
      </c>
      <c r="AD46" s="232">
        <v>7000000</v>
      </c>
      <c r="AE46" s="232">
        <v>7000000</v>
      </c>
      <c r="AF46" s="232">
        <v>7000000</v>
      </c>
      <c r="AG46" s="232">
        <v>7000000</v>
      </c>
      <c r="AH46" s="232"/>
      <c r="AI46" s="232"/>
      <c r="AJ46" s="237"/>
      <c r="AK46" s="592">
        <f t="shared" ref="AK46:AK67" si="20">SUM(Y46:AJ46)</f>
        <v>46900000</v>
      </c>
      <c r="AL46" s="593">
        <f t="shared" ref="AL46:AL67" si="21">+U46-AK46</f>
        <v>16100000</v>
      </c>
      <c r="AN46" s="223">
        <f t="shared" si="16"/>
        <v>16100000</v>
      </c>
      <c r="AO46" s="224"/>
      <c r="AP46" s="224">
        <f t="shared" si="17"/>
        <v>16100000</v>
      </c>
      <c r="AQ46" s="225"/>
      <c r="AR46" s="224"/>
      <c r="AS46" s="224"/>
      <c r="AT46" s="224"/>
      <c r="AU46" s="224"/>
      <c r="AV46" s="224"/>
      <c r="AW46" s="224"/>
      <c r="AX46" s="224"/>
      <c r="AY46" s="224"/>
      <c r="AZ46" s="224"/>
      <c r="BA46" s="224"/>
      <c r="BB46" s="226"/>
      <c r="BC46" s="227">
        <f t="shared" si="18"/>
        <v>0</v>
      </c>
      <c r="BD46" s="222">
        <f t="shared" si="19"/>
        <v>16100000</v>
      </c>
    </row>
    <row r="47" spans="2:57" s="153" customFormat="1" x14ac:dyDescent="0.2">
      <c r="B47" s="231"/>
      <c r="C47" s="232">
        <v>30000000</v>
      </c>
      <c r="D47" s="210" t="s">
        <v>50</v>
      </c>
      <c r="E47" s="210" t="s">
        <v>182</v>
      </c>
      <c r="F47" s="210" t="s">
        <v>123</v>
      </c>
      <c r="G47" s="210" t="s">
        <v>122</v>
      </c>
      <c r="H47" s="210" t="s">
        <v>171</v>
      </c>
      <c r="I47" s="210" t="s">
        <v>86</v>
      </c>
      <c r="J47" s="210" t="s">
        <v>77</v>
      </c>
      <c r="K47" s="210" t="s">
        <v>124</v>
      </c>
      <c r="L47" s="233" t="s">
        <v>2001</v>
      </c>
      <c r="M47" s="233" t="s">
        <v>2001</v>
      </c>
      <c r="N47" s="233" t="s">
        <v>2001</v>
      </c>
      <c r="O47" s="234">
        <v>254</v>
      </c>
      <c r="P47" s="235">
        <v>186</v>
      </c>
      <c r="Q47" s="597">
        <v>30000000</v>
      </c>
      <c r="R47" s="236">
        <v>200</v>
      </c>
      <c r="S47" s="597">
        <v>30000000</v>
      </c>
      <c r="T47" s="236" t="s">
        <v>848</v>
      </c>
      <c r="U47" s="462">
        <v>30000000</v>
      </c>
      <c r="V47" s="238" t="s">
        <v>255</v>
      </c>
      <c r="W47" s="460" t="s">
        <v>873</v>
      </c>
      <c r="X47" s="239" t="s">
        <v>874</v>
      </c>
      <c r="Y47" s="591">
        <v>0</v>
      </c>
      <c r="Z47" s="232">
        <v>0</v>
      </c>
      <c r="AA47" s="232">
        <v>6500000</v>
      </c>
      <c r="AB47" s="232">
        <v>7500000</v>
      </c>
      <c r="AC47" s="232">
        <v>7500000</v>
      </c>
      <c r="AD47" s="232">
        <v>7500000</v>
      </c>
      <c r="AE47" s="232">
        <v>1000000</v>
      </c>
      <c r="AF47" s="232">
        <v>0</v>
      </c>
      <c r="AG47" s="232">
        <v>0</v>
      </c>
      <c r="AH47" s="232"/>
      <c r="AI47" s="232"/>
      <c r="AJ47" s="237"/>
      <c r="AK47" s="592">
        <f t="shared" si="20"/>
        <v>30000000</v>
      </c>
      <c r="AL47" s="593">
        <f t="shared" si="21"/>
        <v>0</v>
      </c>
      <c r="AN47" s="223">
        <f t="shared" si="16"/>
        <v>0</v>
      </c>
      <c r="AO47" s="224"/>
      <c r="AP47" s="224">
        <f t="shared" si="17"/>
        <v>0</v>
      </c>
      <c r="AQ47" s="225"/>
      <c r="AR47" s="224"/>
      <c r="AS47" s="224"/>
      <c r="AT47" s="224"/>
      <c r="AU47" s="224"/>
      <c r="AV47" s="224"/>
      <c r="AW47" s="224"/>
      <c r="AX47" s="224"/>
      <c r="AY47" s="224"/>
      <c r="AZ47" s="224"/>
      <c r="BA47" s="224"/>
      <c r="BB47" s="226"/>
      <c r="BC47" s="227">
        <f t="shared" si="18"/>
        <v>0</v>
      </c>
      <c r="BD47" s="222">
        <f t="shared" si="19"/>
        <v>0</v>
      </c>
    </row>
    <row r="48" spans="2:57" s="153" customFormat="1" x14ac:dyDescent="0.2">
      <c r="B48" s="231"/>
      <c r="C48" s="232">
        <v>48000000</v>
      </c>
      <c r="D48" s="210" t="s">
        <v>50</v>
      </c>
      <c r="E48" s="210" t="s">
        <v>182</v>
      </c>
      <c r="F48" s="210" t="s">
        <v>123</v>
      </c>
      <c r="G48" s="210" t="s">
        <v>122</v>
      </c>
      <c r="H48" s="210" t="s">
        <v>171</v>
      </c>
      <c r="I48" s="210" t="s">
        <v>86</v>
      </c>
      <c r="J48" s="210" t="s">
        <v>77</v>
      </c>
      <c r="K48" s="210" t="s">
        <v>124</v>
      </c>
      <c r="L48" s="233" t="s">
        <v>2001</v>
      </c>
      <c r="M48" s="233" t="s">
        <v>2001</v>
      </c>
      <c r="N48" s="233" t="s">
        <v>2001</v>
      </c>
      <c r="O48" s="234">
        <v>256</v>
      </c>
      <c r="P48" s="235">
        <v>346</v>
      </c>
      <c r="Q48" s="597">
        <v>48000000</v>
      </c>
      <c r="R48" s="236">
        <v>374</v>
      </c>
      <c r="S48" s="597">
        <v>48000000</v>
      </c>
      <c r="T48" s="236" t="s">
        <v>849</v>
      </c>
      <c r="U48" s="462">
        <v>48000000</v>
      </c>
      <c r="V48" s="238" t="s">
        <v>497</v>
      </c>
      <c r="W48" s="460" t="s">
        <v>875</v>
      </c>
      <c r="X48" s="239" t="s">
        <v>876</v>
      </c>
      <c r="Y48" s="591">
        <v>0</v>
      </c>
      <c r="Z48" s="232">
        <v>0</v>
      </c>
      <c r="AA48" s="232">
        <v>0</v>
      </c>
      <c r="AB48" s="232">
        <v>5333333</v>
      </c>
      <c r="AC48" s="232">
        <v>8000000</v>
      </c>
      <c r="AD48" s="232">
        <v>8000000</v>
      </c>
      <c r="AE48" s="232">
        <v>8000000</v>
      </c>
      <c r="AF48" s="232">
        <v>8000000</v>
      </c>
      <c r="AG48" s="232">
        <v>8000000</v>
      </c>
      <c r="AH48" s="232"/>
      <c r="AI48" s="232"/>
      <c r="AJ48" s="237"/>
      <c r="AK48" s="592">
        <f t="shared" si="20"/>
        <v>45333333</v>
      </c>
      <c r="AL48" s="593">
        <f t="shared" si="21"/>
        <v>2666667</v>
      </c>
      <c r="AN48" s="223">
        <f t="shared" si="16"/>
        <v>2666667</v>
      </c>
      <c r="AO48" s="224"/>
      <c r="AP48" s="224">
        <f t="shared" si="17"/>
        <v>2666667</v>
      </c>
      <c r="AQ48" s="225"/>
      <c r="AR48" s="224"/>
      <c r="AS48" s="224"/>
      <c r="AT48" s="224"/>
      <c r="AU48" s="224"/>
      <c r="AV48" s="224"/>
      <c r="AW48" s="224"/>
      <c r="AX48" s="224"/>
      <c r="AY48" s="224"/>
      <c r="AZ48" s="224"/>
      <c r="BA48" s="224"/>
      <c r="BB48" s="226"/>
      <c r="BC48" s="227">
        <f t="shared" si="18"/>
        <v>0</v>
      </c>
      <c r="BD48" s="222">
        <f t="shared" si="19"/>
        <v>2666667</v>
      </c>
    </row>
    <row r="49" spans="2:56" s="153" customFormat="1" x14ac:dyDescent="0.2">
      <c r="B49" s="231"/>
      <c r="C49" s="232">
        <v>42000000</v>
      </c>
      <c r="D49" s="210" t="s">
        <v>50</v>
      </c>
      <c r="E49" s="210" t="s">
        <v>182</v>
      </c>
      <c r="F49" s="210" t="s">
        <v>123</v>
      </c>
      <c r="G49" s="210" t="s">
        <v>122</v>
      </c>
      <c r="H49" s="210" t="s">
        <v>171</v>
      </c>
      <c r="I49" s="210" t="s">
        <v>86</v>
      </c>
      <c r="J49" s="210" t="s">
        <v>77</v>
      </c>
      <c r="K49" s="210" t="s">
        <v>124</v>
      </c>
      <c r="L49" s="233" t="s">
        <v>2001</v>
      </c>
      <c r="M49" s="233" t="s">
        <v>2001</v>
      </c>
      <c r="N49" s="233" t="s">
        <v>2001</v>
      </c>
      <c r="O49" s="234">
        <v>266</v>
      </c>
      <c r="P49" s="235">
        <v>187</v>
      </c>
      <c r="Q49" s="597">
        <v>42000000</v>
      </c>
      <c r="R49" s="236">
        <v>192</v>
      </c>
      <c r="S49" s="597">
        <v>42000000</v>
      </c>
      <c r="T49" s="236" t="s">
        <v>850</v>
      </c>
      <c r="U49" s="462">
        <v>42000000</v>
      </c>
      <c r="V49" s="238" t="s">
        <v>256</v>
      </c>
      <c r="W49" s="460" t="s">
        <v>877</v>
      </c>
      <c r="X49" s="239" t="s">
        <v>878</v>
      </c>
      <c r="Y49" s="591">
        <v>0</v>
      </c>
      <c r="Z49" s="232">
        <v>0</v>
      </c>
      <c r="AA49" s="232">
        <v>4400000</v>
      </c>
      <c r="AB49" s="232">
        <v>6000000</v>
      </c>
      <c r="AC49" s="232">
        <v>6000000</v>
      </c>
      <c r="AD49" s="232">
        <v>6000000</v>
      </c>
      <c r="AE49" s="232">
        <v>6000000</v>
      </c>
      <c r="AF49" s="232">
        <v>6000000</v>
      </c>
      <c r="AG49" s="232">
        <v>6000000</v>
      </c>
      <c r="AH49" s="232"/>
      <c r="AI49" s="232"/>
      <c r="AJ49" s="237"/>
      <c r="AK49" s="592">
        <f t="shared" si="20"/>
        <v>40400000</v>
      </c>
      <c r="AL49" s="593">
        <f t="shared" si="21"/>
        <v>1600000</v>
      </c>
      <c r="AN49" s="223">
        <f t="shared" si="16"/>
        <v>1600000</v>
      </c>
      <c r="AO49" s="224"/>
      <c r="AP49" s="224">
        <f t="shared" si="17"/>
        <v>1600000</v>
      </c>
      <c r="AQ49" s="225"/>
      <c r="AR49" s="224"/>
      <c r="AS49" s="224"/>
      <c r="AT49" s="224"/>
      <c r="AU49" s="224"/>
      <c r="AV49" s="224"/>
      <c r="AW49" s="224"/>
      <c r="AX49" s="224"/>
      <c r="AY49" s="224"/>
      <c r="AZ49" s="224"/>
      <c r="BA49" s="224"/>
      <c r="BB49" s="226"/>
      <c r="BC49" s="227">
        <f t="shared" si="18"/>
        <v>0</v>
      </c>
      <c r="BD49" s="222">
        <f t="shared" si="19"/>
        <v>1600000</v>
      </c>
    </row>
    <row r="50" spans="2:56" s="153" customFormat="1" x14ac:dyDescent="0.2">
      <c r="B50" s="231"/>
      <c r="C50" s="232">
        <v>39900000</v>
      </c>
      <c r="D50" s="210" t="s">
        <v>50</v>
      </c>
      <c r="E50" s="210" t="s">
        <v>182</v>
      </c>
      <c r="F50" s="210" t="s">
        <v>123</v>
      </c>
      <c r="G50" s="210" t="s">
        <v>122</v>
      </c>
      <c r="H50" s="210" t="s">
        <v>171</v>
      </c>
      <c r="I50" s="210" t="s">
        <v>86</v>
      </c>
      <c r="J50" s="210" t="s">
        <v>77</v>
      </c>
      <c r="K50" s="210" t="s">
        <v>124</v>
      </c>
      <c r="L50" s="233" t="s">
        <v>2001</v>
      </c>
      <c r="M50" s="233" t="s">
        <v>2001</v>
      </c>
      <c r="N50" s="233" t="s">
        <v>2001</v>
      </c>
      <c r="O50" s="234">
        <v>270</v>
      </c>
      <c r="P50" s="235">
        <v>400</v>
      </c>
      <c r="Q50" s="597">
        <v>39900000</v>
      </c>
      <c r="R50" s="236">
        <v>444</v>
      </c>
      <c r="S50" s="597">
        <v>39900000</v>
      </c>
      <c r="T50" s="236" t="s">
        <v>851</v>
      </c>
      <c r="U50" s="462">
        <v>39900000</v>
      </c>
      <c r="V50" s="238" t="s">
        <v>498</v>
      </c>
      <c r="W50" s="460" t="s">
        <v>879</v>
      </c>
      <c r="X50" s="239" t="s">
        <v>880</v>
      </c>
      <c r="Y50" s="591">
        <v>0</v>
      </c>
      <c r="Z50" s="232">
        <v>0</v>
      </c>
      <c r="AA50" s="232">
        <v>0</v>
      </c>
      <c r="AB50" s="232">
        <v>0</v>
      </c>
      <c r="AC50" s="232">
        <v>5890000</v>
      </c>
      <c r="AD50" s="232">
        <v>5700000</v>
      </c>
      <c r="AE50" s="232">
        <v>5700000</v>
      </c>
      <c r="AF50" s="232">
        <v>5700000</v>
      </c>
      <c r="AG50" s="232">
        <v>5700000</v>
      </c>
      <c r="AH50" s="232"/>
      <c r="AI50" s="232"/>
      <c r="AJ50" s="237"/>
      <c r="AK50" s="592">
        <f t="shared" si="20"/>
        <v>28690000</v>
      </c>
      <c r="AL50" s="593">
        <f t="shared" si="21"/>
        <v>11210000</v>
      </c>
      <c r="AN50" s="223">
        <f t="shared" si="16"/>
        <v>11210000</v>
      </c>
      <c r="AO50" s="224"/>
      <c r="AP50" s="224">
        <f t="shared" si="17"/>
        <v>11210000</v>
      </c>
      <c r="AQ50" s="225"/>
      <c r="AR50" s="224"/>
      <c r="AS50" s="224"/>
      <c r="AT50" s="224"/>
      <c r="AU50" s="224"/>
      <c r="AV50" s="224"/>
      <c r="AW50" s="224"/>
      <c r="AX50" s="224"/>
      <c r="AY50" s="224"/>
      <c r="AZ50" s="224"/>
      <c r="BA50" s="224"/>
      <c r="BB50" s="226"/>
      <c r="BC50" s="227">
        <f t="shared" si="18"/>
        <v>0</v>
      </c>
      <c r="BD50" s="222">
        <f t="shared" si="19"/>
        <v>11210000</v>
      </c>
    </row>
    <row r="51" spans="2:56" s="153" customFormat="1" x14ac:dyDescent="0.2">
      <c r="B51" s="231"/>
      <c r="C51" s="232">
        <v>30000000</v>
      </c>
      <c r="D51" s="210" t="s">
        <v>50</v>
      </c>
      <c r="E51" s="210" t="s">
        <v>182</v>
      </c>
      <c r="F51" s="210" t="s">
        <v>123</v>
      </c>
      <c r="G51" s="210" t="s">
        <v>122</v>
      </c>
      <c r="H51" s="210" t="s">
        <v>171</v>
      </c>
      <c r="I51" s="210" t="s">
        <v>86</v>
      </c>
      <c r="J51" s="210" t="s">
        <v>77</v>
      </c>
      <c r="K51" s="210" t="s">
        <v>124</v>
      </c>
      <c r="L51" s="233" t="s">
        <v>2001</v>
      </c>
      <c r="M51" s="233" t="s">
        <v>2001</v>
      </c>
      <c r="N51" s="233" t="s">
        <v>2001</v>
      </c>
      <c r="O51" s="234">
        <v>272</v>
      </c>
      <c r="P51" s="235">
        <v>193</v>
      </c>
      <c r="Q51" s="597">
        <v>30000000</v>
      </c>
      <c r="R51" s="236">
        <v>201</v>
      </c>
      <c r="S51" s="597">
        <v>30000000</v>
      </c>
      <c r="T51" s="236" t="s">
        <v>852</v>
      </c>
      <c r="U51" s="462">
        <v>30000000</v>
      </c>
      <c r="V51" s="238" t="s">
        <v>257</v>
      </c>
      <c r="W51" s="460" t="s">
        <v>881</v>
      </c>
      <c r="X51" s="239" t="s">
        <v>882</v>
      </c>
      <c r="Y51" s="591">
        <v>0</v>
      </c>
      <c r="Z51" s="232">
        <v>0</v>
      </c>
      <c r="AA51" s="232">
        <v>5250000</v>
      </c>
      <c r="AB51" s="232">
        <v>7500000</v>
      </c>
      <c r="AC51" s="232">
        <v>7500000</v>
      </c>
      <c r="AD51" s="232">
        <v>7500000</v>
      </c>
      <c r="AE51" s="232">
        <v>2250000</v>
      </c>
      <c r="AF51" s="232">
        <v>0</v>
      </c>
      <c r="AG51" s="232">
        <v>0</v>
      </c>
      <c r="AH51" s="232"/>
      <c r="AI51" s="232"/>
      <c r="AJ51" s="237"/>
      <c r="AK51" s="592">
        <f t="shared" si="20"/>
        <v>30000000</v>
      </c>
      <c r="AL51" s="593">
        <f t="shared" si="21"/>
        <v>0</v>
      </c>
      <c r="AN51" s="223">
        <f t="shared" si="16"/>
        <v>0</v>
      </c>
      <c r="AO51" s="224"/>
      <c r="AP51" s="224">
        <f t="shared" si="17"/>
        <v>0</v>
      </c>
      <c r="AQ51" s="225"/>
      <c r="AR51" s="224"/>
      <c r="AS51" s="224"/>
      <c r="AT51" s="224"/>
      <c r="AU51" s="224"/>
      <c r="AV51" s="224"/>
      <c r="AW51" s="224"/>
      <c r="AX51" s="224"/>
      <c r="AY51" s="224"/>
      <c r="AZ51" s="224"/>
      <c r="BA51" s="224"/>
      <c r="BB51" s="226"/>
      <c r="BC51" s="227">
        <f t="shared" si="18"/>
        <v>0</v>
      </c>
      <c r="BD51" s="222">
        <f t="shared" si="19"/>
        <v>0</v>
      </c>
    </row>
    <row r="52" spans="2:56" s="153" customFormat="1" x14ac:dyDescent="0.2">
      <c r="B52" s="231"/>
      <c r="C52" s="232">
        <v>55000000</v>
      </c>
      <c r="D52" s="210" t="s">
        <v>50</v>
      </c>
      <c r="E52" s="210" t="s">
        <v>182</v>
      </c>
      <c r="F52" s="210" t="s">
        <v>123</v>
      </c>
      <c r="G52" s="210" t="s">
        <v>122</v>
      </c>
      <c r="H52" s="210" t="s">
        <v>171</v>
      </c>
      <c r="I52" s="210" t="s">
        <v>86</v>
      </c>
      <c r="J52" s="210" t="s">
        <v>77</v>
      </c>
      <c r="K52" s="210" t="s">
        <v>124</v>
      </c>
      <c r="L52" s="233" t="s">
        <v>2001</v>
      </c>
      <c r="M52" s="233" t="s">
        <v>2001</v>
      </c>
      <c r="N52" s="233" t="s">
        <v>2001</v>
      </c>
      <c r="O52" s="234">
        <v>275</v>
      </c>
      <c r="P52" s="235">
        <v>297</v>
      </c>
      <c r="Q52" s="597">
        <v>55000000</v>
      </c>
      <c r="R52" s="236">
        <v>323</v>
      </c>
      <c r="S52" s="597">
        <v>55000000</v>
      </c>
      <c r="T52" s="236" t="s">
        <v>853</v>
      </c>
      <c r="U52" s="462">
        <v>55000000</v>
      </c>
      <c r="V52" s="238" t="s">
        <v>258</v>
      </c>
      <c r="W52" s="460" t="s">
        <v>883</v>
      </c>
      <c r="X52" s="239" t="s">
        <v>884</v>
      </c>
      <c r="Y52" s="591">
        <v>0</v>
      </c>
      <c r="Z52" s="232">
        <v>0</v>
      </c>
      <c r="AA52" s="232">
        <v>0</v>
      </c>
      <c r="AB52" s="232">
        <v>5316667</v>
      </c>
      <c r="AC52" s="232">
        <v>5500000</v>
      </c>
      <c r="AD52" s="232">
        <v>5500000</v>
      </c>
      <c r="AE52" s="232">
        <v>5500000</v>
      </c>
      <c r="AF52" s="232">
        <v>5500000</v>
      </c>
      <c r="AG52" s="232">
        <v>5500000</v>
      </c>
      <c r="AH52" s="232"/>
      <c r="AI52" s="232"/>
      <c r="AJ52" s="237"/>
      <c r="AK52" s="592">
        <f t="shared" si="20"/>
        <v>32816667</v>
      </c>
      <c r="AL52" s="593">
        <f t="shared" si="21"/>
        <v>22183333</v>
      </c>
      <c r="AN52" s="223">
        <f t="shared" si="16"/>
        <v>22183333</v>
      </c>
      <c r="AO52" s="224"/>
      <c r="AP52" s="224">
        <f t="shared" si="17"/>
        <v>22183333</v>
      </c>
      <c r="AQ52" s="225"/>
      <c r="AR52" s="224"/>
      <c r="AS52" s="224"/>
      <c r="AT52" s="224"/>
      <c r="AU52" s="224"/>
      <c r="AV52" s="224"/>
      <c r="AW52" s="224"/>
      <c r="AX52" s="224"/>
      <c r="AY52" s="224"/>
      <c r="AZ52" s="224"/>
      <c r="BA52" s="224"/>
      <c r="BB52" s="226"/>
      <c r="BC52" s="227">
        <f t="shared" si="18"/>
        <v>0</v>
      </c>
      <c r="BD52" s="222">
        <f t="shared" si="19"/>
        <v>22183333</v>
      </c>
    </row>
    <row r="53" spans="2:56" s="153" customFormat="1" x14ac:dyDescent="0.2">
      <c r="B53" s="231"/>
      <c r="C53" s="232">
        <v>42000000</v>
      </c>
      <c r="D53" s="210" t="s">
        <v>50</v>
      </c>
      <c r="E53" s="210" t="s">
        <v>182</v>
      </c>
      <c r="F53" s="210" t="s">
        <v>123</v>
      </c>
      <c r="G53" s="210" t="s">
        <v>122</v>
      </c>
      <c r="H53" s="210" t="s">
        <v>171</v>
      </c>
      <c r="I53" s="210" t="s">
        <v>86</v>
      </c>
      <c r="J53" s="210" t="s">
        <v>77</v>
      </c>
      <c r="K53" s="210" t="s">
        <v>124</v>
      </c>
      <c r="L53" s="233" t="s">
        <v>2001</v>
      </c>
      <c r="M53" s="233" t="s">
        <v>2001</v>
      </c>
      <c r="N53" s="233" t="s">
        <v>2001</v>
      </c>
      <c r="O53" s="234">
        <v>278</v>
      </c>
      <c r="P53" s="235">
        <v>188</v>
      </c>
      <c r="Q53" s="597">
        <v>42000000</v>
      </c>
      <c r="R53" s="236">
        <v>193</v>
      </c>
      <c r="S53" s="597">
        <v>42000000</v>
      </c>
      <c r="T53" s="236" t="s">
        <v>854</v>
      </c>
      <c r="U53" s="462">
        <v>42000000</v>
      </c>
      <c r="V53" s="238" t="s">
        <v>259</v>
      </c>
      <c r="W53" s="460" t="s">
        <v>885</v>
      </c>
      <c r="X53" s="239" t="s">
        <v>886</v>
      </c>
      <c r="Y53" s="591">
        <v>0</v>
      </c>
      <c r="Z53" s="232">
        <v>0</v>
      </c>
      <c r="AA53" s="232">
        <v>4600000</v>
      </c>
      <c r="AB53" s="232">
        <v>6000000</v>
      </c>
      <c r="AC53" s="232">
        <v>6000000</v>
      </c>
      <c r="AD53" s="232">
        <v>6000000</v>
      </c>
      <c r="AE53" s="232">
        <v>6000000</v>
      </c>
      <c r="AF53" s="232">
        <v>6000000</v>
      </c>
      <c r="AG53" s="232">
        <v>6000000</v>
      </c>
      <c r="AH53" s="232"/>
      <c r="AI53" s="232"/>
      <c r="AJ53" s="237"/>
      <c r="AK53" s="592">
        <f t="shared" si="20"/>
        <v>40600000</v>
      </c>
      <c r="AL53" s="593">
        <f t="shared" si="21"/>
        <v>1400000</v>
      </c>
      <c r="AN53" s="223">
        <f t="shared" si="16"/>
        <v>1400000</v>
      </c>
      <c r="AO53" s="224"/>
      <c r="AP53" s="224">
        <f t="shared" si="17"/>
        <v>1400000</v>
      </c>
      <c r="AQ53" s="225"/>
      <c r="AR53" s="224"/>
      <c r="AS53" s="224"/>
      <c r="AT53" s="224"/>
      <c r="AU53" s="224"/>
      <c r="AV53" s="224"/>
      <c r="AW53" s="224"/>
      <c r="AX53" s="224"/>
      <c r="AY53" s="224"/>
      <c r="AZ53" s="224"/>
      <c r="BA53" s="224"/>
      <c r="BB53" s="226"/>
      <c r="BC53" s="227">
        <f t="shared" si="18"/>
        <v>0</v>
      </c>
      <c r="BD53" s="222">
        <f t="shared" si="19"/>
        <v>1400000</v>
      </c>
    </row>
    <row r="54" spans="2:56" s="153" customFormat="1" x14ac:dyDescent="0.2">
      <c r="B54" s="231"/>
      <c r="C54" s="232">
        <v>54000000</v>
      </c>
      <c r="D54" s="210" t="s">
        <v>50</v>
      </c>
      <c r="E54" s="210" t="s">
        <v>182</v>
      </c>
      <c r="F54" s="210" t="s">
        <v>123</v>
      </c>
      <c r="G54" s="210" t="s">
        <v>122</v>
      </c>
      <c r="H54" s="210" t="s">
        <v>171</v>
      </c>
      <c r="I54" s="210" t="s">
        <v>86</v>
      </c>
      <c r="J54" s="210" t="s">
        <v>77</v>
      </c>
      <c r="K54" s="210" t="s">
        <v>124</v>
      </c>
      <c r="L54" s="233" t="s">
        <v>2001</v>
      </c>
      <c r="M54" s="233" t="s">
        <v>2001</v>
      </c>
      <c r="N54" s="233" t="s">
        <v>2001</v>
      </c>
      <c r="O54" s="234">
        <v>281</v>
      </c>
      <c r="P54" s="235">
        <v>189</v>
      </c>
      <c r="Q54" s="597">
        <v>54000000</v>
      </c>
      <c r="R54" s="236">
        <v>194</v>
      </c>
      <c r="S54" s="597">
        <v>54000000</v>
      </c>
      <c r="T54" s="236" t="s">
        <v>855</v>
      </c>
      <c r="U54" s="462">
        <v>54000000</v>
      </c>
      <c r="V54" s="238" t="s">
        <v>260</v>
      </c>
      <c r="W54" s="460" t="s">
        <v>887</v>
      </c>
      <c r="X54" s="239" t="s">
        <v>888</v>
      </c>
      <c r="Y54" s="591">
        <v>0</v>
      </c>
      <c r="Z54" s="232">
        <v>0</v>
      </c>
      <c r="AA54" s="232">
        <v>4600000</v>
      </c>
      <c r="AB54" s="232">
        <v>6000000</v>
      </c>
      <c r="AC54" s="232">
        <v>6000000</v>
      </c>
      <c r="AD54" s="232">
        <v>6000000</v>
      </c>
      <c r="AE54" s="232">
        <v>6000000</v>
      </c>
      <c r="AF54" s="232">
        <v>6000000</v>
      </c>
      <c r="AG54" s="232">
        <v>6000000</v>
      </c>
      <c r="AH54" s="232"/>
      <c r="AI54" s="232"/>
      <c r="AJ54" s="237"/>
      <c r="AK54" s="592">
        <f t="shared" si="20"/>
        <v>40600000</v>
      </c>
      <c r="AL54" s="593">
        <f t="shared" si="21"/>
        <v>13400000</v>
      </c>
      <c r="AN54" s="223">
        <f t="shared" si="16"/>
        <v>13400000</v>
      </c>
      <c r="AO54" s="224"/>
      <c r="AP54" s="224">
        <f t="shared" si="17"/>
        <v>13400000</v>
      </c>
      <c r="AQ54" s="225"/>
      <c r="AR54" s="224"/>
      <c r="AS54" s="224"/>
      <c r="AT54" s="224"/>
      <c r="AU54" s="224"/>
      <c r="AV54" s="224"/>
      <c r="AW54" s="224"/>
      <c r="AX54" s="224"/>
      <c r="AY54" s="224"/>
      <c r="AZ54" s="224"/>
      <c r="BA54" s="224"/>
      <c r="BB54" s="226"/>
      <c r="BC54" s="227">
        <f t="shared" si="18"/>
        <v>0</v>
      </c>
      <c r="BD54" s="222">
        <f t="shared" si="19"/>
        <v>13400000</v>
      </c>
    </row>
    <row r="55" spans="2:56" s="153" customFormat="1" x14ac:dyDescent="0.2">
      <c r="B55" s="231"/>
      <c r="C55" s="232">
        <v>36000000</v>
      </c>
      <c r="D55" s="210" t="s">
        <v>50</v>
      </c>
      <c r="E55" s="210" t="s">
        <v>182</v>
      </c>
      <c r="F55" s="210" t="s">
        <v>123</v>
      </c>
      <c r="G55" s="210" t="s">
        <v>122</v>
      </c>
      <c r="H55" s="210" t="s">
        <v>171</v>
      </c>
      <c r="I55" s="210" t="s">
        <v>86</v>
      </c>
      <c r="J55" s="210" t="s">
        <v>77</v>
      </c>
      <c r="K55" s="210" t="s">
        <v>124</v>
      </c>
      <c r="L55" s="233" t="s">
        <v>2001</v>
      </c>
      <c r="M55" s="233" t="s">
        <v>2001</v>
      </c>
      <c r="N55" s="233" t="s">
        <v>2001</v>
      </c>
      <c r="O55" s="234">
        <v>290</v>
      </c>
      <c r="P55" s="235">
        <v>184</v>
      </c>
      <c r="Q55" s="597">
        <v>36000000</v>
      </c>
      <c r="R55" s="236">
        <v>195</v>
      </c>
      <c r="S55" s="597">
        <v>36000000</v>
      </c>
      <c r="T55" s="236" t="s">
        <v>856</v>
      </c>
      <c r="U55" s="462">
        <v>36000000</v>
      </c>
      <c r="V55" s="238" t="s">
        <v>261</v>
      </c>
      <c r="W55" s="460" t="s">
        <v>889</v>
      </c>
      <c r="X55" s="239" t="s">
        <v>890</v>
      </c>
      <c r="Y55" s="591">
        <v>0</v>
      </c>
      <c r="Z55" s="232">
        <v>0</v>
      </c>
      <c r="AA55" s="232">
        <v>3450000</v>
      </c>
      <c r="AB55" s="232">
        <v>4500000</v>
      </c>
      <c r="AC55" s="232">
        <v>4500000</v>
      </c>
      <c r="AD55" s="232">
        <v>4500000</v>
      </c>
      <c r="AE55" s="232">
        <v>4500000</v>
      </c>
      <c r="AF55" s="232">
        <v>4500000</v>
      </c>
      <c r="AG55" s="232">
        <v>4500000</v>
      </c>
      <c r="AH55" s="232"/>
      <c r="AI55" s="232"/>
      <c r="AJ55" s="237"/>
      <c r="AK55" s="592">
        <f t="shared" si="20"/>
        <v>30450000</v>
      </c>
      <c r="AL55" s="593">
        <f t="shared" si="21"/>
        <v>5550000</v>
      </c>
      <c r="AN55" s="223">
        <f t="shared" si="16"/>
        <v>5550000</v>
      </c>
      <c r="AO55" s="224"/>
      <c r="AP55" s="224">
        <f t="shared" si="17"/>
        <v>5550000</v>
      </c>
      <c r="AQ55" s="225"/>
      <c r="AR55" s="224"/>
      <c r="AS55" s="224"/>
      <c r="AT55" s="224"/>
      <c r="AU55" s="224"/>
      <c r="AV55" s="224"/>
      <c r="AW55" s="224"/>
      <c r="AX55" s="224"/>
      <c r="AY55" s="224"/>
      <c r="AZ55" s="224"/>
      <c r="BA55" s="224"/>
      <c r="BB55" s="226"/>
      <c r="BC55" s="227">
        <f t="shared" si="18"/>
        <v>0</v>
      </c>
      <c r="BD55" s="222">
        <f t="shared" si="19"/>
        <v>5550000</v>
      </c>
    </row>
    <row r="56" spans="2:56" s="153" customFormat="1" x14ac:dyDescent="0.2">
      <c r="B56" s="231"/>
      <c r="C56" s="232">
        <v>36000000</v>
      </c>
      <c r="D56" s="210" t="s">
        <v>50</v>
      </c>
      <c r="E56" s="210" t="s">
        <v>182</v>
      </c>
      <c r="F56" s="210" t="s">
        <v>123</v>
      </c>
      <c r="G56" s="210" t="s">
        <v>122</v>
      </c>
      <c r="H56" s="210" t="s">
        <v>171</v>
      </c>
      <c r="I56" s="210" t="s">
        <v>86</v>
      </c>
      <c r="J56" s="210" t="s">
        <v>77</v>
      </c>
      <c r="K56" s="210" t="s">
        <v>124</v>
      </c>
      <c r="L56" s="233" t="s">
        <v>2001</v>
      </c>
      <c r="M56" s="233" t="s">
        <v>2001</v>
      </c>
      <c r="N56" s="233" t="s">
        <v>2001</v>
      </c>
      <c r="O56" s="234">
        <v>292</v>
      </c>
      <c r="P56" s="235">
        <v>299</v>
      </c>
      <c r="Q56" s="597">
        <v>36000000</v>
      </c>
      <c r="R56" s="236">
        <v>324</v>
      </c>
      <c r="S56" s="597">
        <v>36000000</v>
      </c>
      <c r="T56" s="236" t="s">
        <v>857</v>
      </c>
      <c r="U56" s="462">
        <v>36000000</v>
      </c>
      <c r="V56" s="238" t="s">
        <v>262</v>
      </c>
      <c r="W56" s="460" t="s">
        <v>891</v>
      </c>
      <c r="X56" s="239" t="s">
        <v>892</v>
      </c>
      <c r="Y56" s="591">
        <v>0</v>
      </c>
      <c r="Z56" s="232">
        <v>0</v>
      </c>
      <c r="AA56" s="232">
        <v>0</v>
      </c>
      <c r="AB56" s="232">
        <v>5400000</v>
      </c>
      <c r="AC56" s="232">
        <v>4500000</v>
      </c>
      <c r="AD56" s="232">
        <v>4500000</v>
      </c>
      <c r="AE56" s="232">
        <v>4500000</v>
      </c>
      <c r="AF56" s="232">
        <v>4500000</v>
      </c>
      <c r="AG56" s="232">
        <v>4500000</v>
      </c>
      <c r="AH56" s="232"/>
      <c r="AI56" s="232"/>
      <c r="AJ56" s="237"/>
      <c r="AK56" s="592">
        <f t="shared" si="20"/>
        <v>27900000</v>
      </c>
      <c r="AL56" s="593">
        <f t="shared" si="21"/>
        <v>8100000</v>
      </c>
      <c r="AN56" s="223">
        <f t="shared" si="16"/>
        <v>8100000</v>
      </c>
      <c r="AO56" s="224"/>
      <c r="AP56" s="224">
        <f t="shared" si="17"/>
        <v>8100000</v>
      </c>
      <c r="AQ56" s="225"/>
      <c r="AR56" s="224"/>
      <c r="AS56" s="224"/>
      <c r="AT56" s="224"/>
      <c r="AU56" s="224"/>
      <c r="AV56" s="224"/>
      <c r="AW56" s="224"/>
      <c r="AX56" s="224"/>
      <c r="AY56" s="224"/>
      <c r="AZ56" s="224"/>
      <c r="BA56" s="224"/>
      <c r="BB56" s="226"/>
      <c r="BC56" s="227">
        <f t="shared" si="18"/>
        <v>0</v>
      </c>
      <c r="BD56" s="222">
        <f t="shared" si="19"/>
        <v>8100000</v>
      </c>
    </row>
    <row r="57" spans="2:56" s="153" customFormat="1" x14ac:dyDescent="0.2">
      <c r="B57" s="231"/>
      <c r="C57" s="232">
        <v>39900000</v>
      </c>
      <c r="D57" s="210" t="s">
        <v>50</v>
      </c>
      <c r="E57" s="210" t="s">
        <v>182</v>
      </c>
      <c r="F57" s="210" t="s">
        <v>123</v>
      </c>
      <c r="G57" s="210" t="s">
        <v>122</v>
      </c>
      <c r="H57" s="210" t="s">
        <v>171</v>
      </c>
      <c r="I57" s="210" t="s">
        <v>86</v>
      </c>
      <c r="J57" s="210" t="s">
        <v>77</v>
      </c>
      <c r="K57" s="210" t="s">
        <v>124</v>
      </c>
      <c r="L57" s="233" t="s">
        <v>2001</v>
      </c>
      <c r="M57" s="233" t="s">
        <v>2001</v>
      </c>
      <c r="N57" s="233" t="s">
        <v>2001</v>
      </c>
      <c r="O57" s="234">
        <v>298</v>
      </c>
      <c r="P57" s="235">
        <v>300</v>
      </c>
      <c r="Q57" s="597">
        <v>39900000</v>
      </c>
      <c r="R57" s="236">
        <v>327</v>
      </c>
      <c r="S57" s="597">
        <v>39900000</v>
      </c>
      <c r="T57" s="236" t="s">
        <v>805</v>
      </c>
      <c r="U57" s="462">
        <v>39900000</v>
      </c>
      <c r="V57" s="238" t="s">
        <v>499</v>
      </c>
      <c r="W57" s="460" t="s">
        <v>893</v>
      </c>
      <c r="X57" s="239" t="s">
        <v>894</v>
      </c>
      <c r="Y57" s="591">
        <v>0</v>
      </c>
      <c r="Z57" s="232">
        <v>0</v>
      </c>
      <c r="AA57" s="232">
        <v>0</v>
      </c>
      <c r="AB57" s="232">
        <v>5700000</v>
      </c>
      <c r="AC57" s="232">
        <v>5700000</v>
      </c>
      <c r="AD57" s="232">
        <v>5700000</v>
      </c>
      <c r="AE57" s="232">
        <v>5700000</v>
      </c>
      <c r="AF57" s="232">
        <v>5700000</v>
      </c>
      <c r="AG57" s="232">
        <v>5700000</v>
      </c>
      <c r="AH57" s="232"/>
      <c r="AI57" s="232"/>
      <c r="AJ57" s="237"/>
      <c r="AK57" s="592">
        <f t="shared" si="20"/>
        <v>34200000</v>
      </c>
      <c r="AL57" s="593">
        <f t="shared" si="21"/>
        <v>5700000</v>
      </c>
      <c r="AN57" s="223">
        <f t="shared" si="16"/>
        <v>5700000</v>
      </c>
      <c r="AO57" s="224"/>
      <c r="AP57" s="224">
        <f t="shared" si="17"/>
        <v>5700000</v>
      </c>
      <c r="AQ57" s="225"/>
      <c r="AR57" s="224"/>
      <c r="AS57" s="224"/>
      <c r="AT57" s="224"/>
      <c r="AU57" s="224"/>
      <c r="AV57" s="224"/>
      <c r="AW57" s="224"/>
      <c r="AX57" s="224"/>
      <c r="AY57" s="224"/>
      <c r="AZ57" s="224"/>
      <c r="BA57" s="224"/>
      <c r="BB57" s="226"/>
      <c r="BC57" s="227">
        <f t="shared" si="18"/>
        <v>0</v>
      </c>
      <c r="BD57" s="222">
        <f t="shared" si="19"/>
        <v>5700000</v>
      </c>
    </row>
    <row r="58" spans="2:56" s="153" customFormat="1" x14ac:dyDescent="0.2">
      <c r="B58" s="231"/>
      <c r="C58" s="232">
        <v>45000000</v>
      </c>
      <c r="D58" s="210" t="s">
        <v>50</v>
      </c>
      <c r="E58" s="210" t="s">
        <v>182</v>
      </c>
      <c r="F58" s="210" t="s">
        <v>123</v>
      </c>
      <c r="G58" s="210" t="s">
        <v>122</v>
      </c>
      <c r="H58" s="210" t="s">
        <v>171</v>
      </c>
      <c r="I58" s="210" t="s">
        <v>86</v>
      </c>
      <c r="J58" s="210" t="s">
        <v>77</v>
      </c>
      <c r="K58" s="210" t="s">
        <v>124</v>
      </c>
      <c r="L58" s="233" t="s">
        <v>2001</v>
      </c>
      <c r="M58" s="233" t="s">
        <v>2001</v>
      </c>
      <c r="N58" s="233" t="s">
        <v>2001</v>
      </c>
      <c r="O58" s="234">
        <v>300</v>
      </c>
      <c r="P58" s="235">
        <v>301</v>
      </c>
      <c r="Q58" s="597">
        <v>45000000</v>
      </c>
      <c r="R58" s="236">
        <v>326</v>
      </c>
      <c r="S58" s="597">
        <v>45000000</v>
      </c>
      <c r="T58" s="236" t="s">
        <v>858</v>
      </c>
      <c r="U58" s="462">
        <v>45000000</v>
      </c>
      <c r="V58" s="238" t="s">
        <v>500</v>
      </c>
      <c r="W58" s="460" t="s">
        <v>895</v>
      </c>
      <c r="X58" s="239" t="s">
        <v>896</v>
      </c>
      <c r="Y58" s="591">
        <v>0</v>
      </c>
      <c r="Z58" s="232">
        <v>0</v>
      </c>
      <c r="AA58" s="232">
        <v>0</v>
      </c>
      <c r="AB58" s="232">
        <v>0</v>
      </c>
      <c r="AC58" s="232">
        <v>11400000</v>
      </c>
      <c r="AD58" s="232">
        <v>9000000</v>
      </c>
      <c r="AE58" s="232">
        <v>9000000</v>
      </c>
      <c r="AF58" s="232">
        <v>9000000</v>
      </c>
      <c r="AG58" s="232">
        <v>6600000</v>
      </c>
      <c r="AH58" s="232"/>
      <c r="AI58" s="232"/>
      <c r="AJ58" s="237"/>
      <c r="AK58" s="592">
        <f t="shared" si="20"/>
        <v>45000000</v>
      </c>
      <c r="AL58" s="593">
        <f t="shared" si="21"/>
        <v>0</v>
      </c>
      <c r="AN58" s="223">
        <f t="shared" si="16"/>
        <v>0</v>
      </c>
      <c r="AO58" s="224"/>
      <c r="AP58" s="224">
        <f t="shared" si="17"/>
        <v>0</v>
      </c>
      <c r="AQ58" s="225"/>
      <c r="AR58" s="224"/>
      <c r="AS58" s="224"/>
      <c r="AT58" s="224"/>
      <c r="AU58" s="224"/>
      <c r="AV58" s="224"/>
      <c r="AW58" s="224"/>
      <c r="AX58" s="224"/>
      <c r="AY58" s="224"/>
      <c r="AZ58" s="224"/>
      <c r="BA58" s="224"/>
      <c r="BB58" s="226"/>
      <c r="BC58" s="227">
        <f t="shared" si="18"/>
        <v>0</v>
      </c>
      <c r="BD58" s="222">
        <f t="shared" si="19"/>
        <v>0</v>
      </c>
    </row>
    <row r="59" spans="2:56" s="153" customFormat="1" x14ac:dyDescent="0.2">
      <c r="B59" s="231"/>
      <c r="C59" s="232">
        <v>20000000</v>
      </c>
      <c r="D59" s="210" t="s">
        <v>50</v>
      </c>
      <c r="E59" s="210" t="s">
        <v>182</v>
      </c>
      <c r="F59" s="210" t="s">
        <v>123</v>
      </c>
      <c r="G59" s="210" t="s">
        <v>122</v>
      </c>
      <c r="H59" s="210" t="s">
        <v>171</v>
      </c>
      <c r="I59" s="210" t="s">
        <v>86</v>
      </c>
      <c r="J59" s="210" t="s">
        <v>77</v>
      </c>
      <c r="K59" s="210" t="s">
        <v>124</v>
      </c>
      <c r="L59" s="233" t="s">
        <v>2001</v>
      </c>
      <c r="M59" s="233" t="s">
        <v>2001</v>
      </c>
      <c r="N59" s="233" t="s">
        <v>2001</v>
      </c>
      <c r="O59" s="234">
        <v>302</v>
      </c>
      <c r="P59" s="235">
        <v>191</v>
      </c>
      <c r="Q59" s="597">
        <v>20000000</v>
      </c>
      <c r="R59" s="236">
        <v>197</v>
      </c>
      <c r="S59" s="597">
        <v>20000000</v>
      </c>
      <c r="T59" s="236" t="s">
        <v>859</v>
      </c>
      <c r="U59" s="462">
        <v>20000000</v>
      </c>
      <c r="V59" s="238" t="s">
        <v>263</v>
      </c>
      <c r="W59" s="460" t="s">
        <v>897</v>
      </c>
      <c r="X59" s="239" t="s">
        <v>898</v>
      </c>
      <c r="Y59" s="591">
        <v>0</v>
      </c>
      <c r="Z59" s="232">
        <v>0</v>
      </c>
      <c r="AA59" s="232">
        <v>4333333</v>
      </c>
      <c r="AB59" s="232">
        <v>5000000</v>
      </c>
      <c r="AC59" s="232">
        <v>5000000</v>
      </c>
      <c r="AD59" s="232">
        <v>5000000</v>
      </c>
      <c r="AE59" s="232">
        <v>666667</v>
      </c>
      <c r="AF59" s="232">
        <v>0</v>
      </c>
      <c r="AG59" s="232">
        <v>0</v>
      </c>
      <c r="AH59" s="232"/>
      <c r="AI59" s="232"/>
      <c r="AJ59" s="237"/>
      <c r="AK59" s="592">
        <f t="shared" si="20"/>
        <v>20000000</v>
      </c>
      <c r="AL59" s="593">
        <f t="shared" si="21"/>
        <v>0</v>
      </c>
      <c r="AN59" s="223">
        <f t="shared" si="16"/>
        <v>0</v>
      </c>
      <c r="AO59" s="224"/>
      <c r="AP59" s="224">
        <f t="shared" si="17"/>
        <v>0</v>
      </c>
      <c r="AQ59" s="225"/>
      <c r="AR59" s="224"/>
      <c r="AS59" s="224"/>
      <c r="AT59" s="224"/>
      <c r="AU59" s="224"/>
      <c r="AV59" s="224"/>
      <c r="AW59" s="224"/>
      <c r="AX59" s="224"/>
      <c r="AY59" s="224"/>
      <c r="AZ59" s="224"/>
      <c r="BA59" s="224"/>
      <c r="BB59" s="226"/>
      <c r="BC59" s="227">
        <f t="shared" si="18"/>
        <v>0</v>
      </c>
      <c r="BD59" s="222">
        <f t="shared" si="19"/>
        <v>0</v>
      </c>
    </row>
    <row r="60" spans="2:56" s="153" customFormat="1" x14ac:dyDescent="0.2">
      <c r="B60" s="231"/>
      <c r="C60" s="232">
        <v>42000000</v>
      </c>
      <c r="D60" s="210" t="s">
        <v>50</v>
      </c>
      <c r="E60" s="210" t="s">
        <v>182</v>
      </c>
      <c r="F60" s="210" t="s">
        <v>123</v>
      </c>
      <c r="G60" s="210" t="s">
        <v>122</v>
      </c>
      <c r="H60" s="210" t="s">
        <v>171</v>
      </c>
      <c r="I60" s="210" t="s">
        <v>86</v>
      </c>
      <c r="J60" s="210" t="s">
        <v>77</v>
      </c>
      <c r="K60" s="210" t="s">
        <v>124</v>
      </c>
      <c r="L60" s="233" t="s">
        <v>2001</v>
      </c>
      <c r="M60" s="233" t="s">
        <v>2001</v>
      </c>
      <c r="N60" s="233" t="s">
        <v>2001</v>
      </c>
      <c r="O60" s="234">
        <v>308</v>
      </c>
      <c r="P60" s="235">
        <v>401</v>
      </c>
      <c r="Q60" s="597">
        <v>42000000</v>
      </c>
      <c r="R60" s="236">
        <v>442</v>
      </c>
      <c r="S60" s="597">
        <v>42000000</v>
      </c>
      <c r="T60" s="236" t="s">
        <v>860</v>
      </c>
      <c r="U60" s="462">
        <v>42000000</v>
      </c>
      <c r="V60" s="238" t="s">
        <v>773</v>
      </c>
      <c r="W60" s="460" t="s">
        <v>899</v>
      </c>
      <c r="X60" s="239" t="s">
        <v>900</v>
      </c>
      <c r="Y60" s="591">
        <v>0</v>
      </c>
      <c r="Z60" s="232">
        <v>0</v>
      </c>
      <c r="AA60" s="232">
        <v>0</v>
      </c>
      <c r="AB60" s="232">
        <v>0</v>
      </c>
      <c r="AC60" s="232">
        <v>1600000</v>
      </c>
      <c r="AD60" s="232">
        <v>6000000</v>
      </c>
      <c r="AE60" s="232">
        <v>6000000</v>
      </c>
      <c r="AF60" s="232">
        <v>6000000</v>
      </c>
      <c r="AG60" s="232">
        <v>6000000</v>
      </c>
      <c r="AH60" s="232"/>
      <c r="AI60" s="232"/>
      <c r="AJ60" s="237"/>
      <c r="AK60" s="592">
        <f t="shared" si="20"/>
        <v>25600000</v>
      </c>
      <c r="AL60" s="593">
        <f t="shared" si="21"/>
        <v>16400000</v>
      </c>
      <c r="AN60" s="223">
        <f t="shared" si="16"/>
        <v>16400000</v>
      </c>
      <c r="AO60" s="224"/>
      <c r="AP60" s="224">
        <f t="shared" si="17"/>
        <v>16400000</v>
      </c>
      <c r="AQ60" s="225"/>
      <c r="AR60" s="224"/>
      <c r="AS60" s="224"/>
      <c r="AT60" s="224"/>
      <c r="AU60" s="224"/>
      <c r="AV60" s="224"/>
      <c r="AW60" s="224"/>
      <c r="AX60" s="224"/>
      <c r="AY60" s="224"/>
      <c r="AZ60" s="224"/>
      <c r="BA60" s="224"/>
      <c r="BB60" s="226"/>
      <c r="BC60" s="227">
        <f t="shared" si="18"/>
        <v>0</v>
      </c>
      <c r="BD60" s="222">
        <f t="shared" si="19"/>
        <v>16400000</v>
      </c>
    </row>
    <row r="61" spans="2:56" s="153" customFormat="1" x14ac:dyDescent="0.2">
      <c r="B61" s="231"/>
      <c r="C61" s="235">
        <v>42000000</v>
      </c>
      <c r="D61" s="210" t="s">
        <v>50</v>
      </c>
      <c r="E61" s="210" t="s">
        <v>182</v>
      </c>
      <c r="F61" s="210" t="s">
        <v>494</v>
      </c>
      <c r="G61" s="210" t="s">
        <v>122</v>
      </c>
      <c r="H61" s="210" t="s">
        <v>171</v>
      </c>
      <c r="I61" s="210" t="s">
        <v>86</v>
      </c>
      <c r="J61" s="210" t="s">
        <v>77</v>
      </c>
      <c r="K61" s="210" t="s">
        <v>124</v>
      </c>
      <c r="L61" s="233" t="s">
        <v>2001</v>
      </c>
      <c r="M61" s="233" t="s">
        <v>2001</v>
      </c>
      <c r="N61" s="233" t="s">
        <v>2001</v>
      </c>
      <c r="O61" s="234">
        <v>310</v>
      </c>
      <c r="P61" s="235">
        <v>262</v>
      </c>
      <c r="Q61" s="598">
        <v>42000000</v>
      </c>
      <c r="R61" s="236">
        <v>274</v>
      </c>
      <c r="S61" s="598">
        <v>42000000</v>
      </c>
      <c r="T61" s="236" t="s">
        <v>808</v>
      </c>
      <c r="U61" s="599">
        <v>42000000</v>
      </c>
      <c r="V61" s="238" t="s">
        <v>264</v>
      </c>
      <c r="W61" s="460" t="s">
        <v>901</v>
      </c>
      <c r="X61" s="239" t="s">
        <v>902</v>
      </c>
      <c r="Y61" s="591">
        <v>0</v>
      </c>
      <c r="Z61" s="232">
        <v>0</v>
      </c>
      <c r="AA61" s="232">
        <v>0</v>
      </c>
      <c r="AB61" s="232">
        <v>6000000</v>
      </c>
      <c r="AC61" s="232">
        <v>6000000</v>
      </c>
      <c r="AD61" s="232">
        <v>6000000</v>
      </c>
      <c r="AE61" s="232">
        <v>6000000</v>
      </c>
      <c r="AF61" s="232">
        <v>6000000</v>
      </c>
      <c r="AG61" s="232">
        <v>6000000</v>
      </c>
      <c r="AH61" s="232"/>
      <c r="AI61" s="232"/>
      <c r="AJ61" s="237"/>
      <c r="AK61" s="592">
        <f t="shared" si="20"/>
        <v>36000000</v>
      </c>
      <c r="AL61" s="593">
        <f t="shared" si="21"/>
        <v>6000000</v>
      </c>
      <c r="AN61" s="223">
        <f t="shared" si="16"/>
        <v>6000000</v>
      </c>
      <c r="AO61" s="224"/>
      <c r="AP61" s="224">
        <f t="shared" si="17"/>
        <v>6000000</v>
      </c>
      <c r="AQ61" s="225"/>
      <c r="AR61" s="224"/>
      <c r="AS61" s="224"/>
      <c r="AT61" s="224"/>
      <c r="AU61" s="224"/>
      <c r="AV61" s="224"/>
      <c r="AW61" s="224"/>
      <c r="AX61" s="224"/>
      <c r="AY61" s="224"/>
      <c r="AZ61" s="224"/>
      <c r="BA61" s="224"/>
      <c r="BB61" s="226"/>
      <c r="BC61" s="227">
        <f t="shared" si="18"/>
        <v>0</v>
      </c>
      <c r="BD61" s="222">
        <f t="shared" si="19"/>
        <v>6000000</v>
      </c>
    </row>
    <row r="62" spans="2:56" s="153" customFormat="1" x14ac:dyDescent="0.2">
      <c r="B62" s="231"/>
      <c r="C62" s="235">
        <v>72000000</v>
      </c>
      <c r="D62" s="210" t="s">
        <v>50</v>
      </c>
      <c r="E62" s="210" t="s">
        <v>182</v>
      </c>
      <c r="F62" s="210" t="s">
        <v>495</v>
      </c>
      <c r="G62" s="210" t="s">
        <v>122</v>
      </c>
      <c r="H62" s="210" t="s">
        <v>171</v>
      </c>
      <c r="I62" s="210" t="s">
        <v>86</v>
      </c>
      <c r="J62" s="210" t="s">
        <v>77</v>
      </c>
      <c r="K62" s="210" t="s">
        <v>124</v>
      </c>
      <c r="L62" s="233" t="s">
        <v>2001</v>
      </c>
      <c r="M62" s="233" t="s">
        <v>2001</v>
      </c>
      <c r="N62" s="233" t="s">
        <v>2001</v>
      </c>
      <c r="O62" s="234">
        <v>314</v>
      </c>
      <c r="P62" s="235">
        <v>389</v>
      </c>
      <c r="Q62" s="598">
        <v>72000000</v>
      </c>
      <c r="R62" s="236">
        <v>433</v>
      </c>
      <c r="S62" s="598">
        <v>72000000</v>
      </c>
      <c r="T62" s="236" t="s">
        <v>861</v>
      </c>
      <c r="U62" s="599">
        <v>72000000</v>
      </c>
      <c r="V62" s="238" t="s">
        <v>501</v>
      </c>
      <c r="W62" s="460" t="s">
        <v>903</v>
      </c>
      <c r="X62" s="239" t="s">
        <v>904</v>
      </c>
      <c r="Y62" s="591">
        <v>0</v>
      </c>
      <c r="Z62" s="232">
        <v>0</v>
      </c>
      <c r="AA62" s="232">
        <v>0</v>
      </c>
      <c r="AB62" s="232">
        <v>0</v>
      </c>
      <c r="AC62" s="232">
        <v>9600000</v>
      </c>
      <c r="AD62" s="232">
        <v>8000000</v>
      </c>
      <c r="AE62" s="232">
        <v>8000000</v>
      </c>
      <c r="AF62" s="232">
        <v>8000000</v>
      </c>
      <c r="AG62" s="232">
        <v>8000000</v>
      </c>
      <c r="AH62" s="232"/>
      <c r="AI62" s="232"/>
      <c r="AJ62" s="237"/>
      <c r="AK62" s="592">
        <f>SUM(Y62:AJ62)</f>
        <v>41600000</v>
      </c>
      <c r="AL62" s="593">
        <f>+U62-AK62</f>
        <v>30400000</v>
      </c>
      <c r="AN62" s="223">
        <f t="shared" si="16"/>
        <v>30400000</v>
      </c>
      <c r="AO62" s="224"/>
      <c r="AP62" s="224">
        <f t="shared" si="17"/>
        <v>30400000</v>
      </c>
      <c r="AQ62" s="225"/>
      <c r="AR62" s="224"/>
      <c r="AS62" s="224"/>
      <c r="AT62" s="224"/>
      <c r="AU62" s="224"/>
      <c r="AV62" s="224"/>
      <c r="AW62" s="224"/>
      <c r="AX62" s="224"/>
      <c r="AY62" s="224"/>
      <c r="AZ62" s="224"/>
      <c r="BA62" s="224"/>
      <c r="BB62" s="226"/>
      <c r="BC62" s="227">
        <f t="shared" si="18"/>
        <v>0</v>
      </c>
      <c r="BD62" s="222">
        <f t="shared" si="19"/>
        <v>30400000</v>
      </c>
    </row>
    <row r="63" spans="2:56" s="153" customFormat="1" x14ac:dyDescent="0.2">
      <c r="B63" s="231"/>
      <c r="C63" s="235">
        <v>36000000</v>
      </c>
      <c r="D63" s="210" t="s">
        <v>50</v>
      </c>
      <c r="E63" s="210" t="s">
        <v>182</v>
      </c>
      <c r="F63" s="210" t="s">
        <v>496</v>
      </c>
      <c r="G63" s="210" t="s">
        <v>122</v>
      </c>
      <c r="H63" s="210" t="s">
        <v>171</v>
      </c>
      <c r="I63" s="210" t="s">
        <v>86</v>
      </c>
      <c r="J63" s="210" t="s">
        <v>77</v>
      </c>
      <c r="K63" s="210" t="s">
        <v>124</v>
      </c>
      <c r="L63" s="233" t="s">
        <v>2001</v>
      </c>
      <c r="M63" s="233" t="s">
        <v>2001</v>
      </c>
      <c r="N63" s="233" t="s">
        <v>2001</v>
      </c>
      <c r="O63" s="234">
        <v>572</v>
      </c>
      <c r="P63" s="235">
        <v>183</v>
      </c>
      <c r="Q63" s="598">
        <v>36000000</v>
      </c>
      <c r="R63" s="236">
        <v>196</v>
      </c>
      <c r="S63" s="598">
        <v>36000000</v>
      </c>
      <c r="T63" s="236" t="s">
        <v>862</v>
      </c>
      <c r="U63" s="599">
        <v>36000000</v>
      </c>
      <c r="V63" s="238" t="s">
        <v>265</v>
      </c>
      <c r="W63" s="460" t="s">
        <v>905</v>
      </c>
      <c r="X63" s="239" t="s">
        <v>906</v>
      </c>
      <c r="Y63" s="591">
        <v>0</v>
      </c>
      <c r="Z63" s="232">
        <v>0</v>
      </c>
      <c r="AA63" s="232">
        <v>5200000</v>
      </c>
      <c r="AB63" s="232">
        <v>6000000</v>
      </c>
      <c r="AC63" s="232">
        <v>6000000</v>
      </c>
      <c r="AD63" s="232">
        <v>6000000</v>
      </c>
      <c r="AE63" s="232">
        <v>6000000</v>
      </c>
      <c r="AF63" s="232">
        <v>6000000</v>
      </c>
      <c r="AG63" s="232">
        <v>800000</v>
      </c>
      <c r="AH63" s="232"/>
      <c r="AI63" s="232"/>
      <c r="AJ63" s="237"/>
      <c r="AK63" s="592">
        <f>SUM(Y63:AJ63)</f>
        <v>36000000</v>
      </c>
      <c r="AL63" s="593">
        <f>+U63-AK63</f>
        <v>0</v>
      </c>
      <c r="AN63" s="223">
        <f t="shared" si="16"/>
        <v>0</v>
      </c>
      <c r="AO63" s="224"/>
      <c r="AP63" s="224">
        <f t="shared" si="17"/>
        <v>0</v>
      </c>
      <c r="AQ63" s="225"/>
      <c r="AR63" s="224"/>
      <c r="AS63" s="224"/>
      <c r="AT63" s="224"/>
      <c r="AU63" s="224"/>
      <c r="AV63" s="224"/>
      <c r="AW63" s="224"/>
      <c r="AX63" s="224"/>
      <c r="AY63" s="224"/>
      <c r="AZ63" s="224"/>
      <c r="BA63" s="224"/>
      <c r="BB63" s="226"/>
      <c r="BC63" s="227">
        <f t="shared" si="18"/>
        <v>0</v>
      </c>
      <c r="BD63" s="222">
        <f t="shared" si="19"/>
        <v>0</v>
      </c>
    </row>
    <row r="64" spans="2:56" s="153" customFormat="1" x14ac:dyDescent="0.2">
      <c r="B64" s="231"/>
      <c r="C64" s="235">
        <v>193682</v>
      </c>
      <c r="D64" s="210" t="s">
        <v>50</v>
      </c>
      <c r="E64" s="210" t="s">
        <v>182</v>
      </c>
      <c r="F64" s="210" t="s">
        <v>496</v>
      </c>
      <c r="G64" s="210" t="s">
        <v>122</v>
      </c>
      <c r="H64" s="210" t="s">
        <v>171</v>
      </c>
      <c r="I64" s="210" t="s">
        <v>86</v>
      </c>
      <c r="J64" s="210" t="s">
        <v>77</v>
      </c>
      <c r="K64" s="210" t="s">
        <v>124</v>
      </c>
      <c r="L64" s="233" t="s">
        <v>2001</v>
      </c>
      <c r="M64" s="233" t="s">
        <v>2001</v>
      </c>
      <c r="N64" s="233" t="s">
        <v>2001</v>
      </c>
      <c r="O64" s="234">
        <v>601</v>
      </c>
      <c r="P64" s="235"/>
      <c r="Q64" s="235"/>
      <c r="R64" s="236"/>
      <c r="S64" s="235"/>
      <c r="T64" s="236"/>
      <c r="U64" s="237"/>
      <c r="V64" s="238" t="s">
        <v>1934</v>
      </c>
      <c r="W64" s="460"/>
      <c r="X64" s="239"/>
      <c r="Y64" s="591">
        <v>0</v>
      </c>
      <c r="Z64" s="232">
        <v>0</v>
      </c>
      <c r="AA64" s="232">
        <v>0</v>
      </c>
      <c r="AB64" s="232">
        <v>0</v>
      </c>
      <c r="AC64" s="232">
        <v>0</v>
      </c>
      <c r="AD64" s="232">
        <v>0</v>
      </c>
      <c r="AE64" s="232">
        <v>0</v>
      </c>
      <c r="AF64" s="232">
        <v>0</v>
      </c>
      <c r="AG64" s="232">
        <v>0</v>
      </c>
      <c r="AH64" s="232"/>
      <c r="AI64" s="232"/>
      <c r="AJ64" s="237"/>
      <c r="AK64" s="592">
        <f t="shared" si="20"/>
        <v>0</v>
      </c>
      <c r="AL64" s="593">
        <f t="shared" si="21"/>
        <v>0</v>
      </c>
      <c r="AN64" s="223">
        <f t="shared" si="16"/>
        <v>0</v>
      </c>
      <c r="AO64" s="224"/>
      <c r="AP64" s="224">
        <f t="shared" si="17"/>
        <v>0</v>
      </c>
      <c r="AQ64" s="225"/>
      <c r="AR64" s="224"/>
      <c r="AS64" s="224"/>
      <c r="AT64" s="224"/>
      <c r="AU64" s="224"/>
      <c r="AV64" s="224"/>
      <c r="AW64" s="224"/>
      <c r="AX64" s="224"/>
      <c r="AY64" s="224"/>
      <c r="AZ64" s="224"/>
      <c r="BA64" s="224"/>
      <c r="BB64" s="226"/>
      <c r="BC64" s="227">
        <f t="shared" si="18"/>
        <v>0</v>
      </c>
      <c r="BD64" s="222">
        <f t="shared" si="19"/>
        <v>0</v>
      </c>
    </row>
    <row r="65" spans="2:56" s="153" customFormat="1" x14ac:dyDescent="0.2">
      <c r="B65" s="231"/>
      <c r="C65" s="235">
        <v>72000</v>
      </c>
      <c r="D65" s="210" t="s">
        <v>50</v>
      </c>
      <c r="E65" s="210" t="s">
        <v>182</v>
      </c>
      <c r="F65" s="210" t="s">
        <v>496</v>
      </c>
      <c r="G65" s="210" t="s">
        <v>122</v>
      </c>
      <c r="H65" s="210" t="s">
        <v>171</v>
      </c>
      <c r="I65" s="210" t="s">
        <v>86</v>
      </c>
      <c r="J65" s="210" t="s">
        <v>77</v>
      </c>
      <c r="K65" s="210" t="s">
        <v>124</v>
      </c>
      <c r="L65" s="233" t="s">
        <v>2001</v>
      </c>
      <c r="M65" s="233" t="s">
        <v>2001</v>
      </c>
      <c r="N65" s="233" t="s">
        <v>2001</v>
      </c>
      <c r="O65" s="234">
        <v>623</v>
      </c>
      <c r="P65" s="235">
        <v>407</v>
      </c>
      <c r="Q65" s="235">
        <v>72000</v>
      </c>
      <c r="R65" s="236">
        <v>460</v>
      </c>
      <c r="S65" s="235">
        <v>72000</v>
      </c>
      <c r="T65" s="236" t="s">
        <v>772</v>
      </c>
      <c r="U65" s="237">
        <v>72000</v>
      </c>
      <c r="V65" s="238" t="s">
        <v>774</v>
      </c>
      <c r="W65" s="460" t="s">
        <v>907</v>
      </c>
      <c r="X65" s="239" t="s">
        <v>908</v>
      </c>
      <c r="Y65" s="591">
        <v>0</v>
      </c>
      <c r="Z65" s="232">
        <v>0</v>
      </c>
      <c r="AA65" s="232">
        <v>0</v>
      </c>
      <c r="AB65" s="232">
        <v>43200</v>
      </c>
      <c r="AC65" s="232">
        <v>14400</v>
      </c>
      <c r="AD65" s="232">
        <v>14400</v>
      </c>
      <c r="AE65" s="232">
        <v>0</v>
      </c>
      <c r="AF65" s="232">
        <v>0</v>
      </c>
      <c r="AG65" s="232">
        <v>0</v>
      </c>
      <c r="AH65" s="232"/>
      <c r="AI65" s="232"/>
      <c r="AJ65" s="237"/>
      <c r="AK65" s="592">
        <f t="shared" si="20"/>
        <v>72000</v>
      </c>
      <c r="AL65" s="593">
        <f t="shared" si="21"/>
        <v>0</v>
      </c>
      <c r="AN65" s="223">
        <f t="shared" si="16"/>
        <v>0</v>
      </c>
      <c r="AO65" s="224"/>
      <c r="AP65" s="224">
        <f t="shared" si="17"/>
        <v>0</v>
      </c>
      <c r="AQ65" s="225"/>
      <c r="AR65" s="224"/>
      <c r="AS65" s="224"/>
      <c r="AT65" s="224"/>
      <c r="AU65" s="224"/>
      <c r="AV65" s="224"/>
      <c r="AW65" s="224"/>
      <c r="AX65" s="224"/>
      <c r="AY65" s="224"/>
      <c r="AZ65" s="224"/>
      <c r="BA65" s="224"/>
      <c r="BB65" s="226"/>
      <c r="BC65" s="227">
        <f t="shared" si="18"/>
        <v>0</v>
      </c>
      <c r="BD65" s="222">
        <f t="shared" si="19"/>
        <v>0</v>
      </c>
    </row>
    <row r="66" spans="2:56" s="153" customFormat="1" x14ac:dyDescent="0.2">
      <c r="B66" s="231"/>
      <c r="C66" s="235">
        <v>50000000</v>
      </c>
      <c r="D66" s="210" t="s">
        <v>50</v>
      </c>
      <c r="E66" s="210" t="s">
        <v>182</v>
      </c>
      <c r="F66" s="210" t="s">
        <v>496</v>
      </c>
      <c r="G66" s="210" t="s">
        <v>122</v>
      </c>
      <c r="H66" s="210" t="s">
        <v>171</v>
      </c>
      <c r="I66" s="210" t="s">
        <v>86</v>
      </c>
      <c r="J66" s="210" t="s">
        <v>77</v>
      </c>
      <c r="K66" s="210" t="s">
        <v>124</v>
      </c>
      <c r="L66" s="233" t="s">
        <v>2001</v>
      </c>
      <c r="M66" s="233" t="s">
        <v>2001</v>
      </c>
      <c r="N66" s="233" t="s">
        <v>2001</v>
      </c>
      <c r="O66" s="234">
        <v>629</v>
      </c>
      <c r="P66" s="235">
        <v>365</v>
      </c>
      <c r="Q66" s="235">
        <v>50000000</v>
      </c>
      <c r="R66" s="236">
        <v>397</v>
      </c>
      <c r="S66" s="235">
        <v>50000000</v>
      </c>
      <c r="T66" s="236" t="s">
        <v>863</v>
      </c>
      <c r="U66" s="237">
        <v>50000000</v>
      </c>
      <c r="V66" s="238" t="s">
        <v>502</v>
      </c>
      <c r="W66" s="460" t="s">
        <v>909</v>
      </c>
      <c r="X66" s="239" t="s">
        <v>832</v>
      </c>
      <c r="Y66" s="591">
        <v>0</v>
      </c>
      <c r="Z66" s="232">
        <v>0</v>
      </c>
      <c r="AA66" s="232">
        <v>0</v>
      </c>
      <c r="AB66" s="232">
        <v>0</v>
      </c>
      <c r="AC66" s="232">
        <v>0</v>
      </c>
      <c r="AD66" s="232">
        <v>25000000</v>
      </c>
      <c r="AE66" s="232">
        <v>0</v>
      </c>
      <c r="AF66" s="232">
        <v>0</v>
      </c>
      <c r="AG66" s="232">
        <v>0</v>
      </c>
      <c r="AH66" s="232"/>
      <c r="AI66" s="232"/>
      <c r="AJ66" s="237"/>
      <c r="AK66" s="592">
        <f t="shared" si="20"/>
        <v>25000000</v>
      </c>
      <c r="AL66" s="593">
        <f t="shared" si="21"/>
        <v>25000000</v>
      </c>
      <c r="AN66" s="223">
        <f t="shared" si="16"/>
        <v>25000000</v>
      </c>
      <c r="AO66" s="224"/>
      <c r="AP66" s="224">
        <f t="shared" si="17"/>
        <v>25000000</v>
      </c>
      <c r="AQ66" s="225"/>
      <c r="AR66" s="224"/>
      <c r="AS66" s="224"/>
      <c r="AT66" s="224"/>
      <c r="AU66" s="224"/>
      <c r="AV66" s="224"/>
      <c r="AW66" s="224"/>
      <c r="AX66" s="224"/>
      <c r="AY66" s="224"/>
      <c r="AZ66" s="224"/>
      <c r="BA66" s="224"/>
      <c r="BB66" s="226"/>
      <c r="BC66" s="227">
        <f t="shared" si="18"/>
        <v>0</v>
      </c>
      <c r="BD66" s="222">
        <f t="shared" si="19"/>
        <v>25000000</v>
      </c>
    </row>
    <row r="67" spans="2:56" s="153" customFormat="1" x14ac:dyDescent="0.2">
      <c r="B67" s="231"/>
      <c r="C67" s="235">
        <v>15000000</v>
      </c>
      <c r="D67" s="210" t="s">
        <v>50</v>
      </c>
      <c r="E67" s="210" t="s">
        <v>182</v>
      </c>
      <c r="F67" s="210" t="s">
        <v>496</v>
      </c>
      <c r="G67" s="210" t="s">
        <v>122</v>
      </c>
      <c r="H67" s="210" t="s">
        <v>171</v>
      </c>
      <c r="I67" s="210" t="s">
        <v>86</v>
      </c>
      <c r="J67" s="210" t="s">
        <v>77</v>
      </c>
      <c r="K67" s="210" t="s">
        <v>124</v>
      </c>
      <c r="L67" s="233" t="s">
        <v>2001</v>
      </c>
      <c r="M67" s="233" t="s">
        <v>2001</v>
      </c>
      <c r="N67" s="233" t="s">
        <v>2001</v>
      </c>
      <c r="O67" s="234">
        <v>653</v>
      </c>
      <c r="P67" s="235">
        <v>451</v>
      </c>
      <c r="Q67" s="235">
        <v>15000000</v>
      </c>
      <c r="R67" s="236">
        <v>515</v>
      </c>
      <c r="S67" s="235">
        <v>15000000</v>
      </c>
      <c r="T67" s="236" t="s">
        <v>864</v>
      </c>
      <c r="U67" s="237">
        <v>15000000</v>
      </c>
      <c r="V67" s="238" t="s">
        <v>775</v>
      </c>
      <c r="W67" s="460" t="s">
        <v>881</v>
      </c>
      <c r="X67" s="239" t="s">
        <v>882</v>
      </c>
      <c r="Y67" s="591">
        <v>0</v>
      </c>
      <c r="Z67" s="232">
        <v>0</v>
      </c>
      <c r="AA67" s="232">
        <v>0</v>
      </c>
      <c r="AB67" s="232">
        <v>0</v>
      </c>
      <c r="AC67" s="232">
        <v>0</v>
      </c>
      <c r="AD67" s="232">
        <v>0</v>
      </c>
      <c r="AE67" s="232">
        <v>5250000</v>
      </c>
      <c r="AF67" s="232">
        <v>7500000</v>
      </c>
      <c r="AG67" s="232">
        <v>2250000</v>
      </c>
      <c r="AH67" s="232"/>
      <c r="AI67" s="232"/>
      <c r="AJ67" s="237"/>
      <c r="AK67" s="592">
        <f t="shared" si="20"/>
        <v>15000000</v>
      </c>
      <c r="AL67" s="593">
        <f t="shared" si="21"/>
        <v>0</v>
      </c>
      <c r="AN67" s="223">
        <f t="shared" si="16"/>
        <v>0</v>
      </c>
      <c r="AO67" s="224"/>
      <c r="AP67" s="224">
        <f t="shared" si="17"/>
        <v>0</v>
      </c>
      <c r="AQ67" s="225"/>
      <c r="AR67" s="224"/>
      <c r="AS67" s="224"/>
      <c r="AT67" s="224"/>
      <c r="AU67" s="224"/>
      <c r="AV67" s="224"/>
      <c r="AW67" s="224"/>
      <c r="AX67" s="224"/>
      <c r="AY67" s="224"/>
      <c r="AZ67" s="224"/>
      <c r="BA67" s="224"/>
      <c r="BB67" s="226"/>
      <c r="BC67" s="227">
        <f t="shared" si="18"/>
        <v>0</v>
      </c>
      <c r="BD67" s="222">
        <f t="shared" si="19"/>
        <v>0</v>
      </c>
    </row>
    <row r="68" spans="2:56" s="153" customFormat="1" x14ac:dyDescent="0.2">
      <c r="B68" s="231"/>
      <c r="C68" s="235">
        <v>200000000</v>
      </c>
      <c r="D68" s="210" t="s">
        <v>50</v>
      </c>
      <c r="E68" s="210" t="s">
        <v>182</v>
      </c>
      <c r="F68" s="210" t="s">
        <v>496</v>
      </c>
      <c r="G68" s="210" t="s">
        <v>122</v>
      </c>
      <c r="H68" s="210" t="s">
        <v>171</v>
      </c>
      <c r="I68" s="210" t="s">
        <v>86</v>
      </c>
      <c r="J68" s="210" t="s">
        <v>77</v>
      </c>
      <c r="K68" s="210" t="s">
        <v>124</v>
      </c>
      <c r="L68" s="233" t="s">
        <v>2001</v>
      </c>
      <c r="M68" s="233" t="s">
        <v>2001</v>
      </c>
      <c r="N68" s="233" t="s">
        <v>2001</v>
      </c>
      <c r="O68" s="234">
        <v>654</v>
      </c>
      <c r="P68" s="235"/>
      <c r="Q68" s="235"/>
      <c r="R68" s="236"/>
      <c r="S68" s="235"/>
      <c r="T68" s="236"/>
      <c r="U68" s="237"/>
      <c r="V68" s="238" t="s">
        <v>2113</v>
      </c>
      <c r="W68" s="460"/>
      <c r="X68" s="239"/>
      <c r="Y68" s="591">
        <v>0</v>
      </c>
      <c r="Z68" s="232">
        <v>0</v>
      </c>
      <c r="AA68" s="232">
        <v>0</v>
      </c>
      <c r="AB68" s="232">
        <v>0</v>
      </c>
      <c r="AC68" s="232">
        <v>0</v>
      </c>
      <c r="AD68" s="232">
        <v>0</v>
      </c>
      <c r="AE68" s="232">
        <v>0</v>
      </c>
      <c r="AF68" s="232">
        <v>0</v>
      </c>
      <c r="AG68" s="232">
        <v>0</v>
      </c>
      <c r="AH68" s="232"/>
      <c r="AI68" s="232"/>
      <c r="AJ68" s="237"/>
      <c r="AK68" s="592">
        <f t="shared" ref="AK68:AK82" si="22">SUM(Y68:AJ68)</f>
        <v>0</v>
      </c>
      <c r="AL68" s="593">
        <f t="shared" ref="AL68:AL82" si="23">+U68-AK68</f>
        <v>0</v>
      </c>
      <c r="AN68" s="223">
        <f t="shared" si="16"/>
        <v>0</v>
      </c>
      <c r="AO68" s="224"/>
      <c r="AP68" s="224">
        <f t="shared" si="17"/>
        <v>0</v>
      </c>
      <c r="AQ68" s="225"/>
      <c r="AR68" s="224"/>
      <c r="AS68" s="224"/>
      <c r="AT68" s="224"/>
      <c r="AU68" s="224"/>
      <c r="AV68" s="224"/>
      <c r="AW68" s="224"/>
      <c r="AX68" s="224"/>
      <c r="AY68" s="224"/>
      <c r="AZ68" s="224"/>
      <c r="BA68" s="224"/>
      <c r="BB68" s="226"/>
      <c r="BC68" s="227">
        <f t="shared" si="18"/>
        <v>0</v>
      </c>
      <c r="BD68" s="222">
        <f t="shared" si="19"/>
        <v>0</v>
      </c>
    </row>
    <row r="69" spans="2:56" s="153" customFormat="1" x14ac:dyDescent="0.2">
      <c r="B69" s="231"/>
      <c r="C69" s="235">
        <v>15288900</v>
      </c>
      <c r="D69" s="210" t="s">
        <v>50</v>
      </c>
      <c r="E69" s="210" t="s">
        <v>182</v>
      </c>
      <c r="F69" s="210" t="s">
        <v>496</v>
      </c>
      <c r="G69" s="210" t="s">
        <v>122</v>
      </c>
      <c r="H69" s="210" t="s">
        <v>171</v>
      </c>
      <c r="I69" s="210" t="s">
        <v>86</v>
      </c>
      <c r="J69" s="210" t="s">
        <v>77</v>
      </c>
      <c r="K69" s="210" t="s">
        <v>124</v>
      </c>
      <c r="L69" s="233" t="s">
        <v>2001</v>
      </c>
      <c r="M69" s="233" t="s">
        <v>2001</v>
      </c>
      <c r="N69" s="233" t="s">
        <v>2001</v>
      </c>
      <c r="O69" s="234">
        <v>656</v>
      </c>
      <c r="P69" s="235">
        <v>458</v>
      </c>
      <c r="Q69" s="235">
        <v>15288900</v>
      </c>
      <c r="R69" s="236">
        <v>507</v>
      </c>
      <c r="S69" s="235">
        <v>15288900</v>
      </c>
      <c r="T69" s="236" t="s">
        <v>865</v>
      </c>
      <c r="U69" s="237">
        <v>15288900</v>
      </c>
      <c r="V69" s="238" t="s">
        <v>776</v>
      </c>
      <c r="W69" s="460" t="s">
        <v>826</v>
      </c>
      <c r="X69" s="239" t="s">
        <v>814</v>
      </c>
      <c r="Y69" s="591">
        <v>0</v>
      </c>
      <c r="Z69" s="232">
        <v>0</v>
      </c>
      <c r="AA69" s="232">
        <v>0</v>
      </c>
      <c r="AB69" s="232">
        <v>0</v>
      </c>
      <c r="AC69" s="232">
        <v>0</v>
      </c>
      <c r="AD69" s="232">
        <v>0</v>
      </c>
      <c r="AE69" s="232">
        <v>0</v>
      </c>
      <c r="AF69" s="232">
        <v>4827880</v>
      </c>
      <c r="AG69" s="232">
        <v>3500000</v>
      </c>
      <c r="AH69" s="232"/>
      <c r="AI69" s="232"/>
      <c r="AJ69" s="237"/>
      <c r="AK69" s="592">
        <f t="shared" si="22"/>
        <v>8327880</v>
      </c>
      <c r="AL69" s="593">
        <f t="shared" si="23"/>
        <v>6961020</v>
      </c>
      <c r="AN69" s="223">
        <f t="shared" si="16"/>
        <v>6961020</v>
      </c>
      <c r="AO69" s="224"/>
      <c r="AP69" s="224">
        <f t="shared" si="17"/>
        <v>6961020</v>
      </c>
      <c r="AQ69" s="225"/>
      <c r="AR69" s="224"/>
      <c r="AS69" s="224"/>
      <c r="AT69" s="224"/>
      <c r="AU69" s="224"/>
      <c r="AV69" s="224"/>
      <c r="AW69" s="224"/>
      <c r="AX69" s="224"/>
      <c r="AY69" s="224"/>
      <c r="AZ69" s="224"/>
      <c r="BA69" s="224"/>
      <c r="BB69" s="226"/>
      <c r="BC69" s="227">
        <f t="shared" si="18"/>
        <v>0</v>
      </c>
      <c r="BD69" s="222">
        <f t="shared" si="19"/>
        <v>6961020</v>
      </c>
    </row>
    <row r="70" spans="2:56" s="153" customFormat="1" x14ac:dyDescent="0.2">
      <c r="B70" s="231"/>
      <c r="C70" s="235">
        <v>25000000</v>
      </c>
      <c r="D70" s="210" t="s">
        <v>50</v>
      </c>
      <c r="E70" s="210" t="s">
        <v>182</v>
      </c>
      <c r="F70" s="210" t="s">
        <v>496</v>
      </c>
      <c r="G70" s="210" t="s">
        <v>122</v>
      </c>
      <c r="H70" s="210" t="s">
        <v>171</v>
      </c>
      <c r="I70" s="210" t="s">
        <v>86</v>
      </c>
      <c r="J70" s="210" t="s">
        <v>77</v>
      </c>
      <c r="K70" s="210" t="s">
        <v>124</v>
      </c>
      <c r="L70" s="233" t="s">
        <v>2001</v>
      </c>
      <c r="M70" s="233" t="s">
        <v>2001</v>
      </c>
      <c r="N70" s="233" t="s">
        <v>2001</v>
      </c>
      <c r="O70" s="234">
        <v>677</v>
      </c>
      <c r="P70" s="235">
        <v>510</v>
      </c>
      <c r="Q70" s="235">
        <v>25000000</v>
      </c>
      <c r="R70" s="236">
        <v>607</v>
      </c>
      <c r="S70" s="235">
        <v>25000000</v>
      </c>
      <c r="T70" s="236" t="s">
        <v>866</v>
      </c>
      <c r="U70" s="237">
        <v>25000000</v>
      </c>
      <c r="V70" s="238" t="s">
        <v>867</v>
      </c>
      <c r="W70" s="460" t="s">
        <v>897</v>
      </c>
      <c r="X70" s="239" t="s">
        <v>910</v>
      </c>
      <c r="Y70" s="591">
        <v>0</v>
      </c>
      <c r="Z70" s="232">
        <v>0</v>
      </c>
      <c r="AA70" s="232">
        <v>0</v>
      </c>
      <c r="AB70" s="232">
        <v>0</v>
      </c>
      <c r="AC70" s="232">
        <v>0</v>
      </c>
      <c r="AD70" s="232">
        <v>0</v>
      </c>
      <c r="AE70" s="232">
        <v>0</v>
      </c>
      <c r="AF70" s="232">
        <v>833333</v>
      </c>
      <c r="AG70" s="232">
        <v>5000000</v>
      </c>
      <c r="AH70" s="232"/>
      <c r="AI70" s="232"/>
      <c r="AJ70" s="237"/>
      <c r="AK70" s="592">
        <f t="shared" si="22"/>
        <v>5833333</v>
      </c>
      <c r="AL70" s="593">
        <f t="shared" si="23"/>
        <v>19166667</v>
      </c>
      <c r="AN70" s="223">
        <f t="shared" si="16"/>
        <v>19166667</v>
      </c>
      <c r="AO70" s="224"/>
      <c r="AP70" s="224">
        <f t="shared" si="17"/>
        <v>19166667</v>
      </c>
      <c r="AQ70" s="225"/>
      <c r="AR70" s="224"/>
      <c r="AS70" s="224"/>
      <c r="AT70" s="224"/>
      <c r="AU70" s="224"/>
      <c r="AV70" s="224"/>
      <c r="AW70" s="224"/>
      <c r="AX70" s="224"/>
      <c r="AY70" s="224"/>
      <c r="AZ70" s="224"/>
      <c r="BA70" s="224"/>
      <c r="BB70" s="226"/>
      <c r="BC70" s="227">
        <f t="shared" si="18"/>
        <v>0</v>
      </c>
      <c r="BD70" s="222">
        <f t="shared" si="19"/>
        <v>19166667</v>
      </c>
    </row>
    <row r="71" spans="2:56" s="153" customFormat="1" x14ac:dyDescent="0.2">
      <c r="B71" s="231"/>
      <c r="C71" s="235">
        <v>44333333</v>
      </c>
      <c r="D71" s="210" t="s">
        <v>50</v>
      </c>
      <c r="E71" s="210" t="s">
        <v>182</v>
      </c>
      <c r="F71" s="210" t="s">
        <v>496</v>
      </c>
      <c r="G71" s="210" t="s">
        <v>122</v>
      </c>
      <c r="H71" s="210" t="s">
        <v>171</v>
      </c>
      <c r="I71" s="210" t="s">
        <v>86</v>
      </c>
      <c r="J71" s="210" t="s">
        <v>77</v>
      </c>
      <c r="K71" s="210" t="s">
        <v>124</v>
      </c>
      <c r="L71" s="233" t="s">
        <v>2001</v>
      </c>
      <c r="M71" s="233" t="s">
        <v>2001</v>
      </c>
      <c r="N71" s="233" t="s">
        <v>2001</v>
      </c>
      <c r="O71" s="234">
        <v>715</v>
      </c>
      <c r="P71" s="235">
        <v>569</v>
      </c>
      <c r="Q71" s="235">
        <v>44333333</v>
      </c>
      <c r="R71" s="236">
        <v>672</v>
      </c>
      <c r="S71" s="235">
        <v>44333333</v>
      </c>
      <c r="T71" s="236" t="s">
        <v>1933</v>
      </c>
      <c r="U71" s="237">
        <v>44333333</v>
      </c>
      <c r="V71" s="238" t="s">
        <v>868</v>
      </c>
      <c r="W71" s="460" t="s">
        <v>869</v>
      </c>
      <c r="X71" s="239" t="s">
        <v>830</v>
      </c>
      <c r="Y71" s="591">
        <v>0</v>
      </c>
      <c r="Z71" s="232">
        <v>0</v>
      </c>
      <c r="AA71" s="232">
        <v>0</v>
      </c>
      <c r="AB71" s="232">
        <v>0</v>
      </c>
      <c r="AC71" s="232">
        <v>0</v>
      </c>
      <c r="AD71" s="232">
        <v>0</v>
      </c>
      <c r="AE71" s="232">
        <v>0</v>
      </c>
      <c r="AF71" s="232">
        <v>0</v>
      </c>
      <c r="AG71" s="232">
        <v>4000000</v>
      </c>
      <c r="AH71" s="232"/>
      <c r="AI71" s="232"/>
      <c r="AJ71" s="237"/>
      <c r="AK71" s="592">
        <f t="shared" si="22"/>
        <v>4000000</v>
      </c>
      <c r="AL71" s="593">
        <f t="shared" si="23"/>
        <v>40333333</v>
      </c>
      <c r="AN71" s="223">
        <f t="shared" si="16"/>
        <v>40333333</v>
      </c>
      <c r="AO71" s="224"/>
      <c r="AP71" s="224">
        <f t="shared" si="17"/>
        <v>40333333</v>
      </c>
      <c r="AQ71" s="225"/>
      <c r="AR71" s="224"/>
      <c r="AS71" s="224"/>
      <c r="AT71" s="224"/>
      <c r="AU71" s="224"/>
      <c r="AV71" s="224"/>
      <c r="AW71" s="224"/>
      <c r="AX71" s="224"/>
      <c r="AY71" s="224"/>
      <c r="AZ71" s="224"/>
      <c r="BA71" s="224"/>
      <c r="BB71" s="226"/>
      <c r="BC71" s="227">
        <f t="shared" si="18"/>
        <v>0</v>
      </c>
      <c r="BD71" s="222">
        <f t="shared" si="19"/>
        <v>40333333</v>
      </c>
    </row>
    <row r="72" spans="2:56" s="153" customFormat="1" x14ac:dyDescent="0.2">
      <c r="B72" s="231"/>
      <c r="C72" s="235">
        <v>18000000</v>
      </c>
      <c r="D72" s="210" t="s">
        <v>50</v>
      </c>
      <c r="E72" s="210" t="s">
        <v>182</v>
      </c>
      <c r="F72" s="210" t="s">
        <v>496</v>
      </c>
      <c r="G72" s="210" t="s">
        <v>122</v>
      </c>
      <c r="H72" s="210" t="s">
        <v>171</v>
      </c>
      <c r="I72" s="210" t="s">
        <v>86</v>
      </c>
      <c r="J72" s="210" t="s">
        <v>77</v>
      </c>
      <c r="K72" s="210" t="s">
        <v>124</v>
      </c>
      <c r="L72" s="233" t="s">
        <v>2001</v>
      </c>
      <c r="M72" s="233" t="s">
        <v>2001</v>
      </c>
      <c r="N72" s="233" t="s">
        <v>2001</v>
      </c>
      <c r="O72" s="234">
        <v>735</v>
      </c>
      <c r="P72" s="235">
        <v>591</v>
      </c>
      <c r="Q72" s="235">
        <v>18000000</v>
      </c>
      <c r="R72" s="236">
        <v>708</v>
      </c>
      <c r="S72" s="235">
        <v>18000000</v>
      </c>
      <c r="T72" s="236" t="s">
        <v>2109</v>
      </c>
      <c r="U72" s="237">
        <v>18000000</v>
      </c>
      <c r="V72" s="238" t="s">
        <v>1935</v>
      </c>
      <c r="W72" s="460" t="s">
        <v>905</v>
      </c>
      <c r="X72" s="239" t="s">
        <v>2119</v>
      </c>
      <c r="Y72" s="591">
        <v>0</v>
      </c>
      <c r="Z72" s="232">
        <v>0</v>
      </c>
      <c r="AA72" s="232">
        <v>0</v>
      </c>
      <c r="AB72" s="232">
        <v>0</v>
      </c>
      <c r="AC72" s="232">
        <v>0</v>
      </c>
      <c r="AD72" s="232">
        <v>0</v>
      </c>
      <c r="AE72" s="232">
        <v>0</v>
      </c>
      <c r="AF72" s="232">
        <v>0</v>
      </c>
      <c r="AG72" s="232">
        <v>0</v>
      </c>
      <c r="AH72" s="232"/>
      <c r="AI72" s="232"/>
      <c r="AJ72" s="237"/>
      <c r="AK72" s="592">
        <f t="shared" si="22"/>
        <v>0</v>
      </c>
      <c r="AL72" s="593">
        <f t="shared" si="23"/>
        <v>18000000</v>
      </c>
      <c r="AN72" s="223">
        <f t="shared" si="16"/>
        <v>18000000</v>
      </c>
      <c r="AO72" s="224"/>
      <c r="AP72" s="224">
        <f t="shared" si="17"/>
        <v>18000000</v>
      </c>
      <c r="AQ72" s="225"/>
      <c r="AR72" s="224"/>
      <c r="AS72" s="224"/>
      <c r="AT72" s="224"/>
      <c r="AU72" s="224"/>
      <c r="AV72" s="224"/>
      <c r="AW72" s="224"/>
      <c r="AX72" s="224"/>
      <c r="AY72" s="224"/>
      <c r="AZ72" s="224"/>
      <c r="BA72" s="224"/>
      <c r="BB72" s="226"/>
      <c r="BC72" s="227">
        <f t="shared" si="18"/>
        <v>0</v>
      </c>
      <c r="BD72" s="222">
        <f t="shared" si="19"/>
        <v>18000000</v>
      </c>
    </row>
    <row r="73" spans="2:56" s="153" customFormat="1" x14ac:dyDescent="0.2">
      <c r="B73" s="231"/>
      <c r="C73" s="235">
        <v>24000000</v>
      </c>
      <c r="D73" s="210" t="s">
        <v>50</v>
      </c>
      <c r="E73" s="210" t="s">
        <v>182</v>
      </c>
      <c r="F73" s="210" t="s">
        <v>496</v>
      </c>
      <c r="G73" s="210" t="s">
        <v>122</v>
      </c>
      <c r="H73" s="210" t="s">
        <v>171</v>
      </c>
      <c r="I73" s="210" t="s">
        <v>86</v>
      </c>
      <c r="J73" s="210" t="s">
        <v>77</v>
      </c>
      <c r="K73" s="210" t="s">
        <v>124</v>
      </c>
      <c r="L73" s="233" t="s">
        <v>2001</v>
      </c>
      <c r="M73" s="233" t="s">
        <v>2001</v>
      </c>
      <c r="N73" s="233" t="s">
        <v>2001</v>
      </c>
      <c r="O73" s="234">
        <v>736</v>
      </c>
      <c r="P73" s="235">
        <v>582</v>
      </c>
      <c r="Q73" s="235">
        <v>24000000</v>
      </c>
      <c r="R73" s="236">
        <v>695</v>
      </c>
      <c r="S73" s="235">
        <v>24000000</v>
      </c>
      <c r="T73" s="236" t="s">
        <v>2110</v>
      </c>
      <c r="U73" s="237">
        <v>24000000</v>
      </c>
      <c r="V73" s="238" t="s">
        <v>1936</v>
      </c>
      <c r="W73" s="460" t="s">
        <v>875</v>
      </c>
      <c r="X73" s="239" t="s">
        <v>876</v>
      </c>
      <c r="Y73" s="591">
        <v>0</v>
      </c>
      <c r="Z73" s="232">
        <v>0</v>
      </c>
      <c r="AA73" s="232">
        <v>0</v>
      </c>
      <c r="AB73" s="232">
        <v>0</v>
      </c>
      <c r="AC73" s="232">
        <v>0</v>
      </c>
      <c r="AD73" s="232">
        <v>0</v>
      </c>
      <c r="AE73" s="232">
        <v>0</v>
      </c>
      <c r="AF73" s="232">
        <v>0</v>
      </c>
      <c r="AG73" s="232">
        <v>0</v>
      </c>
      <c r="AH73" s="232"/>
      <c r="AI73" s="232"/>
      <c r="AJ73" s="237"/>
      <c r="AK73" s="592">
        <f t="shared" ref="AK73:AK80" si="24">SUM(Y73:AJ73)</f>
        <v>0</v>
      </c>
      <c r="AL73" s="593">
        <f t="shared" ref="AL73:AL80" si="25">+U73-AK73</f>
        <v>24000000</v>
      </c>
      <c r="AN73" s="223">
        <f t="shared" si="16"/>
        <v>24000000</v>
      </c>
      <c r="AO73" s="224"/>
      <c r="AP73" s="224">
        <f t="shared" si="17"/>
        <v>24000000</v>
      </c>
      <c r="AQ73" s="225"/>
      <c r="AR73" s="224"/>
      <c r="AS73" s="224"/>
      <c r="AT73" s="224"/>
      <c r="AU73" s="224"/>
      <c r="AV73" s="224"/>
      <c r="AW73" s="224"/>
      <c r="AX73" s="224"/>
      <c r="AY73" s="224"/>
      <c r="AZ73" s="224"/>
      <c r="BA73" s="224"/>
      <c r="BB73" s="226"/>
      <c r="BC73" s="227">
        <f t="shared" si="18"/>
        <v>0</v>
      </c>
      <c r="BD73" s="222">
        <f t="shared" si="19"/>
        <v>24000000</v>
      </c>
    </row>
    <row r="74" spans="2:56" s="153" customFormat="1" x14ac:dyDescent="0.2">
      <c r="B74" s="231"/>
      <c r="C74" s="235">
        <v>6000000</v>
      </c>
      <c r="D74" s="210" t="s">
        <v>50</v>
      </c>
      <c r="E74" s="210" t="s">
        <v>182</v>
      </c>
      <c r="F74" s="210" t="s">
        <v>496</v>
      </c>
      <c r="G74" s="210" t="s">
        <v>122</v>
      </c>
      <c r="H74" s="210" t="s">
        <v>171</v>
      </c>
      <c r="I74" s="210" t="s">
        <v>86</v>
      </c>
      <c r="J74" s="210" t="s">
        <v>77</v>
      </c>
      <c r="K74" s="210" t="s">
        <v>124</v>
      </c>
      <c r="L74" s="233" t="s">
        <v>2001</v>
      </c>
      <c r="M74" s="233" t="s">
        <v>2001</v>
      </c>
      <c r="N74" s="233" t="s">
        <v>2001</v>
      </c>
      <c r="O74" s="234">
        <v>737</v>
      </c>
      <c r="P74" s="235">
        <v>581</v>
      </c>
      <c r="Q74" s="235">
        <v>6000000</v>
      </c>
      <c r="R74" s="236">
        <v>694</v>
      </c>
      <c r="S74" s="235">
        <v>6000000</v>
      </c>
      <c r="T74" s="236" t="s">
        <v>2111</v>
      </c>
      <c r="U74" s="237">
        <v>6000000</v>
      </c>
      <c r="V74" s="238" t="s">
        <v>1937</v>
      </c>
      <c r="W74" s="460" t="s">
        <v>877</v>
      </c>
      <c r="X74" s="239" t="s">
        <v>878</v>
      </c>
      <c r="Y74" s="591">
        <v>0</v>
      </c>
      <c r="Z74" s="232">
        <v>0</v>
      </c>
      <c r="AA74" s="232">
        <v>0</v>
      </c>
      <c r="AB74" s="232">
        <v>0</v>
      </c>
      <c r="AC74" s="232">
        <v>0</v>
      </c>
      <c r="AD74" s="232">
        <v>0</v>
      </c>
      <c r="AE74" s="232">
        <v>0</v>
      </c>
      <c r="AF74" s="232">
        <v>0</v>
      </c>
      <c r="AG74" s="232">
        <v>0</v>
      </c>
      <c r="AH74" s="232"/>
      <c r="AI74" s="232"/>
      <c r="AJ74" s="237"/>
      <c r="AK74" s="592">
        <f t="shared" si="24"/>
        <v>0</v>
      </c>
      <c r="AL74" s="593">
        <f t="shared" si="25"/>
        <v>6000000</v>
      </c>
      <c r="AN74" s="223">
        <f t="shared" si="16"/>
        <v>6000000</v>
      </c>
      <c r="AO74" s="224"/>
      <c r="AP74" s="224">
        <f t="shared" si="17"/>
        <v>6000000</v>
      </c>
      <c r="AQ74" s="225"/>
      <c r="AR74" s="224"/>
      <c r="AS74" s="224"/>
      <c r="AT74" s="224"/>
      <c r="AU74" s="224"/>
      <c r="AV74" s="224"/>
      <c r="AW74" s="224"/>
      <c r="AX74" s="224"/>
      <c r="AY74" s="224"/>
      <c r="AZ74" s="224"/>
      <c r="BA74" s="224"/>
      <c r="BB74" s="226"/>
      <c r="BC74" s="227">
        <f t="shared" si="18"/>
        <v>0</v>
      </c>
      <c r="BD74" s="222">
        <f t="shared" si="19"/>
        <v>6000000</v>
      </c>
    </row>
    <row r="75" spans="2:56" s="153" customFormat="1" x14ac:dyDescent="0.2">
      <c r="B75" s="231"/>
      <c r="C75" s="235">
        <v>6000000</v>
      </c>
      <c r="D75" s="210" t="s">
        <v>50</v>
      </c>
      <c r="E75" s="210" t="s">
        <v>182</v>
      </c>
      <c r="F75" s="210" t="s">
        <v>496</v>
      </c>
      <c r="G75" s="210" t="s">
        <v>122</v>
      </c>
      <c r="H75" s="210" t="s">
        <v>171</v>
      </c>
      <c r="I75" s="210" t="s">
        <v>86</v>
      </c>
      <c r="J75" s="210" t="s">
        <v>77</v>
      </c>
      <c r="K75" s="210" t="s">
        <v>124</v>
      </c>
      <c r="L75" s="233" t="s">
        <v>2001</v>
      </c>
      <c r="M75" s="233" t="s">
        <v>2001</v>
      </c>
      <c r="N75" s="233" t="s">
        <v>2001</v>
      </c>
      <c r="O75" s="234">
        <v>738</v>
      </c>
      <c r="P75" s="235">
        <v>580</v>
      </c>
      <c r="Q75" s="235">
        <v>6000000</v>
      </c>
      <c r="R75" s="236">
        <v>693</v>
      </c>
      <c r="S75" s="235">
        <v>6000000</v>
      </c>
      <c r="T75" s="236" t="s">
        <v>2112</v>
      </c>
      <c r="U75" s="237">
        <v>6000000</v>
      </c>
      <c r="V75" s="238" t="s">
        <v>1938</v>
      </c>
      <c r="W75" s="460" t="s">
        <v>885</v>
      </c>
      <c r="X75" s="239" t="s">
        <v>886</v>
      </c>
      <c r="Y75" s="591">
        <v>0</v>
      </c>
      <c r="Z75" s="232">
        <v>0</v>
      </c>
      <c r="AA75" s="232">
        <v>0</v>
      </c>
      <c r="AB75" s="232">
        <v>0</v>
      </c>
      <c r="AC75" s="232">
        <v>0</v>
      </c>
      <c r="AD75" s="232">
        <v>0</v>
      </c>
      <c r="AE75" s="232">
        <v>0</v>
      </c>
      <c r="AF75" s="232">
        <v>0</v>
      </c>
      <c r="AG75" s="232">
        <v>0</v>
      </c>
      <c r="AH75" s="232"/>
      <c r="AI75" s="232"/>
      <c r="AJ75" s="237"/>
      <c r="AK75" s="592">
        <f t="shared" si="24"/>
        <v>0</v>
      </c>
      <c r="AL75" s="593">
        <f t="shared" si="25"/>
        <v>6000000</v>
      </c>
      <c r="AN75" s="223">
        <f t="shared" si="16"/>
        <v>6000000</v>
      </c>
      <c r="AO75" s="224"/>
      <c r="AP75" s="224">
        <f t="shared" si="17"/>
        <v>6000000</v>
      </c>
      <c r="AQ75" s="225"/>
      <c r="AR75" s="224"/>
      <c r="AS75" s="224"/>
      <c r="AT75" s="224"/>
      <c r="AU75" s="224"/>
      <c r="AV75" s="224"/>
      <c r="AW75" s="224"/>
      <c r="AX75" s="224"/>
      <c r="AY75" s="224"/>
      <c r="AZ75" s="224"/>
      <c r="BA75" s="224"/>
      <c r="BB75" s="226"/>
      <c r="BC75" s="227">
        <f t="shared" si="18"/>
        <v>0</v>
      </c>
      <c r="BD75" s="222">
        <f t="shared" si="19"/>
        <v>6000000</v>
      </c>
    </row>
    <row r="76" spans="2:56" s="153" customFormat="1" x14ac:dyDescent="0.2">
      <c r="B76" s="231"/>
      <c r="C76" s="235">
        <v>11400000</v>
      </c>
      <c r="D76" s="210" t="s">
        <v>50</v>
      </c>
      <c r="E76" s="210" t="s">
        <v>182</v>
      </c>
      <c r="F76" s="210" t="s">
        <v>496</v>
      </c>
      <c r="G76" s="210" t="s">
        <v>122</v>
      </c>
      <c r="H76" s="210" t="s">
        <v>171</v>
      </c>
      <c r="I76" s="210" t="s">
        <v>86</v>
      </c>
      <c r="J76" s="210" t="s">
        <v>77</v>
      </c>
      <c r="K76" s="210" t="s">
        <v>124</v>
      </c>
      <c r="L76" s="233" t="s">
        <v>2001</v>
      </c>
      <c r="M76" s="233" t="s">
        <v>2001</v>
      </c>
      <c r="N76" s="233" t="s">
        <v>2001</v>
      </c>
      <c r="O76" s="234">
        <v>771</v>
      </c>
      <c r="P76" s="235">
        <v>614</v>
      </c>
      <c r="Q76" s="235"/>
      <c r="R76" s="236"/>
      <c r="S76" s="235"/>
      <c r="T76" s="236"/>
      <c r="U76" s="237"/>
      <c r="V76" s="238" t="s">
        <v>2114</v>
      </c>
      <c r="W76" s="460"/>
      <c r="X76" s="239"/>
      <c r="Y76" s="591">
        <v>0</v>
      </c>
      <c r="Z76" s="232">
        <v>0</v>
      </c>
      <c r="AA76" s="232">
        <v>0</v>
      </c>
      <c r="AB76" s="232">
        <v>0</v>
      </c>
      <c r="AC76" s="232">
        <v>0</v>
      </c>
      <c r="AD76" s="232">
        <v>0</v>
      </c>
      <c r="AE76" s="232">
        <v>0</v>
      </c>
      <c r="AF76" s="232">
        <v>0</v>
      </c>
      <c r="AG76" s="232">
        <v>0</v>
      </c>
      <c r="AH76" s="232"/>
      <c r="AI76" s="232"/>
      <c r="AJ76" s="237"/>
      <c r="AK76" s="592">
        <f t="shared" si="24"/>
        <v>0</v>
      </c>
      <c r="AL76" s="593">
        <f t="shared" si="25"/>
        <v>0</v>
      </c>
      <c r="AN76" s="223">
        <f>+AL76</f>
        <v>0</v>
      </c>
      <c r="AO76" s="224"/>
      <c r="AP76" s="224">
        <f>+AN76-AO76</f>
        <v>0</v>
      </c>
      <c r="AQ76" s="225"/>
      <c r="AR76" s="224"/>
      <c r="AS76" s="224"/>
      <c r="AT76" s="224"/>
      <c r="AU76" s="224"/>
      <c r="AV76" s="224"/>
      <c r="AW76" s="224"/>
      <c r="AX76" s="224"/>
      <c r="AY76" s="224"/>
      <c r="AZ76" s="224"/>
      <c r="BA76" s="224"/>
      <c r="BB76" s="226"/>
      <c r="BC76" s="227"/>
      <c r="BD76" s="222"/>
    </row>
    <row r="77" spans="2:56" s="153" customFormat="1" x14ac:dyDescent="0.2">
      <c r="B77" s="231"/>
      <c r="C77" s="235">
        <v>6000000</v>
      </c>
      <c r="D77" s="210" t="s">
        <v>50</v>
      </c>
      <c r="E77" s="210" t="s">
        <v>182</v>
      </c>
      <c r="F77" s="210" t="s">
        <v>496</v>
      </c>
      <c r="G77" s="210" t="s">
        <v>122</v>
      </c>
      <c r="H77" s="210" t="s">
        <v>171</v>
      </c>
      <c r="I77" s="210" t="s">
        <v>86</v>
      </c>
      <c r="J77" s="210" t="s">
        <v>77</v>
      </c>
      <c r="K77" s="210" t="s">
        <v>124</v>
      </c>
      <c r="L77" s="233" t="s">
        <v>2001</v>
      </c>
      <c r="M77" s="233" t="s">
        <v>2001</v>
      </c>
      <c r="N77" s="233" t="s">
        <v>2001</v>
      </c>
      <c r="O77" s="234">
        <v>772</v>
      </c>
      <c r="P77" s="235">
        <v>615</v>
      </c>
      <c r="Q77" s="235"/>
      <c r="R77" s="236"/>
      <c r="S77" s="235"/>
      <c r="T77" s="236"/>
      <c r="U77" s="237"/>
      <c r="V77" s="238" t="s">
        <v>2115</v>
      </c>
      <c r="W77" s="460"/>
      <c r="X77" s="239"/>
      <c r="Y77" s="591">
        <v>0</v>
      </c>
      <c r="Z77" s="232">
        <v>0</v>
      </c>
      <c r="AA77" s="232">
        <v>0</v>
      </c>
      <c r="AB77" s="232">
        <v>0</v>
      </c>
      <c r="AC77" s="232">
        <v>0</v>
      </c>
      <c r="AD77" s="232">
        <v>0</v>
      </c>
      <c r="AE77" s="232">
        <v>0</v>
      </c>
      <c r="AF77" s="232">
        <v>0</v>
      </c>
      <c r="AG77" s="232">
        <v>0</v>
      </c>
      <c r="AH77" s="232"/>
      <c r="AI77" s="232"/>
      <c r="AJ77" s="237"/>
      <c r="AK77" s="592">
        <f t="shared" si="24"/>
        <v>0</v>
      </c>
      <c r="AL77" s="593">
        <f t="shared" si="25"/>
        <v>0</v>
      </c>
      <c r="AN77" s="223">
        <f>+AL77</f>
        <v>0</v>
      </c>
      <c r="AO77" s="224"/>
      <c r="AP77" s="224">
        <f>+AN77-AO77</f>
        <v>0</v>
      </c>
      <c r="AQ77" s="225"/>
      <c r="AR77" s="224"/>
      <c r="AS77" s="224"/>
      <c r="AT77" s="224"/>
      <c r="AU77" s="224"/>
      <c r="AV77" s="224"/>
      <c r="AW77" s="224"/>
      <c r="AX77" s="224"/>
      <c r="AY77" s="224"/>
      <c r="AZ77" s="224"/>
      <c r="BA77" s="224"/>
      <c r="BB77" s="226"/>
      <c r="BC77" s="227"/>
      <c r="BD77" s="222"/>
    </row>
    <row r="78" spans="2:56" s="153" customFormat="1" x14ac:dyDescent="0.2">
      <c r="B78" s="231"/>
      <c r="C78" s="235">
        <v>4500000</v>
      </c>
      <c r="D78" s="210" t="s">
        <v>50</v>
      </c>
      <c r="E78" s="210" t="s">
        <v>182</v>
      </c>
      <c r="F78" s="210" t="s">
        <v>496</v>
      </c>
      <c r="G78" s="210" t="s">
        <v>122</v>
      </c>
      <c r="H78" s="210" t="s">
        <v>171</v>
      </c>
      <c r="I78" s="210" t="s">
        <v>86</v>
      </c>
      <c r="J78" s="210" t="s">
        <v>77</v>
      </c>
      <c r="K78" s="210" t="s">
        <v>124</v>
      </c>
      <c r="L78" s="233" t="s">
        <v>2001</v>
      </c>
      <c r="M78" s="233" t="s">
        <v>2001</v>
      </c>
      <c r="N78" s="233" t="s">
        <v>2001</v>
      </c>
      <c r="O78" s="234">
        <v>773</v>
      </c>
      <c r="P78" s="235">
        <v>617</v>
      </c>
      <c r="Q78" s="235">
        <v>4500000</v>
      </c>
      <c r="R78" s="236">
        <v>730</v>
      </c>
      <c r="S78" s="235">
        <v>4500000</v>
      </c>
      <c r="T78" s="236"/>
      <c r="U78" s="237"/>
      <c r="V78" s="238" t="s">
        <v>2116</v>
      </c>
      <c r="W78" s="460"/>
      <c r="X78" s="239"/>
      <c r="Y78" s="591">
        <v>0</v>
      </c>
      <c r="Z78" s="232">
        <v>0</v>
      </c>
      <c r="AA78" s="232">
        <v>0</v>
      </c>
      <c r="AB78" s="232">
        <v>0</v>
      </c>
      <c r="AC78" s="232">
        <v>0</v>
      </c>
      <c r="AD78" s="232">
        <v>0</v>
      </c>
      <c r="AE78" s="232">
        <v>0</v>
      </c>
      <c r="AF78" s="232">
        <v>0</v>
      </c>
      <c r="AG78" s="232">
        <v>0</v>
      </c>
      <c r="AH78" s="232"/>
      <c r="AI78" s="232"/>
      <c r="AJ78" s="237"/>
      <c r="AK78" s="592">
        <f t="shared" si="24"/>
        <v>0</v>
      </c>
      <c r="AL78" s="593">
        <f t="shared" si="25"/>
        <v>0</v>
      </c>
      <c r="AN78" s="223">
        <f>+AL78</f>
        <v>0</v>
      </c>
      <c r="AO78" s="224"/>
      <c r="AP78" s="224">
        <f>+AN78-AO78</f>
        <v>0</v>
      </c>
      <c r="AQ78" s="225"/>
      <c r="AR78" s="224"/>
      <c r="AS78" s="224"/>
      <c r="AT78" s="224"/>
      <c r="AU78" s="224"/>
      <c r="AV78" s="224"/>
      <c r="AW78" s="224"/>
      <c r="AX78" s="224"/>
      <c r="AY78" s="224"/>
      <c r="AZ78" s="224"/>
      <c r="BA78" s="224"/>
      <c r="BB78" s="226"/>
      <c r="BC78" s="227"/>
      <c r="BD78" s="222"/>
    </row>
    <row r="79" spans="2:56" s="153" customFormat="1" x14ac:dyDescent="0.2">
      <c r="B79" s="231"/>
      <c r="C79" s="235">
        <v>5700000</v>
      </c>
      <c r="D79" s="210" t="s">
        <v>50</v>
      </c>
      <c r="E79" s="210" t="s">
        <v>182</v>
      </c>
      <c r="F79" s="210" t="s">
        <v>496</v>
      </c>
      <c r="G79" s="210" t="s">
        <v>122</v>
      </c>
      <c r="H79" s="210" t="s">
        <v>171</v>
      </c>
      <c r="I79" s="210" t="s">
        <v>86</v>
      </c>
      <c r="J79" s="210" t="s">
        <v>77</v>
      </c>
      <c r="K79" s="210" t="s">
        <v>124</v>
      </c>
      <c r="L79" s="233" t="s">
        <v>2001</v>
      </c>
      <c r="M79" s="233" t="s">
        <v>2001</v>
      </c>
      <c r="N79" s="233" t="s">
        <v>2001</v>
      </c>
      <c r="O79" s="234">
        <v>774</v>
      </c>
      <c r="P79" s="235">
        <v>618</v>
      </c>
      <c r="Q79" s="235">
        <v>5700000</v>
      </c>
      <c r="R79" s="236">
        <v>731</v>
      </c>
      <c r="S79" s="235">
        <v>5700000</v>
      </c>
      <c r="T79" s="236"/>
      <c r="U79" s="237"/>
      <c r="V79" s="238" t="s">
        <v>2117</v>
      </c>
      <c r="W79" s="460"/>
      <c r="X79" s="239"/>
      <c r="Y79" s="591">
        <v>0</v>
      </c>
      <c r="Z79" s="232">
        <v>0</v>
      </c>
      <c r="AA79" s="232">
        <v>0</v>
      </c>
      <c r="AB79" s="232">
        <v>0</v>
      </c>
      <c r="AC79" s="232">
        <v>0</v>
      </c>
      <c r="AD79" s="232">
        <v>0</v>
      </c>
      <c r="AE79" s="232">
        <v>0</v>
      </c>
      <c r="AF79" s="232">
        <v>0</v>
      </c>
      <c r="AG79" s="232">
        <v>0</v>
      </c>
      <c r="AH79" s="232"/>
      <c r="AI79" s="232"/>
      <c r="AJ79" s="237"/>
      <c r="AK79" s="592">
        <f t="shared" si="24"/>
        <v>0</v>
      </c>
      <c r="AL79" s="593">
        <f t="shared" si="25"/>
        <v>0</v>
      </c>
      <c r="AN79" s="223">
        <f>+AL79</f>
        <v>0</v>
      </c>
      <c r="AO79" s="224"/>
      <c r="AP79" s="224">
        <f>+AN79-AO79</f>
        <v>0</v>
      </c>
      <c r="AQ79" s="225"/>
      <c r="AR79" s="224"/>
      <c r="AS79" s="224"/>
      <c r="AT79" s="224"/>
      <c r="AU79" s="224"/>
      <c r="AV79" s="224"/>
      <c r="AW79" s="224"/>
      <c r="AX79" s="224"/>
      <c r="AY79" s="224"/>
      <c r="AZ79" s="224"/>
      <c r="BA79" s="224"/>
      <c r="BB79" s="226"/>
      <c r="BC79" s="227"/>
      <c r="BD79" s="222"/>
    </row>
    <row r="80" spans="2:56" s="153" customFormat="1" x14ac:dyDescent="0.2">
      <c r="B80" s="231"/>
      <c r="C80" s="235">
        <v>6000000</v>
      </c>
      <c r="D80" s="210" t="s">
        <v>50</v>
      </c>
      <c r="E80" s="210" t="s">
        <v>182</v>
      </c>
      <c r="F80" s="210" t="s">
        <v>496</v>
      </c>
      <c r="G80" s="210" t="s">
        <v>122</v>
      </c>
      <c r="H80" s="210" t="s">
        <v>171</v>
      </c>
      <c r="I80" s="210" t="s">
        <v>86</v>
      </c>
      <c r="J80" s="210" t="s">
        <v>77</v>
      </c>
      <c r="K80" s="210" t="s">
        <v>124</v>
      </c>
      <c r="L80" s="233" t="s">
        <v>2001</v>
      </c>
      <c r="M80" s="233" t="s">
        <v>2001</v>
      </c>
      <c r="N80" s="233" t="s">
        <v>2001</v>
      </c>
      <c r="O80" s="234">
        <v>775</v>
      </c>
      <c r="P80" s="235">
        <v>619</v>
      </c>
      <c r="Q80" s="235">
        <v>6000000</v>
      </c>
      <c r="R80" s="236">
        <v>729</v>
      </c>
      <c r="S80" s="235">
        <v>6000000</v>
      </c>
      <c r="T80" s="236"/>
      <c r="U80" s="237"/>
      <c r="V80" s="238" t="s">
        <v>2118</v>
      </c>
      <c r="W80" s="460"/>
      <c r="X80" s="239"/>
      <c r="Y80" s="591">
        <v>0</v>
      </c>
      <c r="Z80" s="232">
        <v>0</v>
      </c>
      <c r="AA80" s="232">
        <v>0</v>
      </c>
      <c r="AB80" s="232">
        <v>0</v>
      </c>
      <c r="AC80" s="232">
        <v>0</v>
      </c>
      <c r="AD80" s="232">
        <v>0</v>
      </c>
      <c r="AE80" s="232">
        <v>0</v>
      </c>
      <c r="AF80" s="232">
        <v>0</v>
      </c>
      <c r="AG80" s="232">
        <v>0</v>
      </c>
      <c r="AH80" s="232"/>
      <c r="AI80" s="232"/>
      <c r="AJ80" s="237"/>
      <c r="AK80" s="592">
        <f t="shared" si="24"/>
        <v>0</v>
      </c>
      <c r="AL80" s="593">
        <f t="shared" si="25"/>
        <v>0</v>
      </c>
      <c r="AN80" s="223">
        <f>+AL80</f>
        <v>0</v>
      </c>
      <c r="AO80" s="224"/>
      <c r="AP80" s="224">
        <f>+AN80-AO80</f>
        <v>0</v>
      </c>
      <c r="AQ80" s="225"/>
      <c r="AR80" s="224"/>
      <c r="AS80" s="224"/>
      <c r="AT80" s="224"/>
      <c r="AU80" s="224"/>
      <c r="AV80" s="224"/>
      <c r="AW80" s="224"/>
      <c r="AX80" s="224"/>
      <c r="AY80" s="224"/>
      <c r="AZ80" s="224"/>
      <c r="BA80" s="224"/>
      <c r="BB80" s="226"/>
      <c r="BC80" s="227"/>
      <c r="BD80" s="222"/>
    </row>
    <row r="81" spans="2:57" s="153" customFormat="1" x14ac:dyDescent="0.2">
      <c r="B81" s="231"/>
      <c r="C81" s="235"/>
      <c r="D81" s="210"/>
      <c r="E81" s="210"/>
      <c r="F81" s="210"/>
      <c r="G81" s="210"/>
      <c r="H81" s="210"/>
      <c r="I81" s="210"/>
      <c r="J81" s="210"/>
      <c r="K81" s="210"/>
      <c r="L81" s="233"/>
      <c r="M81" s="233"/>
      <c r="N81" s="233"/>
      <c r="O81" s="234"/>
      <c r="P81" s="235"/>
      <c r="Q81" s="235"/>
      <c r="R81" s="236"/>
      <c r="S81" s="235"/>
      <c r="T81" s="236"/>
      <c r="U81" s="237"/>
      <c r="V81" s="238"/>
      <c r="W81" s="460"/>
      <c r="X81" s="239"/>
      <c r="Y81" s="591"/>
      <c r="Z81" s="232"/>
      <c r="AA81" s="232"/>
      <c r="AB81" s="232"/>
      <c r="AC81" s="232"/>
      <c r="AD81" s="232"/>
      <c r="AE81" s="232"/>
      <c r="AF81" s="232"/>
      <c r="AG81" s="232"/>
      <c r="AH81" s="232"/>
      <c r="AI81" s="232"/>
      <c r="AJ81" s="237"/>
      <c r="AK81" s="592">
        <f t="shared" si="22"/>
        <v>0</v>
      </c>
      <c r="AL81" s="593">
        <f t="shared" si="23"/>
        <v>0</v>
      </c>
      <c r="AN81" s="223">
        <f t="shared" si="16"/>
        <v>0</v>
      </c>
      <c r="AO81" s="224"/>
      <c r="AP81" s="224">
        <f t="shared" si="17"/>
        <v>0</v>
      </c>
      <c r="AQ81" s="225"/>
      <c r="AR81" s="224"/>
      <c r="AS81" s="224"/>
      <c r="AT81" s="224"/>
      <c r="AU81" s="224"/>
      <c r="AV81" s="224"/>
      <c r="AW81" s="224"/>
      <c r="AX81" s="224"/>
      <c r="AY81" s="224"/>
      <c r="AZ81" s="224"/>
      <c r="BA81" s="224"/>
      <c r="BB81" s="226"/>
      <c r="BC81" s="227">
        <f t="shared" si="18"/>
        <v>0</v>
      </c>
      <c r="BD81" s="222">
        <f t="shared" si="19"/>
        <v>0</v>
      </c>
    </row>
    <row r="82" spans="2:57" s="153" customFormat="1" x14ac:dyDescent="0.2">
      <c r="B82" s="231"/>
      <c r="C82" s="235"/>
      <c r="D82" s="210"/>
      <c r="E82" s="210"/>
      <c r="F82" s="210"/>
      <c r="G82" s="210"/>
      <c r="H82" s="210"/>
      <c r="I82" s="210"/>
      <c r="J82" s="210"/>
      <c r="K82" s="210"/>
      <c r="L82" s="233"/>
      <c r="M82" s="233"/>
      <c r="N82" s="233"/>
      <c r="O82" s="234"/>
      <c r="P82" s="235"/>
      <c r="Q82" s="235"/>
      <c r="R82" s="236"/>
      <c r="S82" s="235"/>
      <c r="T82" s="236"/>
      <c r="U82" s="237"/>
      <c r="V82" s="238"/>
      <c r="W82" s="460"/>
      <c r="X82" s="239"/>
      <c r="Y82" s="591"/>
      <c r="Z82" s="232"/>
      <c r="AA82" s="232"/>
      <c r="AB82" s="232"/>
      <c r="AC82" s="232"/>
      <c r="AD82" s="232"/>
      <c r="AE82" s="232"/>
      <c r="AF82" s="232"/>
      <c r="AG82" s="232"/>
      <c r="AH82" s="232"/>
      <c r="AI82" s="232"/>
      <c r="AJ82" s="237"/>
      <c r="AK82" s="592">
        <f t="shared" si="22"/>
        <v>0</v>
      </c>
      <c r="AL82" s="593">
        <f t="shared" si="23"/>
        <v>0</v>
      </c>
      <c r="AN82" s="223">
        <f>+AL82</f>
        <v>0</v>
      </c>
      <c r="AO82" s="224"/>
      <c r="AP82" s="224">
        <f>+AN82-AO82</f>
        <v>0</v>
      </c>
      <c r="AQ82" s="225"/>
      <c r="AR82" s="224"/>
      <c r="AS82" s="224"/>
      <c r="AT82" s="224"/>
      <c r="AU82" s="224"/>
      <c r="AV82" s="224"/>
      <c r="AW82" s="224"/>
      <c r="AX82" s="224"/>
      <c r="AY82" s="224"/>
      <c r="AZ82" s="224"/>
      <c r="BA82" s="224"/>
      <c r="BB82" s="226"/>
      <c r="BC82" s="227">
        <f>SUM(AQ82:BB82)</f>
        <v>0</v>
      </c>
      <c r="BD82" s="222">
        <f>+AN82-BC82</f>
        <v>0</v>
      </c>
    </row>
    <row r="83" spans="2:57" s="153" customFormat="1" x14ac:dyDescent="0.2">
      <c r="B83" s="231"/>
      <c r="C83" s="462"/>
      <c r="D83" s="210"/>
      <c r="E83" s="210"/>
      <c r="F83" s="210"/>
      <c r="G83" s="210"/>
      <c r="H83" s="210"/>
      <c r="I83" s="210"/>
      <c r="J83" s="210"/>
      <c r="K83" s="210"/>
      <c r="L83" s="233"/>
      <c r="M83" s="233"/>
      <c r="N83" s="233"/>
      <c r="O83" s="234"/>
      <c r="P83" s="232"/>
      <c r="Q83" s="235"/>
      <c r="R83" s="236"/>
      <c r="S83" s="235"/>
      <c r="T83" s="236"/>
      <c r="U83" s="235"/>
      <c r="V83" s="238"/>
      <c r="W83" s="460"/>
      <c r="X83" s="239"/>
      <c r="Y83" s="591"/>
      <c r="Z83" s="232"/>
      <c r="AA83" s="232"/>
      <c r="AB83" s="232"/>
      <c r="AC83" s="232"/>
      <c r="AD83" s="232"/>
      <c r="AE83" s="232"/>
      <c r="AF83" s="232"/>
      <c r="AG83" s="232"/>
      <c r="AH83" s="232"/>
      <c r="AI83" s="232"/>
      <c r="AJ83" s="237"/>
      <c r="AK83" s="592"/>
      <c r="AL83" s="593"/>
      <c r="AN83" s="223">
        <f>+AL83</f>
        <v>0</v>
      </c>
      <c r="AO83" s="224"/>
      <c r="AP83" s="224">
        <f>+AN83-AO83</f>
        <v>0</v>
      </c>
      <c r="AQ83" s="225"/>
      <c r="AR83" s="224"/>
      <c r="AS83" s="224"/>
      <c r="AT83" s="224"/>
      <c r="AU83" s="224"/>
      <c r="AV83" s="224"/>
      <c r="AW83" s="224"/>
      <c r="AX83" s="224"/>
      <c r="AY83" s="224"/>
      <c r="AZ83" s="224"/>
      <c r="BA83" s="224"/>
      <c r="BB83" s="226"/>
      <c r="BC83" s="227">
        <f>SUM(AQ83:BB83)</f>
        <v>0</v>
      </c>
      <c r="BD83" s="222">
        <f>+AN83-BC83</f>
        <v>0</v>
      </c>
    </row>
    <row r="84" spans="2:57" s="252" customFormat="1" ht="52.5" customHeight="1" thickBot="1" x14ac:dyDescent="0.25">
      <c r="B84" s="241" t="s">
        <v>6</v>
      </c>
      <c r="C84" s="463">
        <f>C44-SUM(C45:C83)</f>
        <v>0</v>
      </c>
      <c r="D84" s="243" t="s">
        <v>50</v>
      </c>
      <c r="E84" s="244" t="s">
        <v>182</v>
      </c>
      <c r="F84" s="244" t="s">
        <v>123</v>
      </c>
      <c r="G84" s="244" t="s">
        <v>122</v>
      </c>
      <c r="H84" s="244" t="s">
        <v>171</v>
      </c>
      <c r="I84" s="244" t="s">
        <v>86</v>
      </c>
      <c r="J84" s="244" t="s">
        <v>77</v>
      </c>
      <c r="K84" s="244" t="s">
        <v>124</v>
      </c>
      <c r="L84" s="245"/>
      <c r="M84" s="245"/>
      <c r="N84" s="245"/>
      <c r="O84" s="246"/>
      <c r="P84" s="247"/>
      <c r="Q84" s="242"/>
      <c r="R84" s="248"/>
      <c r="S84" s="242">
        <f>SUM(S45:S83)</f>
        <v>1064694233</v>
      </c>
      <c r="T84" s="385"/>
      <c r="U84" s="242">
        <f>SUM(U45:U83)</f>
        <v>1048494233</v>
      </c>
      <c r="V84" s="464"/>
      <c r="W84" s="464"/>
      <c r="X84" s="388"/>
      <c r="Y84" s="594">
        <f t="shared" ref="Y84:BD84" si="26">SUM(Y45:Y83)</f>
        <v>0</v>
      </c>
      <c r="Z84" s="594">
        <f t="shared" si="26"/>
        <v>0</v>
      </c>
      <c r="AA84" s="594">
        <f t="shared" si="26"/>
        <v>43233333</v>
      </c>
      <c r="AB84" s="594">
        <f t="shared" si="26"/>
        <v>91026533</v>
      </c>
      <c r="AC84" s="594">
        <f t="shared" si="26"/>
        <v>121704400</v>
      </c>
      <c r="AD84" s="594">
        <f t="shared" si="26"/>
        <v>146914400</v>
      </c>
      <c r="AE84" s="594">
        <f t="shared" si="26"/>
        <v>111066667</v>
      </c>
      <c r="AF84" s="594">
        <f t="shared" si="26"/>
        <v>115061213</v>
      </c>
      <c r="AG84" s="594">
        <f t="shared" si="26"/>
        <v>105316667</v>
      </c>
      <c r="AH84" s="594">
        <f t="shared" si="26"/>
        <v>0</v>
      </c>
      <c r="AI84" s="594">
        <f t="shared" si="26"/>
        <v>0</v>
      </c>
      <c r="AJ84" s="464">
        <f t="shared" si="26"/>
        <v>0</v>
      </c>
      <c r="AK84" s="595">
        <f t="shared" si="26"/>
        <v>734323213</v>
      </c>
      <c r="AL84" s="596">
        <f t="shared" si="26"/>
        <v>314171020</v>
      </c>
      <c r="AN84" s="393">
        <f t="shared" si="26"/>
        <v>314171020</v>
      </c>
      <c r="AO84" s="394">
        <f t="shared" si="26"/>
        <v>0</v>
      </c>
      <c r="AP84" s="394">
        <f t="shared" si="26"/>
        <v>314171020</v>
      </c>
      <c r="AQ84" s="394">
        <f t="shared" si="26"/>
        <v>0</v>
      </c>
      <c r="AR84" s="394">
        <f t="shared" si="26"/>
        <v>0</v>
      </c>
      <c r="AS84" s="394">
        <f t="shared" si="26"/>
        <v>0</v>
      </c>
      <c r="AT84" s="394">
        <f t="shared" si="26"/>
        <v>0</v>
      </c>
      <c r="AU84" s="394">
        <f t="shared" si="26"/>
        <v>0</v>
      </c>
      <c r="AV84" s="394">
        <f t="shared" si="26"/>
        <v>0</v>
      </c>
      <c r="AW84" s="394">
        <f t="shared" si="26"/>
        <v>0</v>
      </c>
      <c r="AX84" s="394">
        <f t="shared" si="26"/>
        <v>0</v>
      </c>
      <c r="AY84" s="394">
        <f t="shared" si="26"/>
        <v>0</v>
      </c>
      <c r="AZ84" s="394">
        <f t="shared" si="26"/>
        <v>0</v>
      </c>
      <c r="BA84" s="394">
        <f t="shared" si="26"/>
        <v>0</v>
      </c>
      <c r="BB84" s="394">
        <f t="shared" si="26"/>
        <v>0</v>
      </c>
      <c r="BC84" s="395">
        <f t="shared" si="26"/>
        <v>0</v>
      </c>
      <c r="BD84" s="396">
        <f t="shared" si="26"/>
        <v>314171020</v>
      </c>
    </row>
    <row r="85" spans="2:57" s="252" customFormat="1" ht="34.5" customHeight="1" x14ac:dyDescent="0.2">
      <c r="B85" s="444" t="s">
        <v>126</v>
      </c>
      <c r="C85" s="443">
        <f>442000000+54498000-44857800</f>
        <v>451640200</v>
      </c>
      <c r="D85" s="445"/>
      <c r="E85" s="445"/>
      <c r="F85" s="445"/>
      <c r="G85" s="445"/>
      <c r="H85" s="445"/>
      <c r="I85" s="445"/>
      <c r="J85" s="445"/>
      <c r="K85" s="445"/>
      <c r="L85" s="445"/>
      <c r="M85" s="445"/>
      <c r="N85" s="446"/>
      <c r="O85" s="447"/>
      <c r="P85" s="448"/>
      <c r="Q85" s="449"/>
      <c r="R85" s="450"/>
      <c r="S85" s="449"/>
      <c r="T85" s="450"/>
      <c r="U85" s="449"/>
      <c r="V85" s="451"/>
      <c r="W85" s="451"/>
      <c r="X85" s="452"/>
      <c r="Y85" s="453"/>
      <c r="Z85" s="454"/>
      <c r="AA85" s="454"/>
      <c r="AB85" s="454"/>
      <c r="AC85" s="454"/>
      <c r="AD85" s="454"/>
      <c r="AE85" s="454"/>
      <c r="AF85" s="454"/>
      <c r="AG85" s="454"/>
      <c r="AH85" s="454"/>
      <c r="AI85" s="454"/>
      <c r="AJ85" s="455"/>
      <c r="AK85" s="456"/>
      <c r="AL85" s="457"/>
      <c r="AN85" s="202"/>
      <c r="AO85" s="203"/>
      <c r="AP85" s="203"/>
      <c r="AQ85" s="204"/>
      <c r="AR85" s="203"/>
      <c r="AS85" s="203"/>
      <c r="AT85" s="203"/>
      <c r="AU85" s="203"/>
      <c r="AV85" s="203"/>
      <c r="AW85" s="203"/>
      <c r="AX85" s="203"/>
      <c r="AY85" s="203"/>
      <c r="AZ85" s="203"/>
      <c r="BA85" s="203"/>
      <c r="BB85" s="205"/>
      <c r="BC85" s="206"/>
      <c r="BD85" s="207"/>
      <c r="BE85" s="208"/>
    </row>
    <row r="86" spans="2:57" s="154" customFormat="1" x14ac:dyDescent="0.2">
      <c r="B86" s="231"/>
      <c r="C86" s="232">
        <v>67500000</v>
      </c>
      <c r="D86" s="210" t="s">
        <v>50</v>
      </c>
      <c r="E86" s="210" t="s">
        <v>182</v>
      </c>
      <c r="F86" s="210" t="s">
        <v>125</v>
      </c>
      <c r="G86" s="210" t="s">
        <v>129</v>
      </c>
      <c r="H86" s="210" t="s">
        <v>168</v>
      </c>
      <c r="I86" s="210" t="s">
        <v>68</v>
      </c>
      <c r="J86" s="210" t="s">
        <v>77</v>
      </c>
      <c r="K86" s="210" t="s">
        <v>124</v>
      </c>
      <c r="L86" s="233" t="s">
        <v>2001</v>
      </c>
      <c r="M86" s="233" t="s">
        <v>2001</v>
      </c>
      <c r="N86" s="233" t="s">
        <v>2001</v>
      </c>
      <c r="O86" s="234">
        <v>312</v>
      </c>
      <c r="P86" s="232">
        <v>454</v>
      </c>
      <c r="Q86" s="232">
        <v>63000000</v>
      </c>
      <c r="R86" s="236">
        <v>514</v>
      </c>
      <c r="S86" s="232">
        <v>63000000</v>
      </c>
      <c r="T86" s="236" t="s">
        <v>791</v>
      </c>
      <c r="U86" s="232">
        <v>63000000</v>
      </c>
      <c r="V86" s="238" t="s">
        <v>777</v>
      </c>
      <c r="W86" s="238" t="s">
        <v>815</v>
      </c>
      <c r="X86" s="239" t="s">
        <v>803</v>
      </c>
      <c r="Y86" s="591">
        <v>0</v>
      </c>
      <c r="Z86" s="232">
        <v>0</v>
      </c>
      <c r="AA86" s="232">
        <v>0</v>
      </c>
      <c r="AB86" s="232">
        <v>0</v>
      </c>
      <c r="AC86" s="232">
        <v>0</v>
      </c>
      <c r="AD86" s="232">
        <v>0</v>
      </c>
      <c r="AE86" s="232">
        <v>9000000</v>
      </c>
      <c r="AF86" s="232">
        <v>9000000</v>
      </c>
      <c r="AG86" s="232">
        <v>9000000</v>
      </c>
      <c r="AH86" s="232"/>
      <c r="AI86" s="232"/>
      <c r="AJ86" s="237"/>
      <c r="AK86" s="592">
        <f>SUM(Y86:AJ86)</f>
        <v>27000000</v>
      </c>
      <c r="AL86" s="593">
        <f>+U86-AK86</f>
        <v>36000000</v>
      </c>
      <c r="AM86" s="240"/>
      <c r="AN86" s="223">
        <f t="shared" ref="AN86:AN102" si="27">+AL86</f>
        <v>36000000</v>
      </c>
      <c r="AO86" s="224"/>
      <c r="AP86" s="224">
        <f t="shared" ref="AP86:AP102" si="28">+AN86-AO86</f>
        <v>36000000</v>
      </c>
      <c r="AQ86" s="225"/>
      <c r="AR86" s="224"/>
      <c r="AS86" s="224"/>
      <c r="AT86" s="224"/>
      <c r="AU86" s="224"/>
      <c r="AV86" s="224"/>
      <c r="AW86" s="224"/>
      <c r="AX86" s="224"/>
      <c r="AY86" s="224"/>
      <c r="AZ86" s="224"/>
      <c r="BA86" s="224"/>
      <c r="BB86" s="226"/>
      <c r="BC86" s="227">
        <f t="shared" ref="BC86:BC102" si="29">SUM(AQ86:BB86)</f>
        <v>0</v>
      </c>
      <c r="BD86" s="222">
        <f t="shared" ref="BD86:BD102" si="30">+AN86-BC86</f>
        <v>36000000</v>
      </c>
    </row>
    <row r="87" spans="2:57" s="154" customFormat="1" x14ac:dyDescent="0.2">
      <c r="B87" s="231"/>
      <c r="C87" s="232">
        <v>42000000</v>
      </c>
      <c r="D87" s="210" t="s">
        <v>50</v>
      </c>
      <c r="E87" s="210" t="s">
        <v>182</v>
      </c>
      <c r="F87" s="210" t="s">
        <v>125</v>
      </c>
      <c r="G87" s="210" t="s">
        <v>129</v>
      </c>
      <c r="H87" s="210" t="s">
        <v>168</v>
      </c>
      <c r="I87" s="210" t="s">
        <v>68</v>
      </c>
      <c r="J87" s="210" t="s">
        <v>77</v>
      </c>
      <c r="K87" s="210" t="s">
        <v>124</v>
      </c>
      <c r="L87" s="233" t="s">
        <v>2001</v>
      </c>
      <c r="M87" s="233" t="s">
        <v>2001</v>
      </c>
      <c r="N87" s="233" t="s">
        <v>2001</v>
      </c>
      <c r="O87" s="234">
        <v>315</v>
      </c>
      <c r="P87" s="232">
        <v>302</v>
      </c>
      <c r="Q87" s="232">
        <v>42000000</v>
      </c>
      <c r="R87" s="236">
        <v>329</v>
      </c>
      <c r="S87" s="232">
        <v>42000000</v>
      </c>
      <c r="T87" s="236" t="s">
        <v>792</v>
      </c>
      <c r="U87" s="232">
        <v>42000000</v>
      </c>
      <c r="V87" s="238" t="s">
        <v>508</v>
      </c>
      <c r="W87" s="238" t="s">
        <v>816</v>
      </c>
      <c r="X87" s="239" t="s">
        <v>804</v>
      </c>
      <c r="Y87" s="591">
        <v>0</v>
      </c>
      <c r="Z87" s="232">
        <v>0</v>
      </c>
      <c r="AA87" s="232">
        <v>0</v>
      </c>
      <c r="AB87" s="232">
        <v>6300000</v>
      </c>
      <c r="AC87" s="232">
        <v>7000000</v>
      </c>
      <c r="AD87" s="232">
        <v>7000000</v>
      </c>
      <c r="AE87" s="232">
        <v>7000000</v>
      </c>
      <c r="AF87" s="232">
        <v>7000000</v>
      </c>
      <c r="AG87" s="232">
        <v>7000000</v>
      </c>
      <c r="AH87" s="232"/>
      <c r="AI87" s="232"/>
      <c r="AJ87" s="237"/>
      <c r="AK87" s="592">
        <f t="shared" ref="AK87:AK99" si="31">SUM(Y87:AJ87)</f>
        <v>41300000</v>
      </c>
      <c r="AL87" s="593">
        <f t="shared" ref="AL87:AL99" si="32">+U87-AK87</f>
        <v>700000</v>
      </c>
      <c r="AM87" s="240"/>
      <c r="AN87" s="223">
        <f t="shared" si="27"/>
        <v>700000</v>
      </c>
      <c r="AO87" s="224"/>
      <c r="AP87" s="224">
        <f t="shared" si="28"/>
        <v>700000</v>
      </c>
      <c r="AQ87" s="225"/>
      <c r="AR87" s="224"/>
      <c r="AS87" s="224"/>
      <c r="AT87" s="224"/>
      <c r="AU87" s="224"/>
      <c r="AV87" s="224"/>
      <c r="AW87" s="224"/>
      <c r="AX87" s="224"/>
      <c r="AY87" s="224"/>
      <c r="AZ87" s="224"/>
      <c r="BA87" s="224"/>
      <c r="BB87" s="226"/>
      <c r="BC87" s="227">
        <f t="shared" si="29"/>
        <v>0</v>
      </c>
      <c r="BD87" s="222">
        <f t="shared" si="30"/>
        <v>700000</v>
      </c>
    </row>
    <row r="88" spans="2:57" s="154" customFormat="1" x14ac:dyDescent="0.2">
      <c r="B88" s="231"/>
      <c r="C88" s="232">
        <v>40500000</v>
      </c>
      <c r="D88" s="210" t="s">
        <v>50</v>
      </c>
      <c r="E88" s="210" t="s">
        <v>182</v>
      </c>
      <c r="F88" s="210" t="s">
        <v>125</v>
      </c>
      <c r="G88" s="210" t="s">
        <v>129</v>
      </c>
      <c r="H88" s="210" t="s">
        <v>168</v>
      </c>
      <c r="I88" s="210" t="s">
        <v>68</v>
      </c>
      <c r="J88" s="210" t="s">
        <v>77</v>
      </c>
      <c r="K88" s="210" t="s">
        <v>124</v>
      </c>
      <c r="L88" s="233" t="s">
        <v>2001</v>
      </c>
      <c r="M88" s="233" t="s">
        <v>2001</v>
      </c>
      <c r="N88" s="233" t="s">
        <v>2001</v>
      </c>
      <c r="O88" s="234">
        <v>317</v>
      </c>
      <c r="P88" s="232">
        <v>347</v>
      </c>
      <c r="Q88" s="232">
        <v>40500000</v>
      </c>
      <c r="R88" s="236">
        <v>375</v>
      </c>
      <c r="S88" s="232">
        <v>40500000</v>
      </c>
      <c r="T88" s="236" t="s">
        <v>793</v>
      </c>
      <c r="U88" s="232">
        <v>40500000</v>
      </c>
      <c r="V88" s="238" t="s">
        <v>509</v>
      </c>
      <c r="W88" s="238" t="s">
        <v>817</v>
      </c>
      <c r="X88" s="239" t="s">
        <v>805</v>
      </c>
      <c r="Y88" s="591">
        <v>0</v>
      </c>
      <c r="Z88" s="232">
        <v>0</v>
      </c>
      <c r="AA88" s="232">
        <v>0</v>
      </c>
      <c r="AB88" s="232">
        <v>3150000</v>
      </c>
      <c r="AC88" s="232">
        <v>4500000</v>
      </c>
      <c r="AD88" s="232">
        <v>4500000</v>
      </c>
      <c r="AE88" s="232">
        <v>4500000</v>
      </c>
      <c r="AF88" s="232">
        <v>4500000</v>
      </c>
      <c r="AG88" s="232">
        <v>4500000</v>
      </c>
      <c r="AH88" s="232"/>
      <c r="AI88" s="232"/>
      <c r="AJ88" s="237"/>
      <c r="AK88" s="592">
        <f t="shared" si="31"/>
        <v>25650000</v>
      </c>
      <c r="AL88" s="593">
        <f t="shared" si="32"/>
        <v>14850000</v>
      </c>
      <c r="AM88" s="240"/>
      <c r="AN88" s="223">
        <f t="shared" si="27"/>
        <v>14850000</v>
      </c>
      <c r="AO88" s="224"/>
      <c r="AP88" s="224">
        <f t="shared" si="28"/>
        <v>14850000</v>
      </c>
      <c r="AQ88" s="225"/>
      <c r="AR88" s="224"/>
      <c r="AS88" s="224"/>
      <c r="AT88" s="224"/>
      <c r="AU88" s="224"/>
      <c r="AV88" s="224"/>
      <c r="AW88" s="224"/>
      <c r="AX88" s="224"/>
      <c r="AY88" s="224"/>
      <c r="AZ88" s="224"/>
      <c r="BA88" s="224"/>
      <c r="BB88" s="226"/>
      <c r="BC88" s="227">
        <f t="shared" si="29"/>
        <v>0</v>
      </c>
      <c r="BD88" s="222">
        <f t="shared" si="30"/>
        <v>14850000</v>
      </c>
    </row>
    <row r="89" spans="2:57" s="154" customFormat="1" x14ac:dyDescent="0.2">
      <c r="B89" s="231"/>
      <c r="C89" s="232">
        <v>65000000</v>
      </c>
      <c r="D89" s="210" t="s">
        <v>50</v>
      </c>
      <c r="E89" s="210" t="s">
        <v>182</v>
      </c>
      <c r="F89" s="210" t="s">
        <v>125</v>
      </c>
      <c r="G89" s="210" t="s">
        <v>129</v>
      </c>
      <c r="H89" s="210" t="s">
        <v>168</v>
      </c>
      <c r="I89" s="210" t="s">
        <v>68</v>
      </c>
      <c r="J89" s="210" t="s">
        <v>77</v>
      </c>
      <c r="K89" s="210" t="s">
        <v>124</v>
      </c>
      <c r="L89" s="233" t="s">
        <v>2001</v>
      </c>
      <c r="M89" s="233" t="s">
        <v>2001</v>
      </c>
      <c r="N89" s="233" t="s">
        <v>2001</v>
      </c>
      <c r="O89" s="234">
        <v>319</v>
      </c>
      <c r="P89" s="232">
        <v>245</v>
      </c>
      <c r="Q89" s="232">
        <v>65000000</v>
      </c>
      <c r="R89" s="236">
        <v>235</v>
      </c>
      <c r="S89" s="232">
        <v>65000000</v>
      </c>
      <c r="T89" s="236" t="s">
        <v>794</v>
      </c>
      <c r="U89" s="232">
        <v>65000000</v>
      </c>
      <c r="V89" s="238" t="s">
        <v>266</v>
      </c>
      <c r="W89" s="238" t="s">
        <v>818</v>
      </c>
      <c r="X89" s="239" t="s">
        <v>806</v>
      </c>
      <c r="Y89" s="591">
        <v>0</v>
      </c>
      <c r="Z89" s="232">
        <v>0</v>
      </c>
      <c r="AA89" s="232">
        <v>4550000</v>
      </c>
      <c r="AB89" s="232">
        <v>6500000</v>
      </c>
      <c r="AC89" s="232">
        <v>6500000</v>
      </c>
      <c r="AD89" s="232">
        <v>6500000</v>
      </c>
      <c r="AE89" s="232">
        <v>6500000</v>
      </c>
      <c r="AF89" s="232">
        <v>6500000</v>
      </c>
      <c r="AG89" s="232">
        <v>6500000</v>
      </c>
      <c r="AH89" s="232"/>
      <c r="AI89" s="232"/>
      <c r="AJ89" s="237"/>
      <c r="AK89" s="592">
        <f t="shared" si="31"/>
        <v>43550000</v>
      </c>
      <c r="AL89" s="593">
        <f t="shared" si="32"/>
        <v>21450000</v>
      </c>
      <c r="AM89" s="240"/>
      <c r="AN89" s="223">
        <f t="shared" si="27"/>
        <v>21450000</v>
      </c>
      <c r="AO89" s="224"/>
      <c r="AP89" s="224">
        <f t="shared" si="28"/>
        <v>21450000</v>
      </c>
      <c r="AQ89" s="225"/>
      <c r="AR89" s="224"/>
      <c r="AS89" s="224"/>
      <c r="AT89" s="224"/>
      <c r="AU89" s="224"/>
      <c r="AV89" s="224"/>
      <c r="AW89" s="224"/>
      <c r="AX89" s="224"/>
      <c r="AY89" s="224"/>
      <c r="AZ89" s="224"/>
      <c r="BA89" s="224"/>
      <c r="BB89" s="226"/>
      <c r="BC89" s="227">
        <f t="shared" si="29"/>
        <v>0</v>
      </c>
      <c r="BD89" s="222">
        <f t="shared" si="30"/>
        <v>21450000</v>
      </c>
    </row>
    <row r="90" spans="2:57" s="154" customFormat="1" x14ac:dyDescent="0.2">
      <c r="B90" s="231"/>
      <c r="C90" s="232">
        <v>36000000</v>
      </c>
      <c r="D90" s="210" t="s">
        <v>50</v>
      </c>
      <c r="E90" s="210" t="s">
        <v>182</v>
      </c>
      <c r="F90" s="210" t="s">
        <v>125</v>
      </c>
      <c r="G90" s="210" t="s">
        <v>129</v>
      </c>
      <c r="H90" s="210" t="s">
        <v>168</v>
      </c>
      <c r="I90" s="210" t="s">
        <v>68</v>
      </c>
      <c r="J90" s="210" t="s">
        <v>77</v>
      </c>
      <c r="K90" s="210" t="s">
        <v>124</v>
      </c>
      <c r="L90" s="233" t="s">
        <v>2001</v>
      </c>
      <c r="M90" s="233" t="s">
        <v>2001</v>
      </c>
      <c r="N90" s="233" t="s">
        <v>2001</v>
      </c>
      <c r="O90" s="234">
        <v>320</v>
      </c>
      <c r="P90" s="232">
        <v>303</v>
      </c>
      <c r="Q90" s="232">
        <v>36000000</v>
      </c>
      <c r="R90" s="236">
        <v>328</v>
      </c>
      <c r="S90" s="232">
        <v>36000000</v>
      </c>
      <c r="T90" s="236" t="s">
        <v>795</v>
      </c>
      <c r="U90" s="232">
        <v>36000000</v>
      </c>
      <c r="V90" s="238" t="s">
        <v>267</v>
      </c>
      <c r="W90" s="238" t="s">
        <v>819</v>
      </c>
      <c r="X90" s="239" t="s">
        <v>807</v>
      </c>
      <c r="Y90" s="591">
        <v>0</v>
      </c>
      <c r="Z90" s="232">
        <v>0</v>
      </c>
      <c r="AA90" s="232">
        <v>0</v>
      </c>
      <c r="AB90" s="232">
        <v>3866667</v>
      </c>
      <c r="AC90" s="232">
        <v>4000000</v>
      </c>
      <c r="AD90" s="232">
        <v>4000000</v>
      </c>
      <c r="AE90" s="232">
        <v>4000000</v>
      </c>
      <c r="AF90" s="232">
        <v>4000000</v>
      </c>
      <c r="AG90" s="232">
        <v>4000000</v>
      </c>
      <c r="AH90" s="232"/>
      <c r="AI90" s="232"/>
      <c r="AJ90" s="237"/>
      <c r="AK90" s="592">
        <f t="shared" si="31"/>
        <v>23866667</v>
      </c>
      <c r="AL90" s="593">
        <f t="shared" si="32"/>
        <v>12133333</v>
      </c>
      <c r="AM90" s="240"/>
      <c r="AN90" s="223">
        <f t="shared" si="27"/>
        <v>12133333</v>
      </c>
      <c r="AO90" s="224"/>
      <c r="AP90" s="224">
        <f t="shared" si="28"/>
        <v>12133333</v>
      </c>
      <c r="AQ90" s="225"/>
      <c r="AR90" s="224"/>
      <c r="AS90" s="224"/>
      <c r="AT90" s="224"/>
      <c r="AU90" s="224"/>
      <c r="AV90" s="224"/>
      <c r="AW90" s="224"/>
      <c r="AX90" s="224"/>
      <c r="AY90" s="224"/>
      <c r="AZ90" s="224"/>
      <c r="BA90" s="224"/>
      <c r="BB90" s="226"/>
      <c r="BC90" s="227">
        <f t="shared" si="29"/>
        <v>0</v>
      </c>
      <c r="BD90" s="222">
        <f t="shared" si="30"/>
        <v>12133333</v>
      </c>
    </row>
    <row r="91" spans="2:57" s="154" customFormat="1" x14ac:dyDescent="0.2">
      <c r="B91" s="231"/>
      <c r="C91" s="232">
        <v>32000000</v>
      </c>
      <c r="D91" s="210" t="s">
        <v>50</v>
      </c>
      <c r="E91" s="210" t="s">
        <v>182</v>
      </c>
      <c r="F91" s="210" t="s">
        <v>125</v>
      </c>
      <c r="G91" s="210" t="s">
        <v>129</v>
      </c>
      <c r="H91" s="210" t="s">
        <v>168</v>
      </c>
      <c r="I91" s="210" t="s">
        <v>68</v>
      </c>
      <c r="J91" s="210" t="s">
        <v>77</v>
      </c>
      <c r="K91" s="210" t="s">
        <v>124</v>
      </c>
      <c r="L91" s="233" t="s">
        <v>2001</v>
      </c>
      <c r="M91" s="233" t="s">
        <v>2001</v>
      </c>
      <c r="N91" s="233" t="s">
        <v>2001</v>
      </c>
      <c r="O91" s="234">
        <v>322</v>
      </c>
      <c r="P91" s="232">
        <v>348</v>
      </c>
      <c r="Q91" s="232">
        <v>32000000</v>
      </c>
      <c r="R91" s="236">
        <v>376</v>
      </c>
      <c r="S91" s="232">
        <v>32000000</v>
      </c>
      <c r="T91" s="236" t="s">
        <v>796</v>
      </c>
      <c r="U91" s="232">
        <v>32000000</v>
      </c>
      <c r="V91" s="238" t="s">
        <v>510</v>
      </c>
      <c r="W91" s="238" t="s">
        <v>820</v>
      </c>
      <c r="X91" s="239" t="s">
        <v>808</v>
      </c>
      <c r="Y91" s="591">
        <v>0</v>
      </c>
      <c r="Z91" s="232">
        <v>0</v>
      </c>
      <c r="AA91" s="232">
        <v>0</v>
      </c>
      <c r="AB91" s="232">
        <v>2800000</v>
      </c>
      <c r="AC91" s="232">
        <v>4000000</v>
      </c>
      <c r="AD91" s="232">
        <v>4000000</v>
      </c>
      <c r="AE91" s="232">
        <v>4000000</v>
      </c>
      <c r="AF91" s="232">
        <v>4000000</v>
      </c>
      <c r="AG91" s="232">
        <v>4000000</v>
      </c>
      <c r="AH91" s="232"/>
      <c r="AI91" s="232"/>
      <c r="AJ91" s="237"/>
      <c r="AK91" s="592">
        <f>SUM(Y91:AJ91)</f>
        <v>22800000</v>
      </c>
      <c r="AL91" s="593">
        <f>+U91-AK91</f>
        <v>9200000</v>
      </c>
      <c r="AM91" s="240"/>
      <c r="AN91" s="223">
        <f t="shared" si="27"/>
        <v>9200000</v>
      </c>
      <c r="AO91" s="224"/>
      <c r="AP91" s="224">
        <f t="shared" si="28"/>
        <v>9200000</v>
      </c>
      <c r="AQ91" s="225"/>
      <c r="AR91" s="224"/>
      <c r="AS91" s="224"/>
      <c r="AT91" s="224"/>
      <c r="AU91" s="224"/>
      <c r="AV91" s="224"/>
      <c r="AW91" s="224"/>
      <c r="AX91" s="224"/>
      <c r="AY91" s="224"/>
      <c r="AZ91" s="224"/>
      <c r="BA91" s="224"/>
      <c r="BB91" s="226"/>
      <c r="BC91" s="227">
        <f t="shared" si="29"/>
        <v>0</v>
      </c>
      <c r="BD91" s="222">
        <f t="shared" si="30"/>
        <v>9200000</v>
      </c>
    </row>
    <row r="92" spans="2:57" s="154" customFormat="1" x14ac:dyDescent="0.2">
      <c r="B92" s="231"/>
      <c r="C92" s="232">
        <v>22500000</v>
      </c>
      <c r="D92" s="210" t="s">
        <v>50</v>
      </c>
      <c r="E92" s="210" t="s">
        <v>182</v>
      </c>
      <c r="F92" s="210" t="s">
        <v>125</v>
      </c>
      <c r="G92" s="210" t="s">
        <v>129</v>
      </c>
      <c r="H92" s="210" t="s">
        <v>168</v>
      </c>
      <c r="I92" s="210" t="s">
        <v>68</v>
      </c>
      <c r="J92" s="210" t="s">
        <v>77</v>
      </c>
      <c r="K92" s="210" t="s">
        <v>124</v>
      </c>
      <c r="L92" s="233" t="s">
        <v>2001</v>
      </c>
      <c r="M92" s="233" t="s">
        <v>2001</v>
      </c>
      <c r="N92" s="233" t="s">
        <v>2001</v>
      </c>
      <c r="O92" s="234">
        <v>326</v>
      </c>
      <c r="P92" s="232">
        <v>304</v>
      </c>
      <c r="Q92" s="232">
        <v>22500000</v>
      </c>
      <c r="R92" s="236">
        <v>331</v>
      </c>
      <c r="S92" s="232">
        <v>22500000</v>
      </c>
      <c r="T92" s="236" t="s">
        <v>797</v>
      </c>
      <c r="U92" s="232">
        <v>22500000</v>
      </c>
      <c r="V92" s="238" t="s">
        <v>268</v>
      </c>
      <c r="W92" s="238" t="s">
        <v>821</v>
      </c>
      <c r="X92" s="239" t="s">
        <v>809</v>
      </c>
      <c r="Y92" s="591">
        <v>0</v>
      </c>
      <c r="Z92" s="232">
        <v>0</v>
      </c>
      <c r="AA92" s="232">
        <v>0</v>
      </c>
      <c r="AB92" s="232">
        <v>2333333</v>
      </c>
      <c r="AC92" s="232">
        <v>2500000</v>
      </c>
      <c r="AD92" s="232">
        <v>2500000</v>
      </c>
      <c r="AE92" s="232">
        <v>2500000</v>
      </c>
      <c r="AF92" s="232">
        <v>2500000</v>
      </c>
      <c r="AG92" s="232">
        <v>2500000</v>
      </c>
      <c r="AH92" s="232"/>
      <c r="AI92" s="232"/>
      <c r="AJ92" s="237"/>
      <c r="AK92" s="592">
        <f>SUM(Y92:AJ92)</f>
        <v>14833333</v>
      </c>
      <c r="AL92" s="593">
        <f>+U92-AK92</f>
        <v>7666667</v>
      </c>
      <c r="AM92" s="240"/>
      <c r="AN92" s="223">
        <f t="shared" si="27"/>
        <v>7666667</v>
      </c>
      <c r="AO92" s="224"/>
      <c r="AP92" s="224">
        <f t="shared" si="28"/>
        <v>7666667</v>
      </c>
      <c r="AQ92" s="225"/>
      <c r="AR92" s="224"/>
      <c r="AS92" s="224"/>
      <c r="AT92" s="224"/>
      <c r="AU92" s="224"/>
      <c r="AV92" s="224"/>
      <c r="AW92" s="224"/>
      <c r="AX92" s="224"/>
      <c r="AY92" s="224"/>
      <c r="AZ92" s="224"/>
      <c r="BA92" s="224"/>
      <c r="BB92" s="226"/>
      <c r="BC92" s="227">
        <f t="shared" si="29"/>
        <v>0</v>
      </c>
      <c r="BD92" s="222">
        <f t="shared" si="30"/>
        <v>7666667</v>
      </c>
    </row>
    <row r="93" spans="2:57" s="154" customFormat="1" x14ac:dyDescent="0.2">
      <c r="B93" s="231"/>
      <c r="C93" s="232">
        <v>36000000</v>
      </c>
      <c r="D93" s="210" t="s">
        <v>50</v>
      </c>
      <c r="E93" s="210" t="s">
        <v>182</v>
      </c>
      <c r="F93" s="210" t="s">
        <v>125</v>
      </c>
      <c r="G93" s="210" t="s">
        <v>129</v>
      </c>
      <c r="H93" s="210" t="s">
        <v>168</v>
      </c>
      <c r="I93" s="210" t="s">
        <v>68</v>
      </c>
      <c r="J93" s="210" t="s">
        <v>77</v>
      </c>
      <c r="K93" s="210" t="s">
        <v>124</v>
      </c>
      <c r="L93" s="233" t="s">
        <v>2001</v>
      </c>
      <c r="M93" s="233" t="s">
        <v>2001</v>
      </c>
      <c r="N93" s="233" t="s">
        <v>2001</v>
      </c>
      <c r="O93" s="234">
        <v>340</v>
      </c>
      <c r="P93" s="232">
        <v>305</v>
      </c>
      <c r="Q93" s="232">
        <v>36000000</v>
      </c>
      <c r="R93" s="236">
        <v>330</v>
      </c>
      <c r="S93" s="232">
        <v>36000000</v>
      </c>
      <c r="T93" s="236" t="s">
        <v>798</v>
      </c>
      <c r="U93" s="232">
        <v>36000000</v>
      </c>
      <c r="V93" s="238" t="s">
        <v>269</v>
      </c>
      <c r="W93" s="238" t="s">
        <v>822</v>
      </c>
      <c r="X93" s="239" t="s">
        <v>810</v>
      </c>
      <c r="Y93" s="591">
        <v>0</v>
      </c>
      <c r="Z93" s="232">
        <v>0</v>
      </c>
      <c r="AA93" s="232">
        <v>0</v>
      </c>
      <c r="AB93" s="232">
        <v>4000000</v>
      </c>
      <c r="AC93" s="232">
        <v>4000000</v>
      </c>
      <c r="AD93" s="232">
        <v>4000000</v>
      </c>
      <c r="AE93" s="232">
        <v>4000000</v>
      </c>
      <c r="AF93" s="232">
        <v>4000000</v>
      </c>
      <c r="AG93" s="232">
        <v>4000000</v>
      </c>
      <c r="AH93" s="232"/>
      <c r="AI93" s="232"/>
      <c r="AJ93" s="237"/>
      <c r="AK93" s="592">
        <f>SUM(Y93:AJ93)</f>
        <v>24000000</v>
      </c>
      <c r="AL93" s="593">
        <f>+U93-AK93</f>
        <v>12000000</v>
      </c>
      <c r="AM93" s="240"/>
      <c r="AN93" s="223">
        <f t="shared" si="27"/>
        <v>12000000</v>
      </c>
      <c r="AO93" s="224"/>
      <c r="AP93" s="224">
        <f t="shared" si="28"/>
        <v>12000000</v>
      </c>
      <c r="AQ93" s="225"/>
      <c r="AR93" s="224"/>
      <c r="AS93" s="224"/>
      <c r="AT93" s="224"/>
      <c r="AU93" s="224"/>
      <c r="AV93" s="224"/>
      <c r="AW93" s="224"/>
      <c r="AX93" s="224"/>
      <c r="AY93" s="224"/>
      <c r="AZ93" s="224"/>
      <c r="BA93" s="224"/>
      <c r="BB93" s="226"/>
      <c r="BC93" s="227">
        <f t="shared" si="29"/>
        <v>0</v>
      </c>
      <c r="BD93" s="222">
        <f t="shared" si="30"/>
        <v>12000000</v>
      </c>
    </row>
    <row r="94" spans="2:57" s="154" customFormat="1" x14ac:dyDescent="0.2">
      <c r="B94" s="231"/>
      <c r="C94" s="232">
        <v>22500000</v>
      </c>
      <c r="D94" s="210" t="s">
        <v>50</v>
      </c>
      <c r="E94" s="210" t="s">
        <v>182</v>
      </c>
      <c r="F94" s="210" t="s">
        <v>125</v>
      </c>
      <c r="G94" s="210" t="s">
        <v>129</v>
      </c>
      <c r="H94" s="210" t="s">
        <v>168</v>
      </c>
      <c r="I94" s="210" t="s">
        <v>68</v>
      </c>
      <c r="J94" s="210" t="s">
        <v>77</v>
      </c>
      <c r="K94" s="210" t="s">
        <v>124</v>
      </c>
      <c r="L94" s="233" t="s">
        <v>2001</v>
      </c>
      <c r="M94" s="233" t="s">
        <v>2001</v>
      </c>
      <c r="N94" s="233" t="s">
        <v>2001</v>
      </c>
      <c r="O94" s="234">
        <v>573</v>
      </c>
      <c r="P94" s="232">
        <v>192</v>
      </c>
      <c r="Q94" s="232">
        <v>22500000</v>
      </c>
      <c r="R94" s="236">
        <v>198</v>
      </c>
      <c r="S94" s="232">
        <v>22500000</v>
      </c>
      <c r="T94" s="236" t="s">
        <v>799</v>
      </c>
      <c r="U94" s="232">
        <v>22500000</v>
      </c>
      <c r="V94" s="238" t="s">
        <v>270</v>
      </c>
      <c r="W94" s="237" t="s">
        <v>823</v>
      </c>
      <c r="X94" s="239" t="s">
        <v>811</v>
      </c>
      <c r="Y94" s="591">
        <v>0</v>
      </c>
      <c r="Z94" s="232">
        <v>0</v>
      </c>
      <c r="AA94" s="232">
        <v>2166667</v>
      </c>
      <c r="AB94" s="232">
        <v>2500000</v>
      </c>
      <c r="AC94" s="232">
        <v>2500000</v>
      </c>
      <c r="AD94" s="232">
        <v>2500000</v>
      </c>
      <c r="AE94" s="232">
        <v>2500000</v>
      </c>
      <c r="AF94" s="232">
        <v>2500000</v>
      </c>
      <c r="AG94" s="232">
        <v>2500000</v>
      </c>
      <c r="AH94" s="232"/>
      <c r="AI94" s="232"/>
      <c r="AJ94" s="237"/>
      <c r="AK94" s="592">
        <f t="shared" si="31"/>
        <v>17166667</v>
      </c>
      <c r="AL94" s="593">
        <f t="shared" si="32"/>
        <v>5333333</v>
      </c>
      <c r="AM94" s="240"/>
      <c r="AN94" s="223">
        <f t="shared" si="27"/>
        <v>5333333</v>
      </c>
      <c r="AO94" s="224"/>
      <c r="AP94" s="224">
        <f t="shared" si="28"/>
        <v>5333333</v>
      </c>
      <c r="AQ94" s="225"/>
      <c r="AR94" s="224"/>
      <c r="AS94" s="224"/>
      <c r="AT94" s="224"/>
      <c r="AU94" s="224"/>
      <c r="AV94" s="224"/>
      <c r="AW94" s="224"/>
      <c r="AX94" s="224"/>
      <c r="AY94" s="224"/>
      <c r="AZ94" s="224"/>
      <c r="BA94" s="224"/>
      <c r="BB94" s="226"/>
      <c r="BC94" s="227">
        <f t="shared" si="29"/>
        <v>0</v>
      </c>
      <c r="BD94" s="222">
        <f t="shared" si="30"/>
        <v>5333333</v>
      </c>
    </row>
    <row r="95" spans="2:57" s="154" customFormat="1" x14ac:dyDescent="0.2">
      <c r="B95" s="231"/>
      <c r="C95" s="232">
        <v>8987000</v>
      </c>
      <c r="D95" s="210" t="s">
        <v>50</v>
      </c>
      <c r="E95" s="210" t="s">
        <v>182</v>
      </c>
      <c r="F95" s="210" t="s">
        <v>125</v>
      </c>
      <c r="G95" s="210" t="s">
        <v>129</v>
      </c>
      <c r="H95" s="210" t="s">
        <v>168</v>
      </c>
      <c r="I95" s="210" t="s">
        <v>68</v>
      </c>
      <c r="J95" s="210" t="s">
        <v>77</v>
      </c>
      <c r="K95" s="210" t="s">
        <v>124</v>
      </c>
      <c r="L95" s="233" t="s">
        <v>2001</v>
      </c>
      <c r="M95" s="233" t="s">
        <v>2001</v>
      </c>
      <c r="N95" s="233" t="s">
        <v>2001</v>
      </c>
      <c r="O95" s="234">
        <v>576</v>
      </c>
      <c r="P95" s="232">
        <v>406</v>
      </c>
      <c r="Q95" s="232">
        <v>8987000</v>
      </c>
      <c r="R95" s="236">
        <v>461</v>
      </c>
      <c r="S95" s="232">
        <v>8987000</v>
      </c>
      <c r="T95" s="236" t="s">
        <v>800</v>
      </c>
      <c r="U95" s="232">
        <v>8987000</v>
      </c>
      <c r="V95" s="238" t="s">
        <v>778</v>
      </c>
      <c r="W95" s="237" t="s">
        <v>824</v>
      </c>
      <c r="X95" s="239" t="s">
        <v>812</v>
      </c>
      <c r="Y95" s="591">
        <v>0</v>
      </c>
      <c r="Z95" s="232">
        <v>0</v>
      </c>
      <c r="AA95" s="232">
        <v>0</v>
      </c>
      <c r="AB95" s="232">
        <v>0</v>
      </c>
      <c r="AC95" s="232">
        <v>1138353</v>
      </c>
      <c r="AD95" s="232">
        <v>1797400</v>
      </c>
      <c r="AE95" s="232">
        <v>1797400</v>
      </c>
      <c r="AF95" s="232">
        <v>1797400</v>
      </c>
      <c r="AG95" s="232">
        <v>1797400</v>
      </c>
      <c r="AH95" s="232"/>
      <c r="AI95" s="232"/>
      <c r="AJ95" s="237"/>
      <c r="AK95" s="592">
        <f>SUM(Y95:AJ95)</f>
        <v>8327953</v>
      </c>
      <c r="AL95" s="593">
        <f>+U95-AK95</f>
        <v>659047</v>
      </c>
      <c r="AM95" s="240"/>
      <c r="AN95" s="223">
        <f t="shared" si="27"/>
        <v>659047</v>
      </c>
      <c r="AO95" s="224"/>
      <c r="AP95" s="224">
        <f t="shared" si="28"/>
        <v>659047</v>
      </c>
      <c r="AQ95" s="225"/>
      <c r="AR95" s="224"/>
      <c r="AS95" s="224"/>
      <c r="AT95" s="224"/>
      <c r="AU95" s="224"/>
      <c r="AV95" s="224"/>
      <c r="AW95" s="224"/>
      <c r="AX95" s="224"/>
      <c r="AY95" s="224"/>
      <c r="AZ95" s="224"/>
      <c r="BA95" s="224"/>
      <c r="BB95" s="226"/>
      <c r="BC95" s="227">
        <f t="shared" si="29"/>
        <v>0</v>
      </c>
      <c r="BD95" s="222">
        <f t="shared" si="30"/>
        <v>659047</v>
      </c>
    </row>
    <row r="96" spans="2:57" s="154" customFormat="1" x14ac:dyDescent="0.2">
      <c r="B96" s="231"/>
      <c r="C96" s="232">
        <v>8987000</v>
      </c>
      <c r="D96" s="210" t="s">
        <v>50</v>
      </c>
      <c r="E96" s="210" t="s">
        <v>182</v>
      </c>
      <c r="F96" s="210" t="s">
        <v>125</v>
      </c>
      <c r="G96" s="210" t="s">
        <v>129</v>
      </c>
      <c r="H96" s="210" t="s">
        <v>168</v>
      </c>
      <c r="I96" s="210" t="s">
        <v>68</v>
      </c>
      <c r="J96" s="210" t="s">
        <v>77</v>
      </c>
      <c r="K96" s="210" t="s">
        <v>124</v>
      </c>
      <c r="L96" s="233" t="s">
        <v>2001</v>
      </c>
      <c r="M96" s="233" t="s">
        <v>2001</v>
      </c>
      <c r="N96" s="233" t="s">
        <v>2001</v>
      </c>
      <c r="O96" s="234">
        <v>577</v>
      </c>
      <c r="P96" s="232">
        <v>486</v>
      </c>
      <c r="Q96" s="232">
        <v>8987000</v>
      </c>
      <c r="R96" s="236">
        <v>576</v>
      </c>
      <c r="S96" s="232">
        <v>8987000</v>
      </c>
      <c r="T96" s="236" t="s">
        <v>801</v>
      </c>
      <c r="U96" s="232">
        <v>8987000</v>
      </c>
      <c r="V96" s="238" t="s">
        <v>779</v>
      </c>
      <c r="W96" s="237" t="s">
        <v>825</v>
      </c>
      <c r="X96" s="239" t="s">
        <v>813</v>
      </c>
      <c r="Y96" s="591">
        <v>0</v>
      </c>
      <c r="Z96" s="232">
        <v>0</v>
      </c>
      <c r="AA96" s="232">
        <v>0</v>
      </c>
      <c r="AB96" s="232">
        <v>0</v>
      </c>
      <c r="AC96" s="232">
        <v>0</v>
      </c>
      <c r="AD96" s="232">
        <v>0</v>
      </c>
      <c r="AE96" s="232">
        <v>479307</v>
      </c>
      <c r="AF96" s="232">
        <v>1797400</v>
      </c>
      <c r="AG96" s="232">
        <v>1797400</v>
      </c>
      <c r="AH96" s="232"/>
      <c r="AI96" s="232"/>
      <c r="AJ96" s="237"/>
      <c r="AK96" s="592">
        <f>SUM(Y96:AJ96)</f>
        <v>4074107</v>
      </c>
      <c r="AL96" s="593">
        <f>+U96-AK96</f>
        <v>4912893</v>
      </c>
      <c r="AM96" s="240"/>
      <c r="AN96" s="223">
        <f t="shared" si="27"/>
        <v>4912893</v>
      </c>
      <c r="AO96" s="224"/>
      <c r="AP96" s="224">
        <f t="shared" si="28"/>
        <v>4912893</v>
      </c>
      <c r="AQ96" s="225"/>
      <c r="AR96" s="224"/>
      <c r="AS96" s="224"/>
      <c r="AT96" s="224"/>
      <c r="AU96" s="224"/>
      <c r="AV96" s="224"/>
      <c r="AW96" s="224"/>
      <c r="AX96" s="224"/>
      <c r="AY96" s="224"/>
      <c r="AZ96" s="224"/>
      <c r="BA96" s="224"/>
      <c r="BB96" s="226"/>
      <c r="BC96" s="227">
        <f t="shared" si="29"/>
        <v>0</v>
      </c>
      <c r="BD96" s="222">
        <f t="shared" si="30"/>
        <v>4912893</v>
      </c>
    </row>
    <row r="97" spans="2:57" s="154" customFormat="1" x14ac:dyDescent="0.2">
      <c r="B97" s="231"/>
      <c r="C97" s="232">
        <v>40024000</v>
      </c>
      <c r="D97" s="210" t="s">
        <v>50</v>
      </c>
      <c r="E97" s="210" t="s">
        <v>182</v>
      </c>
      <c r="F97" s="210" t="s">
        <v>125</v>
      </c>
      <c r="G97" s="210" t="s">
        <v>129</v>
      </c>
      <c r="H97" s="210" t="s">
        <v>168</v>
      </c>
      <c r="I97" s="210" t="s">
        <v>68</v>
      </c>
      <c r="J97" s="210" t="s">
        <v>77</v>
      </c>
      <c r="K97" s="210" t="s">
        <v>124</v>
      </c>
      <c r="L97" s="233" t="s">
        <v>2001</v>
      </c>
      <c r="M97" s="233" t="s">
        <v>2001</v>
      </c>
      <c r="N97" s="233" t="s">
        <v>2001</v>
      </c>
      <c r="O97" s="234">
        <v>578</v>
      </c>
      <c r="P97" s="232">
        <v>459</v>
      </c>
      <c r="Q97" s="232">
        <v>40024000</v>
      </c>
      <c r="R97" s="236">
        <v>509</v>
      </c>
      <c r="S97" s="232">
        <v>40024000</v>
      </c>
      <c r="T97" s="236" t="s">
        <v>802</v>
      </c>
      <c r="U97" s="232">
        <v>40024000</v>
      </c>
      <c r="V97" s="238" t="s">
        <v>780</v>
      </c>
      <c r="W97" s="237" t="s">
        <v>826</v>
      </c>
      <c r="X97" s="239" t="s">
        <v>814</v>
      </c>
      <c r="Y97" s="591">
        <v>0</v>
      </c>
      <c r="Z97" s="232">
        <v>0</v>
      </c>
      <c r="AA97" s="232">
        <v>0</v>
      </c>
      <c r="AB97" s="232">
        <v>0</v>
      </c>
      <c r="AC97" s="232">
        <v>0</v>
      </c>
      <c r="AD97" s="232">
        <v>0</v>
      </c>
      <c r="AE97" s="232">
        <v>0</v>
      </c>
      <c r="AF97" s="232">
        <v>5000000</v>
      </c>
      <c r="AG97" s="232">
        <v>4000000</v>
      </c>
      <c r="AH97" s="232"/>
      <c r="AI97" s="232"/>
      <c r="AJ97" s="237"/>
      <c r="AK97" s="592">
        <f>SUM(Y97:AJ97)</f>
        <v>9000000</v>
      </c>
      <c r="AL97" s="593">
        <f>+U97-AK97</f>
        <v>31024000</v>
      </c>
      <c r="AM97" s="240"/>
      <c r="AN97" s="223">
        <f t="shared" si="27"/>
        <v>31024000</v>
      </c>
      <c r="AO97" s="224"/>
      <c r="AP97" s="224">
        <f t="shared" si="28"/>
        <v>31024000</v>
      </c>
      <c r="AQ97" s="225"/>
      <c r="AR97" s="224"/>
      <c r="AS97" s="224"/>
      <c r="AT97" s="224"/>
      <c r="AU97" s="224"/>
      <c r="AV97" s="224"/>
      <c r="AW97" s="224"/>
      <c r="AX97" s="224"/>
      <c r="AY97" s="224"/>
      <c r="AZ97" s="224"/>
      <c r="BA97" s="224"/>
      <c r="BB97" s="226"/>
      <c r="BC97" s="227">
        <f t="shared" si="29"/>
        <v>0</v>
      </c>
      <c r="BD97" s="222">
        <f t="shared" si="30"/>
        <v>31024000</v>
      </c>
    </row>
    <row r="98" spans="2:57" s="154" customFormat="1" x14ac:dyDescent="0.2">
      <c r="B98" s="231"/>
      <c r="C98" s="232">
        <v>898700</v>
      </c>
      <c r="D98" s="210" t="s">
        <v>50</v>
      </c>
      <c r="E98" s="210" t="s">
        <v>182</v>
      </c>
      <c r="F98" s="210" t="s">
        <v>125</v>
      </c>
      <c r="G98" s="210" t="s">
        <v>129</v>
      </c>
      <c r="H98" s="210" t="s">
        <v>168</v>
      </c>
      <c r="I98" s="210" t="s">
        <v>68</v>
      </c>
      <c r="J98" s="210" t="s">
        <v>77</v>
      </c>
      <c r="K98" s="210" t="s">
        <v>124</v>
      </c>
      <c r="L98" s="233" t="s">
        <v>2001</v>
      </c>
      <c r="M98" s="233" t="s">
        <v>2001</v>
      </c>
      <c r="N98" s="233" t="s">
        <v>2001</v>
      </c>
      <c r="O98" s="234">
        <v>603</v>
      </c>
      <c r="P98" s="232"/>
      <c r="Q98" s="232"/>
      <c r="R98" s="236"/>
      <c r="S98" s="232"/>
      <c r="T98" s="236"/>
      <c r="U98" s="232"/>
      <c r="V98" s="238" t="s">
        <v>2123</v>
      </c>
      <c r="W98" s="237"/>
      <c r="X98" s="239"/>
      <c r="Y98" s="591">
        <v>0</v>
      </c>
      <c r="Z98" s="232">
        <v>0</v>
      </c>
      <c r="AA98" s="232">
        <v>0</v>
      </c>
      <c r="AB98" s="232">
        <v>0</v>
      </c>
      <c r="AC98" s="232">
        <v>0</v>
      </c>
      <c r="AD98" s="232">
        <v>0</v>
      </c>
      <c r="AE98" s="232">
        <v>0</v>
      </c>
      <c r="AF98" s="232">
        <v>0</v>
      </c>
      <c r="AG98" s="232">
        <v>0</v>
      </c>
      <c r="AH98" s="232"/>
      <c r="AI98" s="232"/>
      <c r="AJ98" s="237"/>
      <c r="AK98" s="592">
        <f>SUM(Y98:AJ98)</f>
        <v>0</v>
      </c>
      <c r="AL98" s="593">
        <f>+U98-AK98</f>
        <v>0</v>
      </c>
      <c r="AM98" s="240"/>
      <c r="AN98" s="223">
        <f t="shared" si="27"/>
        <v>0</v>
      </c>
      <c r="AO98" s="224"/>
      <c r="AP98" s="224">
        <f t="shared" si="28"/>
        <v>0</v>
      </c>
      <c r="AQ98" s="225"/>
      <c r="AR98" s="224"/>
      <c r="AS98" s="224"/>
      <c r="AT98" s="224"/>
      <c r="AU98" s="224"/>
      <c r="AV98" s="224"/>
      <c r="AW98" s="224"/>
      <c r="AX98" s="224"/>
      <c r="AY98" s="224"/>
      <c r="AZ98" s="224"/>
      <c r="BA98" s="224"/>
      <c r="BB98" s="226"/>
      <c r="BC98" s="227">
        <f t="shared" si="29"/>
        <v>0</v>
      </c>
      <c r="BD98" s="222">
        <f t="shared" si="30"/>
        <v>0</v>
      </c>
    </row>
    <row r="99" spans="2:57" s="154" customFormat="1" x14ac:dyDescent="0.2">
      <c r="B99" s="231"/>
      <c r="C99" s="232">
        <v>21000000</v>
      </c>
      <c r="D99" s="210" t="s">
        <v>50</v>
      </c>
      <c r="E99" s="210" t="s">
        <v>182</v>
      </c>
      <c r="F99" s="210" t="s">
        <v>125</v>
      </c>
      <c r="G99" s="210" t="s">
        <v>129</v>
      </c>
      <c r="H99" s="210" t="s">
        <v>168</v>
      </c>
      <c r="I99" s="210" t="s">
        <v>68</v>
      </c>
      <c r="J99" s="210" t="s">
        <v>77</v>
      </c>
      <c r="K99" s="210" t="s">
        <v>124</v>
      </c>
      <c r="L99" s="233" t="s">
        <v>2001</v>
      </c>
      <c r="M99" s="233" t="s">
        <v>2001</v>
      </c>
      <c r="N99" s="233" t="s">
        <v>2001</v>
      </c>
      <c r="O99" s="234">
        <v>658</v>
      </c>
      <c r="P99" s="232">
        <v>579</v>
      </c>
      <c r="Q99" s="232">
        <v>21000000</v>
      </c>
      <c r="R99" s="236">
        <v>692</v>
      </c>
      <c r="S99" s="232">
        <v>21000000</v>
      </c>
      <c r="T99" s="236" t="s">
        <v>2120</v>
      </c>
      <c r="U99" s="232">
        <v>21000000</v>
      </c>
      <c r="V99" s="238" t="s">
        <v>790</v>
      </c>
      <c r="W99" s="237" t="s">
        <v>816</v>
      </c>
      <c r="X99" s="239" t="s">
        <v>804</v>
      </c>
      <c r="Y99" s="591">
        <v>0</v>
      </c>
      <c r="Z99" s="232">
        <v>0</v>
      </c>
      <c r="AA99" s="232">
        <v>0</v>
      </c>
      <c r="AB99" s="232">
        <v>0</v>
      </c>
      <c r="AC99" s="232">
        <v>0</v>
      </c>
      <c r="AD99" s="232">
        <v>0</v>
      </c>
      <c r="AE99" s="232">
        <v>0</v>
      </c>
      <c r="AF99" s="232">
        <v>0</v>
      </c>
      <c r="AG99" s="232">
        <v>0</v>
      </c>
      <c r="AH99" s="232"/>
      <c r="AI99" s="232"/>
      <c r="AJ99" s="237"/>
      <c r="AK99" s="592">
        <f t="shared" si="31"/>
        <v>0</v>
      </c>
      <c r="AL99" s="593">
        <f t="shared" si="32"/>
        <v>21000000</v>
      </c>
      <c r="AM99" s="240"/>
      <c r="AN99" s="223">
        <f t="shared" si="27"/>
        <v>21000000</v>
      </c>
      <c r="AO99" s="224"/>
      <c r="AP99" s="224">
        <f t="shared" si="28"/>
        <v>21000000</v>
      </c>
      <c r="AQ99" s="225"/>
      <c r="AR99" s="224"/>
      <c r="AS99" s="224"/>
      <c r="AT99" s="224"/>
      <c r="AU99" s="224"/>
      <c r="AV99" s="224"/>
      <c r="AW99" s="224"/>
      <c r="AX99" s="224"/>
      <c r="AY99" s="224"/>
      <c r="AZ99" s="224"/>
      <c r="BA99" s="224"/>
      <c r="BB99" s="226"/>
      <c r="BC99" s="227">
        <f t="shared" si="29"/>
        <v>0</v>
      </c>
      <c r="BD99" s="222">
        <f t="shared" si="30"/>
        <v>21000000</v>
      </c>
    </row>
    <row r="100" spans="2:57" s="154" customFormat="1" x14ac:dyDescent="0.2">
      <c r="B100" s="231"/>
      <c r="C100" s="232">
        <v>3250000</v>
      </c>
      <c r="D100" s="210" t="s">
        <v>50</v>
      </c>
      <c r="E100" s="210" t="s">
        <v>182</v>
      </c>
      <c r="F100" s="210" t="s">
        <v>125</v>
      </c>
      <c r="G100" s="210" t="s">
        <v>129</v>
      </c>
      <c r="H100" s="210" t="s">
        <v>168</v>
      </c>
      <c r="I100" s="210" t="s">
        <v>68</v>
      </c>
      <c r="J100" s="210" t="s">
        <v>77</v>
      </c>
      <c r="K100" s="210" t="s">
        <v>124</v>
      </c>
      <c r="L100" s="233" t="s">
        <v>2001</v>
      </c>
      <c r="M100" s="233" t="s">
        <v>2001</v>
      </c>
      <c r="N100" s="233" t="s">
        <v>2001</v>
      </c>
      <c r="O100" s="234">
        <v>739</v>
      </c>
      <c r="P100" s="232">
        <v>588</v>
      </c>
      <c r="Q100" s="232">
        <v>3250000</v>
      </c>
      <c r="R100" s="236">
        <v>706</v>
      </c>
      <c r="S100" s="232">
        <v>3250000</v>
      </c>
      <c r="T100" s="236" t="s">
        <v>2121</v>
      </c>
      <c r="U100" s="232">
        <v>3250000</v>
      </c>
      <c r="V100" s="238" t="s">
        <v>1939</v>
      </c>
      <c r="W100" s="237" t="s">
        <v>818</v>
      </c>
      <c r="X100" s="239" t="s">
        <v>806</v>
      </c>
      <c r="Y100" s="591">
        <v>0</v>
      </c>
      <c r="Z100" s="232">
        <v>0</v>
      </c>
      <c r="AA100" s="232">
        <v>0</v>
      </c>
      <c r="AB100" s="232">
        <v>0</v>
      </c>
      <c r="AC100" s="232">
        <v>0</v>
      </c>
      <c r="AD100" s="232">
        <v>0</v>
      </c>
      <c r="AE100" s="232">
        <v>0</v>
      </c>
      <c r="AF100" s="232">
        <v>0</v>
      </c>
      <c r="AG100" s="232">
        <v>0</v>
      </c>
      <c r="AH100" s="232"/>
      <c r="AI100" s="232"/>
      <c r="AJ100" s="237"/>
      <c r="AK100" s="592">
        <f>SUM(Y100:AJ100)</f>
        <v>0</v>
      </c>
      <c r="AL100" s="593">
        <f>+U100-AK100</f>
        <v>3250000</v>
      </c>
      <c r="AM100" s="240"/>
      <c r="AN100" s="223">
        <f t="shared" si="27"/>
        <v>3250000</v>
      </c>
      <c r="AO100" s="224"/>
      <c r="AP100" s="224">
        <f t="shared" si="28"/>
        <v>3250000</v>
      </c>
      <c r="AQ100" s="225"/>
      <c r="AR100" s="224"/>
      <c r="AS100" s="224"/>
      <c r="AT100" s="224"/>
      <c r="AU100" s="224"/>
      <c r="AV100" s="224"/>
      <c r="AW100" s="224"/>
      <c r="AX100" s="224"/>
      <c r="AY100" s="224"/>
      <c r="AZ100" s="224"/>
      <c r="BA100" s="224"/>
      <c r="BB100" s="226"/>
      <c r="BC100" s="227">
        <f t="shared" si="29"/>
        <v>0</v>
      </c>
      <c r="BD100" s="222">
        <f t="shared" si="30"/>
        <v>3250000</v>
      </c>
    </row>
    <row r="101" spans="2:57" s="154" customFormat="1" x14ac:dyDescent="0.2">
      <c r="B101" s="231"/>
      <c r="C101" s="232">
        <v>4493500</v>
      </c>
      <c r="D101" s="210" t="s">
        <v>50</v>
      </c>
      <c r="E101" s="210" t="s">
        <v>182</v>
      </c>
      <c r="F101" s="210" t="s">
        <v>125</v>
      </c>
      <c r="G101" s="210" t="s">
        <v>129</v>
      </c>
      <c r="H101" s="210" t="s">
        <v>168</v>
      </c>
      <c r="I101" s="210" t="s">
        <v>68</v>
      </c>
      <c r="J101" s="210" t="s">
        <v>77</v>
      </c>
      <c r="K101" s="210" t="s">
        <v>124</v>
      </c>
      <c r="L101" s="233" t="s">
        <v>2001</v>
      </c>
      <c r="M101" s="233" t="s">
        <v>2001</v>
      </c>
      <c r="N101" s="233" t="s">
        <v>2001</v>
      </c>
      <c r="O101" s="234">
        <v>740</v>
      </c>
      <c r="P101" s="232">
        <v>583</v>
      </c>
      <c r="Q101" s="232">
        <v>4493500</v>
      </c>
      <c r="R101" s="236">
        <v>696</v>
      </c>
      <c r="S101" s="232">
        <v>4493500</v>
      </c>
      <c r="T101" s="236" t="s">
        <v>2122</v>
      </c>
      <c r="U101" s="232">
        <v>4493500</v>
      </c>
      <c r="V101" s="238" t="s">
        <v>1940</v>
      </c>
      <c r="W101" s="237" t="s">
        <v>824</v>
      </c>
      <c r="X101" s="239" t="s">
        <v>812</v>
      </c>
      <c r="Y101" s="591">
        <v>0</v>
      </c>
      <c r="Z101" s="232">
        <v>0</v>
      </c>
      <c r="AA101" s="232">
        <v>0</v>
      </c>
      <c r="AB101" s="232">
        <v>0</v>
      </c>
      <c r="AC101" s="232">
        <v>0</v>
      </c>
      <c r="AD101" s="232">
        <v>0</v>
      </c>
      <c r="AE101" s="232">
        <v>0</v>
      </c>
      <c r="AF101" s="232">
        <v>0</v>
      </c>
      <c r="AG101" s="232">
        <v>0</v>
      </c>
      <c r="AH101" s="232"/>
      <c r="AI101" s="232"/>
      <c r="AJ101" s="237"/>
      <c r="AK101" s="592">
        <f>SUM(Y101:AJ101)</f>
        <v>0</v>
      </c>
      <c r="AL101" s="593">
        <f>+U101-AK101</f>
        <v>4493500</v>
      </c>
      <c r="AM101" s="240"/>
      <c r="AN101" s="223">
        <f t="shared" si="27"/>
        <v>4493500</v>
      </c>
      <c r="AO101" s="224"/>
      <c r="AP101" s="224">
        <f t="shared" si="28"/>
        <v>4493500</v>
      </c>
      <c r="AQ101" s="225"/>
      <c r="AR101" s="224"/>
      <c r="AS101" s="224"/>
      <c r="AT101" s="224"/>
      <c r="AU101" s="224"/>
      <c r="AV101" s="224"/>
      <c r="AW101" s="224"/>
      <c r="AX101" s="224"/>
      <c r="AY101" s="224"/>
      <c r="AZ101" s="224"/>
      <c r="BA101" s="224"/>
      <c r="BB101" s="226"/>
      <c r="BC101" s="227">
        <f t="shared" si="29"/>
        <v>0</v>
      </c>
      <c r="BD101" s="222">
        <f t="shared" si="30"/>
        <v>4493500</v>
      </c>
    </row>
    <row r="102" spans="2:57" s="154" customFormat="1" x14ac:dyDescent="0.2">
      <c r="B102" s="231"/>
      <c r="C102" s="232"/>
      <c r="D102" s="210"/>
      <c r="E102" s="210"/>
      <c r="F102" s="210"/>
      <c r="G102" s="210"/>
      <c r="H102" s="210"/>
      <c r="I102" s="210"/>
      <c r="J102" s="210"/>
      <c r="K102" s="210"/>
      <c r="L102" s="233"/>
      <c r="M102" s="233"/>
      <c r="N102" s="233"/>
      <c r="O102" s="234"/>
      <c r="P102" s="232"/>
      <c r="Q102" s="232"/>
      <c r="R102" s="236"/>
      <c r="S102" s="232"/>
      <c r="T102" s="236"/>
      <c r="U102" s="232"/>
      <c r="V102" s="238"/>
      <c r="W102" s="237"/>
      <c r="X102" s="239"/>
      <c r="Y102" s="591"/>
      <c r="Z102" s="232"/>
      <c r="AA102" s="232"/>
      <c r="AB102" s="232"/>
      <c r="AC102" s="232"/>
      <c r="AD102" s="232"/>
      <c r="AE102" s="232"/>
      <c r="AF102" s="232"/>
      <c r="AG102" s="232"/>
      <c r="AH102" s="232"/>
      <c r="AI102" s="232"/>
      <c r="AJ102" s="237"/>
      <c r="AK102" s="592">
        <f>SUM(Y102:AJ102)</f>
        <v>0</v>
      </c>
      <c r="AL102" s="593">
        <f>+U102-AK102</f>
        <v>0</v>
      </c>
      <c r="AM102" s="240"/>
      <c r="AN102" s="223">
        <f t="shared" si="27"/>
        <v>0</v>
      </c>
      <c r="AO102" s="224"/>
      <c r="AP102" s="224">
        <f t="shared" si="28"/>
        <v>0</v>
      </c>
      <c r="AQ102" s="225"/>
      <c r="AR102" s="224"/>
      <c r="AS102" s="224"/>
      <c r="AT102" s="224"/>
      <c r="AU102" s="224"/>
      <c r="AV102" s="224"/>
      <c r="AW102" s="224"/>
      <c r="AX102" s="224"/>
      <c r="AY102" s="224"/>
      <c r="AZ102" s="224"/>
      <c r="BA102" s="224"/>
      <c r="BB102" s="226"/>
      <c r="BC102" s="227">
        <f t="shared" si="29"/>
        <v>0</v>
      </c>
      <c r="BD102" s="222">
        <f t="shared" si="30"/>
        <v>0</v>
      </c>
    </row>
    <row r="103" spans="2:57" s="154" customFormat="1" x14ac:dyDescent="0.2">
      <c r="B103" s="231"/>
      <c r="C103" s="232"/>
      <c r="D103" s="210"/>
      <c r="E103" s="210"/>
      <c r="F103" s="210"/>
      <c r="G103" s="210"/>
      <c r="H103" s="210"/>
      <c r="I103" s="210"/>
      <c r="J103" s="210"/>
      <c r="K103" s="210"/>
      <c r="L103" s="233"/>
      <c r="M103" s="233"/>
      <c r="N103" s="233"/>
      <c r="O103" s="234"/>
      <c r="P103" s="232"/>
      <c r="Q103" s="232"/>
      <c r="R103" s="236"/>
      <c r="S103" s="232"/>
      <c r="T103" s="236"/>
      <c r="U103" s="232"/>
      <c r="V103" s="238"/>
      <c r="W103" s="237"/>
      <c r="X103" s="239"/>
      <c r="Y103" s="591"/>
      <c r="Z103" s="232"/>
      <c r="AA103" s="232"/>
      <c r="AB103" s="232"/>
      <c r="AC103" s="232"/>
      <c r="AD103" s="232"/>
      <c r="AE103" s="232"/>
      <c r="AF103" s="232"/>
      <c r="AG103" s="232"/>
      <c r="AH103" s="232"/>
      <c r="AI103" s="232"/>
      <c r="AJ103" s="237"/>
      <c r="AK103" s="592">
        <f>SUM(Y103:AJ103)</f>
        <v>0</v>
      </c>
      <c r="AL103" s="593">
        <f>+U103-AK103</f>
        <v>0</v>
      </c>
      <c r="AM103" s="240"/>
      <c r="AN103" s="223">
        <f>+AL103</f>
        <v>0</v>
      </c>
      <c r="AO103" s="224"/>
      <c r="AP103" s="224">
        <f>+AN103-AO103</f>
        <v>0</v>
      </c>
      <c r="AQ103" s="225"/>
      <c r="AR103" s="224"/>
      <c r="AS103" s="224"/>
      <c r="AT103" s="224"/>
      <c r="AU103" s="224"/>
      <c r="AV103" s="224"/>
      <c r="AW103" s="224"/>
      <c r="AX103" s="224"/>
      <c r="AY103" s="224"/>
      <c r="AZ103" s="224"/>
      <c r="BA103" s="224"/>
      <c r="BB103" s="226"/>
      <c r="BC103" s="227">
        <f>SUM(AQ103:BB103)</f>
        <v>0</v>
      </c>
      <c r="BD103" s="222">
        <f>+AN103-BC103</f>
        <v>0</v>
      </c>
    </row>
    <row r="104" spans="2:57" s="154" customFormat="1" x14ac:dyDescent="0.2">
      <c r="B104" s="231"/>
      <c r="C104" s="462"/>
      <c r="D104" s="210"/>
      <c r="E104" s="210"/>
      <c r="F104" s="210"/>
      <c r="G104" s="210"/>
      <c r="H104" s="210"/>
      <c r="I104" s="210"/>
      <c r="J104" s="210"/>
      <c r="K104" s="210"/>
      <c r="L104" s="233"/>
      <c r="M104" s="233"/>
      <c r="N104" s="233"/>
      <c r="O104" s="234"/>
      <c r="P104" s="232"/>
      <c r="Q104" s="232"/>
      <c r="R104" s="236"/>
      <c r="S104" s="232"/>
      <c r="T104" s="236"/>
      <c r="U104" s="232"/>
      <c r="V104" s="238"/>
      <c r="W104" s="237"/>
      <c r="X104" s="239"/>
      <c r="Y104" s="591"/>
      <c r="Z104" s="232"/>
      <c r="AA104" s="232"/>
      <c r="AB104" s="232"/>
      <c r="AC104" s="232"/>
      <c r="AD104" s="232"/>
      <c r="AE104" s="232"/>
      <c r="AF104" s="232"/>
      <c r="AG104" s="232"/>
      <c r="AH104" s="232"/>
      <c r="AI104" s="232"/>
      <c r="AJ104" s="237"/>
      <c r="AK104" s="592"/>
      <c r="AL104" s="593"/>
      <c r="AM104" s="240"/>
      <c r="AN104" s="223">
        <f>+AL104</f>
        <v>0</v>
      </c>
      <c r="AO104" s="224"/>
      <c r="AP104" s="224">
        <f>+AN104-AO104</f>
        <v>0</v>
      </c>
      <c r="AQ104" s="225"/>
      <c r="AR104" s="224"/>
      <c r="AS104" s="224"/>
      <c r="AT104" s="224"/>
      <c r="AU104" s="224"/>
      <c r="AV104" s="224"/>
      <c r="AW104" s="224"/>
      <c r="AX104" s="224"/>
      <c r="AY104" s="224"/>
      <c r="AZ104" s="224"/>
      <c r="BA104" s="224"/>
      <c r="BB104" s="226"/>
      <c r="BC104" s="227">
        <f>SUM(AQ104:BB104)</f>
        <v>0</v>
      </c>
      <c r="BD104" s="222">
        <f>+AN104-BC104</f>
        <v>0</v>
      </c>
    </row>
    <row r="105" spans="2:57" s="252" customFormat="1" ht="54.75" customHeight="1" thickBot="1" x14ac:dyDescent="0.25">
      <c r="B105" s="241" t="s">
        <v>6</v>
      </c>
      <c r="C105" s="463">
        <f>C85-SUM(C86:C104)</f>
        <v>0</v>
      </c>
      <c r="D105" s="243" t="s">
        <v>50</v>
      </c>
      <c r="E105" s="244" t="s">
        <v>182</v>
      </c>
      <c r="F105" s="244" t="s">
        <v>125</v>
      </c>
      <c r="G105" s="244" t="s">
        <v>129</v>
      </c>
      <c r="H105" s="244" t="s">
        <v>168</v>
      </c>
      <c r="I105" s="244" t="s">
        <v>68</v>
      </c>
      <c r="J105" s="244" t="s">
        <v>77</v>
      </c>
      <c r="K105" s="244" t="s">
        <v>124</v>
      </c>
      <c r="L105" s="245"/>
      <c r="M105" s="245"/>
      <c r="N105" s="245"/>
      <c r="O105" s="246"/>
      <c r="P105" s="247"/>
      <c r="Q105" s="242"/>
      <c r="R105" s="248"/>
      <c r="S105" s="242">
        <f>SUM(S86:S104)</f>
        <v>446241500</v>
      </c>
      <c r="T105" s="385"/>
      <c r="U105" s="242">
        <f>SUM(U86:U104)</f>
        <v>446241500</v>
      </c>
      <c r="V105" s="464"/>
      <c r="W105" s="464"/>
      <c r="X105" s="388"/>
      <c r="Y105" s="594">
        <f t="shared" ref="Y105:BD105" si="33">SUM(Y86:Y104)</f>
        <v>0</v>
      </c>
      <c r="Z105" s="594">
        <f t="shared" si="33"/>
        <v>0</v>
      </c>
      <c r="AA105" s="594">
        <f t="shared" si="33"/>
        <v>6716667</v>
      </c>
      <c r="AB105" s="594">
        <f t="shared" si="33"/>
        <v>31450000</v>
      </c>
      <c r="AC105" s="594">
        <f t="shared" si="33"/>
        <v>36138353</v>
      </c>
      <c r="AD105" s="594">
        <f t="shared" si="33"/>
        <v>36797400</v>
      </c>
      <c r="AE105" s="594">
        <f t="shared" si="33"/>
        <v>46276707</v>
      </c>
      <c r="AF105" s="594">
        <f t="shared" si="33"/>
        <v>52594800</v>
      </c>
      <c r="AG105" s="594">
        <f t="shared" si="33"/>
        <v>51594800</v>
      </c>
      <c r="AH105" s="594">
        <f t="shared" si="33"/>
        <v>0</v>
      </c>
      <c r="AI105" s="594">
        <f t="shared" si="33"/>
        <v>0</v>
      </c>
      <c r="AJ105" s="464">
        <f t="shared" si="33"/>
        <v>0</v>
      </c>
      <c r="AK105" s="595">
        <f t="shared" si="33"/>
        <v>261568727</v>
      </c>
      <c r="AL105" s="596">
        <f t="shared" si="33"/>
        <v>184672773</v>
      </c>
      <c r="AN105" s="393">
        <f t="shared" si="33"/>
        <v>184672773</v>
      </c>
      <c r="AO105" s="394">
        <f t="shared" si="33"/>
        <v>0</v>
      </c>
      <c r="AP105" s="394">
        <f t="shared" si="33"/>
        <v>184672773</v>
      </c>
      <c r="AQ105" s="394">
        <f t="shared" si="33"/>
        <v>0</v>
      </c>
      <c r="AR105" s="394">
        <f t="shared" si="33"/>
        <v>0</v>
      </c>
      <c r="AS105" s="394">
        <f t="shared" si="33"/>
        <v>0</v>
      </c>
      <c r="AT105" s="394">
        <f t="shared" si="33"/>
        <v>0</v>
      </c>
      <c r="AU105" s="394">
        <f t="shared" si="33"/>
        <v>0</v>
      </c>
      <c r="AV105" s="394">
        <f t="shared" si="33"/>
        <v>0</v>
      </c>
      <c r="AW105" s="394">
        <f t="shared" si="33"/>
        <v>0</v>
      </c>
      <c r="AX105" s="394">
        <f t="shared" si="33"/>
        <v>0</v>
      </c>
      <c r="AY105" s="394">
        <f t="shared" si="33"/>
        <v>0</v>
      </c>
      <c r="AZ105" s="394">
        <f t="shared" si="33"/>
        <v>0</v>
      </c>
      <c r="BA105" s="394">
        <f t="shared" si="33"/>
        <v>0</v>
      </c>
      <c r="BB105" s="394">
        <f t="shared" si="33"/>
        <v>0</v>
      </c>
      <c r="BC105" s="395">
        <f t="shared" si="33"/>
        <v>0</v>
      </c>
      <c r="BD105" s="396">
        <f t="shared" si="33"/>
        <v>184672773</v>
      </c>
    </row>
    <row r="106" spans="2:57" s="252" customFormat="1" ht="34.5" customHeight="1" x14ac:dyDescent="0.2">
      <c r="B106" s="444" t="s">
        <v>127</v>
      </c>
      <c r="C106" s="443">
        <f>2550000000-137398000-89633800-73220000</f>
        <v>2249748200</v>
      </c>
      <c r="D106" s="445"/>
      <c r="E106" s="445"/>
      <c r="F106" s="445"/>
      <c r="G106" s="445"/>
      <c r="H106" s="445"/>
      <c r="I106" s="445"/>
      <c r="J106" s="445"/>
      <c r="K106" s="445"/>
      <c r="L106" s="445"/>
      <c r="M106" s="445"/>
      <c r="N106" s="446"/>
      <c r="O106" s="447"/>
      <c r="P106" s="448"/>
      <c r="Q106" s="449"/>
      <c r="R106" s="450"/>
      <c r="S106" s="449"/>
      <c r="T106" s="450"/>
      <c r="U106" s="449"/>
      <c r="V106" s="451"/>
      <c r="W106" s="451"/>
      <c r="X106" s="452"/>
      <c r="Y106" s="453"/>
      <c r="Z106" s="454"/>
      <c r="AA106" s="454"/>
      <c r="AB106" s="454"/>
      <c r="AC106" s="454"/>
      <c r="AD106" s="454"/>
      <c r="AE106" s="454"/>
      <c r="AF106" s="454"/>
      <c r="AG106" s="454"/>
      <c r="AH106" s="454"/>
      <c r="AI106" s="454"/>
      <c r="AJ106" s="455"/>
      <c r="AK106" s="456"/>
      <c r="AL106" s="457"/>
      <c r="AN106" s="202"/>
      <c r="AO106" s="203"/>
      <c r="AP106" s="203"/>
      <c r="AQ106" s="204"/>
      <c r="AR106" s="203"/>
      <c r="AS106" s="203"/>
      <c r="AT106" s="203"/>
      <c r="AU106" s="203"/>
      <c r="AV106" s="203"/>
      <c r="AW106" s="203"/>
      <c r="AX106" s="203"/>
      <c r="AY106" s="203"/>
      <c r="AZ106" s="203"/>
      <c r="BA106" s="203"/>
      <c r="BB106" s="205"/>
      <c r="BC106" s="206"/>
      <c r="BD106" s="207"/>
      <c r="BE106" s="208"/>
    </row>
    <row r="107" spans="2:57" s="154" customFormat="1" x14ac:dyDescent="0.2">
      <c r="B107" s="231"/>
      <c r="C107" s="462">
        <v>26400000</v>
      </c>
      <c r="D107" s="210" t="s">
        <v>50</v>
      </c>
      <c r="E107" s="210" t="s">
        <v>182</v>
      </c>
      <c r="F107" s="210" t="s">
        <v>130</v>
      </c>
      <c r="G107" s="210" t="s">
        <v>128</v>
      </c>
      <c r="H107" s="210" t="s">
        <v>176</v>
      </c>
      <c r="I107" s="210" t="s">
        <v>69</v>
      </c>
      <c r="J107" s="210" t="s">
        <v>77</v>
      </c>
      <c r="K107" s="210" t="s">
        <v>131</v>
      </c>
      <c r="L107" s="233" t="s">
        <v>2001</v>
      </c>
      <c r="M107" s="233" t="s">
        <v>2001</v>
      </c>
      <c r="N107" s="233" t="s">
        <v>2001</v>
      </c>
      <c r="O107" s="234">
        <v>40</v>
      </c>
      <c r="P107" s="462">
        <v>243</v>
      </c>
      <c r="Q107" s="462">
        <v>26400000</v>
      </c>
      <c r="R107" s="236">
        <v>236</v>
      </c>
      <c r="S107" s="462">
        <v>26400000</v>
      </c>
      <c r="T107" s="236" t="s">
        <v>918</v>
      </c>
      <c r="U107" s="462">
        <v>26400000</v>
      </c>
      <c r="V107" s="238" t="s">
        <v>512</v>
      </c>
      <c r="W107" s="238" t="s">
        <v>815</v>
      </c>
      <c r="X107" s="239" t="s">
        <v>951</v>
      </c>
      <c r="Y107" s="591">
        <v>0</v>
      </c>
      <c r="Z107" s="232">
        <v>0</v>
      </c>
      <c r="AA107" s="232">
        <v>5600000</v>
      </c>
      <c r="AB107" s="232">
        <v>8000000</v>
      </c>
      <c r="AC107" s="232">
        <v>8000000</v>
      </c>
      <c r="AD107" s="232">
        <v>4800000</v>
      </c>
      <c r="AE107" s="232">
        <v>0</v>
      </c>
      <c r="AF107" s="232">
        <v>0</v>
      </c>
      <c r="AG107" s="232">
        <v>0</v>
      </c>
      <c r="AH107" s="232"/>
      <c r="AI107" s="232"/>
      <c r="AJ107" s="237"/>
      <c r="AK107" s="592">
        <f t="shared" ref="AK107:AK124" si="34">SUM(Y107:AJ107)</f>
        <v>26400000</v>
      </c>
      <c r="AL107" s="593">
        <f t="shared" ref="AL107:AL124" si="35">+U107-AK107</f>
        <v>0</v>
      </c>
      <c r="AM107" s="240"/>
      <c r="AN107" s="223">
        <f t="shared" ref="AN107:AN150" si="36">+AL107</f>
        <v>0</v>
      </c>
      <c r="AO107" s="224"/>
      <c r="AP107" s="224">
        <f t="shared" ref="AP107:AP150" si="37">+AN107-AO107</f>
        <v>0</v>
      </c>
      <c r="AQ107" s="225"/>
      <c r="AR107" s="224"/>
      <c r="AS107" s="224"/>
      <c r="AT107" s="224"/>
      <c r="AU107" s="224"/>
      <c r="AV107" s="224"/>
      <c r="AW107" s="224"/>
      <c r="AX107" s="224"/>
      <c r="AY107" s="224"/>
      <c r="AZ107" s="224"/>
      <c r="BA107" s="224"/>
      <c r="BB107" s="226"/>
      <c r="BC107" s="227">
        <f t="shared" ref="BC107:BC150" si="38">SUM(AQ107:BB107)</f>
        <v>0</v>
      </c>
      <c r="BD107" s="222">
        <f t="shared" ref="BD107:BD150" si="39">+AN107-BC107</f>
        <v>0</v>
      </c>
    </row>
    <row r="108" spans="2:57" s="154" customFormat="1" x14ac:dyDescent="0.2">
      <c r="B108" s="231"/>
      <c r="C108" s="462">
        <v>20000000</v>
      </c>
      <c r="D108" s="210" t="s">
        <v>50</v>
      </c>
      <c r="E108" s="210" t="s">
        <v>182</v>
      </c>
      <c r="F108" s="210" t="s">
        <v>130</v>
      </c>
      <c r="G108" s="210" t="s">
        <v>128</v>
      </c>
      <c r="H108" s="210" t="s">
        <v>176</v>
      </c>
      <c r="I108" s="210" t="s">
        <v>69</v>
      </c>
      <c r="J108" s="210" t="s">
        <v>77</v>
      </c>
      <c r="K108" s="210" t="s">
        <v>131</v>
      </c>
      <c r="L108" s="233" t="s">
        <v>2001</v>
      </c>
      <c r="M108" s="233" t="s">
        <v>2001</v>
      </c>
      <c r="N108" s="233" t="s">
        <v>2001</v>
      </c>
      <c r="O108" s="234">
        <v>49</v>
      </c>
      <c r="P108" s="462">
        <v>385</v>
      </c>
      <c r="Q108" s="462">
        <v>20000000</v>
      </c>
      <c r="R108" s="236">
        <v>429</v>
      </c>
      <c r="S108" s="462">
        <v>20000000</v>
      </c>
      <c r="T108" s="236" t="s">
        <v>919</v>
      </c>
      <c r="U108" s="462">
        <v>20000000</v>
      </c>
      <c r="V108" s="238" t="s">
        <v>513</v>
      </c>
      <c r="W108" s="238" t="s">
        <v>952</v>
      </c>
      <c r="X108" s="239" t="s">
        <v>953</v>
      </c>
      <c r="Y108" s="591">
        <v>0</v>
      </c>
      <c r="Z108" s="232">
        <v>0</v>
      </c>
      <c r="AA108" s="232">
        <v>0</v>
      </c>
      <c r="AB108" s="232">
        <v>0</v>
      </c>
      <c r="AC108" s="232">
        <v>6000000</v>
      </c>
      <c r="AD108" s="232">
        <v>5000000</v>
      </c>
      <c r="AE108" s="232">
        <v>5000000</v>
      </c>
      <c r="AF108" s="232">
        <v>4000000</v>
      </c>
      <c r="AG108" s="232">
        <v>0</v>
      </c>
      <c r="AH108" s="232"/>
      <c r="AI108" s="232"/>
      <c r="AJ108" s="237"/>
      <c r="AK108" s="592">
        <f t="shared" si="34"/>
        <v>20000000</v>
      </c>
      <c r="AL108" s="593">
        <f t="shared" si="35"/>
        <v>0</v>
      </c>
      <c r="AM108" s="240"/>
      <c r="AN108" s="223">
        <f t="shared" si="36"/>
        <v>0</v>
      </c>
      <c r="AO108" s="224"/>
      <c r="AP108" s="224">
        <f t="shared" si="37"/>
        <v>0</v>
      </c>
      <c r="AQ108" s="225"/>
      <c r="AR108" s="224"/>
      <c r="AS108" s="224"/>
      <c r="AT108" s="224"/>
      <c r="AU108" s="224"/>
      <c r="AV108" s="224"/>
      <c r="AW108" s="224"/>
      <c r="AX108" s="224"/>
      <c r="AY108" s="224"/>
      <c r="AZ108" s="224"/>
      <c r="BA108" s="224"/>
      <c r="BB108" s="226"/>
      <c r="BC108" s="227">
        <f t="shared" si="38"/>
        <v>0</v>
      </c>
      <c r="BD108" s="222">
        <f t="shared" si="39"/>
        <v>0</v>
      </c>
    </row>
    <row r="109" spans="2:57" s="154" customFormat="1" x14ac:dyDescent="0.2">
      <c r="B109" s="231"/>
      <c r="C109" s="462">
        <v>90000000</v>
      </c>
      <c r="D109" s="210" t="s">
        <v>50</v>
      </c>
      <c r="E109" s="210" t="s">
        <v>182</v>
      </c>
      <c r="F109" s="210" t="s">
        <v>130</v>
      </c>
      <c r="G109" s="210" t="s">
        <v>128</v>
      </c>
      <c r="H109" s="210" t="s">
        <v>176</v>
      </c>
      <c r="I109" s="210" t="s">
        <v>69</v>
      </c>
      <c r="J109" s="210" t="s">
        <v>77</v>
      </c>
      <c r="K109" s="210" t="s">
        <v>131</v>
      </c>
      <c r="L109" s="233" t="s">
        <v>2001</v>
      </c>
      <c r="M109" s="233" t="s">
        <v>2001</v>
      </c>
      <c r="N109" s="233" t="s">
        <v>2001</v>
      </c>
      <c r="O109" s="234">
        <v>50</v>
      </c>
      <c r="P109" s="462">
        <v>167</v>
      </c>
      <c r="Q109" s="462">
        <v>90000000</v>
      </c>
      <c r="R109" s="236">
        <v>172</v>
      </c>
      <c r="S109" s="462">
        <v>90000000</v>
      </c>
      <c r="T109" s="236" t="s">
        <v>920</v>
      </c>
      <c r="U109" s="462">
        <v>90000000</v>
      </c>
      <c r="V109" s="238" t="s">
        <v>514</v>
      </c>
      <c r="W109" s="238" t="s">
        <v>954</v>
      </c>
      <c r="X109" s="239" t="s">
        <v>955</v>
      </c>
      <c r="Y109" s="591">
        <v>0</v>
      </c>
      <c r="Z109" s="232">
        <v>0</v>
      </c>
      <c r="AA109" s="232">
        <v>0</v>
      </c>
      <c r="AB109" s="232">
        <v>5333333</v>
      </c>
      <c r="AC109" s="232">
        <v>10000000</v>
      </c>
      <c r="AD109" s="232">
        <v>10000000</v>
      </c>
      <c r="AE109" s="232">
        <v>10000000</v>
      </c>
      <c r="AF109" s="232">
        <v>10000000</v>
      </c>
      <c r="AG109" s="232">
        <v>10000000</v>
      </c>
      <c r="AH109" s="232"/>
      <c r="AI109" s="232"/>
      <c r="AJ109" s="237"/>
      <c r="AK109" s="592">
        <f t="shared" si="34"/>
        <v>55333333</v>
      </c>
      <c r="AL109" s="593">
        <f t="shared" si="35"/>
        <v>34666667</v>
      </c>
      <c r="AM109" s="240"/>
      <c r="AN109" s="223">
        <f t="shared" si="36"/>
        <v>34666667</v>
      </c>
      <c r="AO109" s="224"/>
      <c r="AP109" s="224">
        <f t="shared" si="37"/>
        <v>34666667</v>
      </c>
      <c r="AQ109" s="225"/>
      <c r="AR109" s="224"/>
      <c r="AS109" s="224"/>
      <c r="AT109" s="224"/>
      <c r="AU109" s="224"/>
      <c r="AV109" s="224"/>
      <c r="AW109" s="224"/>
      <c r="AX109" s="224"/>
      <c r="AY109" s="224"/>
      <c r="AZ109" s="224"/>
      <c r="BA109" s="224"/>
      <c r="BB109" s="226"/>
      <c r="BC109" s="227">
        <f t="shared" si="38"/>
        <v>0</v>
      </c>
      <c r="BD109" s="222">
        <f t="shared" si="39"/>
        <v>34666667</v>
      </c>
    </row>
    <row r="110" spans="2:57" s="154" customFormat="1" x14ac:dyDescent="0.2">
      <c r="B110" s="231"/>
      <c r="C110" s="462">
        <v>65000000</v>
      </c>
      <c r="D110" s="210" t="s">
        <v>50</v>
      </c>
      <c r="E110" s="210" t="s">
        <v>182</v>
      </c>
      <c r="F110" s="210" t="s">
        <v>130</v>
      </c>
      <c r="G110" s="210" t="s">
        <v>128</v>
      </c>
      <c r="H110" s="210" t="s">
        <v>176</v>
      </c>
      <c r="I110" s="210" t="s">
        <v>69</v>
      </c>
      <c r="J110" s="210" t="s">
        <v>77</v>
      </c>
      <c r="K110" s="210" t="s">
        <v>131</v>
      </c>
      <c r="L110" s="233" t="s">
        <v>2001</v>
      </c>
      <c r="M110" s="233" t="s">
        <v>2001</v>
      </c>
      <c r="N110" s="233" t="s">
        <v>2001</v>
      </c>
      <c r="O110" s="234">
        <v>51</v>
      </c>
      <c r="P110" s="462">
        <v>119</v>
      </c>
      <c r="Q110" s="462">
        <v>65000000</v>
      </c>
      <c r="R110" s="236">
        <v>156</v>
      </c>
      <c r="S110" s="462">
        <v>65000000</v>
      </c>
      <c r="T110" s="236" t="s">
        <v>921</v>
      </c>
      <c r="U110" s="462">
        <v>65000000</v>
      </c>
      <c r="V110" s="238" t="s">
        <v>271</v>
      </c>
      <c r="W110" s="238" t="s">
        <v>956</v>
      </c>
      <c r="X110" s="239" t="s">
        <v>957</v>
      </c>
      <c r="Y110" s="591">
        <v>0</v>
      </c>
      <c r="Z110" s="232">
        <v>0</v>
      </c>
      <c r="AA110" s="232">
        <v>7150000</v>
      </c>
      <c r="AB110" s="232">
        <v>6500000</v>
      </c>
      <c r="AC110" s="232">
        <v>6500000</v>
      </c>
      <c r="AD110" s="232">
        <v>6500000</v>
      </c>
      <c r="AE110" s="232">
        <v>6500000</v>
      </c>
      <c r="AF110" s="232">
        <v>6500000</v>
      </c>
      <c r="AG110" s="232">
        <v>6500000</v>
      </c>
      <c r="AH110" s="232"/>
      <c r="AI110" s="232"/>
      <c r="AJ110" s="237"/>
      <c r="AK110" s="592">
        <f t="shared" si="34"/>
        <v>46150000</v>
      </c>
      <c r="AL110" s="593">
        <f t="shared" si="35"/>
        <v>18850000</v>
      </c>
      <c r="AM110" s="240"/>
      <c r="AN110" s="223">
        <f t="shared" si="36"/>
        <v>18850000</v>
      </c>
      <c r="AO110" s="224"/>
      <c r="AP110" s="224">
        <f t="shared" si="37"/>
        <v>18850000</v>
      </c>
      <c r="AQ110" s="225"/>
      <c r="AR110" s="224"/>
      <c r="AS110" s="224"/>
      <c r="AT110" s="224"/>
      <c r="AU110" s="224"/>
      <c r="AV110" s="224"/>
      <c r="AW110" s="224"/>
      <c r="AX110" s="224"/>
      <c r="AY110" s="224"/>
      <c r="AZ110" s="224"/>
      <c r="BA110" s="224"/>
      <c r="BB110" s="226"/>
      <c r="BC110" s="227">
        <f t="shared" si="38"/>
        <v>0</v>
      </c>
      <c r="BD110" s="222">
        <f t="shared" si="39"/>
        <v>18850000</v>
      </c>
    </row>
    <row r="111" spans="2:57" s="154" customFormat="1" x14ac:dyDescent="0.2">
      <c r="B111" s="231"/>
      <c r="C111" s="462">
        <v>80000000</v>
      </c>
      <c r="D111" s="210" t="s">
        <v>50</v>
      </c>
      <c r="E111" s="210" t="s">
        <v>182</v>
      </c>
      <c r="F111" s="210" t="s">
        <v>130</v>
      </c>
      <c r="G111" s="210" t="s">
        <v>128</v>
      </c>
      <c r="H111" s="210" t="s">
        <v>176</v>
      </c>
      <c r="I111" s="210" t="s">
        <v>69</v>
      </c>
      <c r="J111" s="210" t="s">
        <v>77</v>
      </c>
      <c r="K111" s="210" t="s">
        <v>131</v>
      </c>
      <c r="L111" s="233" t="s">
        <v>2001</v>
      </c>
      <c r="M111" s="233" t="s">
        <v>2001</v>
      </c>
      <c r="N111" s="233" t="s">
        <v>2001</v>
      </c>
      <c r="O111" s="234">
        <v>52</v>
      </c>
      <c r="P111" s="462">
        <v>118</v>
      </c>
      <c r="Q111" s="462">
        <v>80000000</v>
      </c>
      <c r="R111" s="236">
        <v>155</v>
      </c>
      <c r="S111" s="462">
        <v>80000000</v>
      </c>
      <c r="T111" s="236" t="s">
        <v>922</v>
      </c>
      <c r="U111" s="462">
        <v>80000000</v>
      </c>
      <c r="V111" s="238" t="s">
        <v>272</v>
      </c>
      <c r="W111" s="238" t="s">
        <v>958</v>
      </c>
      <c r="X111" s="239" t="s">
        <v>959</v>
      </c>
      <c r="Y111" s="591">
        <v>0</v>
      </c>
      <c r="Z111" s="232">
        <v>0</v>
      </c>
      <c r="AA111" s="232">
        <v>8800000</v>
      </c>
      <c r="AB111" s="232">
        <v>8000000</v>
      </c>
      <c r="AC111" s="232">
        <v>8000000</v>
      </c>
      <c r="AD111" s="232">
        <v>8000000</v>
      </c>
      <c r="AE111" s="232">
        <v>8000000</v>
      </c>
      <c r="AF111" s="232">
        <v>8000000</v>
      </c>
      <c r="AG111" s="232">
        <v>8000000</v>
      </c>
      <c r="AH111" s="232"/>
      <c r="AI111" s="232"/>
      <c r="AJ111" s="237"/>
      <c r="AK111" s="592">
        <f t="shared" si="34"/>
        <v>56800000</v>
      </c>
      <c r="AL111" s="593">
        <f t="shared" si="35"/>
        <v>23200000</v>
      </c>
      <c r="AM111" s="240"/>
      <c r="AN111" s="223">
        <f t="shared" si="36"/>
        <v>23200000</v>
      </c>
      <c r="AO111" s="224"/>
      <c r="AP111" s="224">
        <f t="shared" si="37"/>
        <v>23200000</v>
      </c>
      <c r="AQ111" s="225"/>
      <c r="AR111" s="224"/>
      <c r="AS111" s="224"/>
      <c r="AT111" s="224"/>
      <c r="AU111" s="224"/>
      <c r="AV111" s="224"/>
      <c r="AW111" s="224"/>
      <c r="AX111" s="224"/>
      <c r="AY111" s="224"/>
      <c r="AZ111" s="224"/>
      <c r="BA111" s="224"/>
      <c r="BB111" s="226"/>
      <c r="BC111" s="227">
        <f t="shared" si="38"/>
        <v>0</v>
      </c>
      <c r="BD111" s="222">
        <f t="shared" si="39"/>
        <v>23200000</v>
      </c>
    </row>
    <row r="112" spans="2:57" s="154" customFormat="1" x14ac:dyDescent="0.2">
      <c r="B112" s="231"/>
      <c r="C112" s="462">
        <v>48000000</v>
      </c>
      <c r="D112" s="210" t="s">
        <v>50</v>
      </c>
      <c r="E112" s="210" t="s">
        <v>182</v>
      </c>
      <c r="F112" s="210" t="s">
        <v>130</v>
      </c>
      <c r="G112" s="210" t="s">
        <v>128</v>
      </c>
      <c r="H112" s="210" t="s">
        <v>176</v>
      </c>
      <c r="I112" s="210" t="s">
        <v>69</v>
      </c>
      <c r="J112" s="210" t="s">
        <v>77</v>
      </c>
      <c r="K112" s="210" t="s">
        <v>131</v>
      </c>
      <c r="L112" s="233" t="s">
        <v>2001</v>
      </c>
      <c r="M112" s="233" t="s">
        <v>2001</v>
      </c>
      <c r="N112" s="233" t="s">
        <v>2001</v>
      </c>
      <c r="O112" s="234">
        <v>53</v>
      </c>
      <c r="P112" s="462">
        <v>168</v>
      </c>
      <c r="Q112" s="462">
        <v>48000000</v>
      </c>
      <c r="R112" s="236">
        <v>173</v>
      </c>
      <c r="S112" s="462">
        <v>48000000</v>
      </c>
      <c r="T112" s="236" t="s">
        <v>923</v>
      </c>
      <c r="U112" s="462">
        <v>48000000</v>
      </c>
      <c r="V112" s="238" t="s">
        <v>515</v>
      </c>
      <c r="W112" s="238" t="s">
        <v>960</v>
      </c>
      <c r="X112" s="239" t="s">
        <v>961</v>
      </c>
      <c r="Y112" s="591">
        <v>0</v>
      </c>
      <c r="Z112" s="232">
        <v>0</v>
      </c>
      <c r="AA112" s="232">
        <v>6933333</v>
      </c>
      <c r="AB112" s="232">
        <v>8000000</v>
      </c>
      <c r="AC112" s="232">
        <v>8000000</v>
      </c>
      <c r="AD112" s="232">
        <v>8000000</v>
      </c>
      <c r="AE112" s="232">
        <v>8000000</v>
      </c>
      <c r="AF112" s="232">
        <v>8000000</v>
      </c>
      <c r="AG112" s="232">
        <v>1066667</v>
      </c>
      <c r="AH112" s="232"/>
      <c r="AI112" s="232"/>
      <c r="AJ112" s="237"/>
      <c r="AK112" s="592">
        <f t="shared" si="34"/>
        <v>48000000</v>
      </c>
      <c r="AL112" s="593">
        <f t="shared" si="35"/>
        <v>0</v>
      </c>
      <c r="AM112" s="240"/>
      <c r="AN112" s="223">
        <f t="shared" si="36"/>
        <v>0</v>
      </c>
      <c r="AO112" s="224"/>
      <c r="AP112" s="224">
        <f t="shared" si="37"/>
        <v>0</v>
      </c>
      <c r="AQ112" s="225"/>
      <c r="AR112" s="224"/>
      <c r="AS112" s="224"/>
      <c r="AT112" s="224"/>
      <c r="AU112" s="224"/>
      <c r="AV112" s="224"/>
      <c r="AW112" s="224"/>
      <c r="AX112" s="224"/>
      <c r="AY112" s="224"/>
      <c r="AZ112" s="224"/>
      <c r="BA112" s="224"/>
      <c r="BB112" s="226"/>
      <c r="BC112" s="227">
        <f t="shared" si="38"/>
        <v>0</v>
      </c>
      <c r="BD112" s="222">
        <f t="shared" si="39"/>
        <v>0</v>
      </c>
    </row>
    <row r="113" spans="2:56" s="154" customFormat="1" x14ac:dyDescent="0.2">
      <c r="B113" s="231"/>
      <c r="C113" s="462">
        <v>42000000</v>
      </c>
      <c r="D113" s="210" t="s">
        <v>50</v>
      </c>
      <c r="E113" s="210" t="s">
        <v>182</v>
      </c>
      <c r="F113" s="210" t="s">
        <v>130</v>
      </c>
      <c r="G113" s="210" t="s">
        <v>128</v>
      </c>
      <c r="H113" s="210" t="s">
        <v>176</v>
      </c>
      <c r="I113" s="210" t="s">
        <v>69</v>
      </c>
      <c r="J113" s="210" t="s">
        <v>77</v>
      </c>
      <c r="K113" s="210" t="s">
        <v>131</v>
      </c>
      <c r="L113" s="233" t="s">
        <v>2001</v>
      </c>
      <c r="M113" s="233" t="s">
        <v>2001</v>
      </c>
      <c r="N113" s="233" t="s">
        <v>2001</v>
      </c>
      <c r="O113" s="234">
        <v>54</v>
      </c>
      <c r="P113" s="462">
        <v>169</v>
      </c>
      <c r="Q113" s="462">
        <v>42000000</v>
      </c>
      <c r="R113" s="236">
        <v>174</v>
      </c>
      <c r="S113" s="462">
        <v>42000000</v>
      </c>
      <c r="T113" s="236" t="s">
        <v>924</v>
      </c>
      <c r="U113" s="462">
        <v>42000000</v>
      </c>
      <c r="V113" s="238" t="s">
        <v>273</v>
      </c>
      <c r="W113" s="238" t="s">
        <v>962</v>
      </c>
      <c r="X113" s="239" t="s">
        <v>963</v>
      </c>
      <c r="Y113" s="591">
        <v>0</v>
      </c>
      <c r="Z113" s="232">
        <v>0</v>
      </c>
      <c r="AA113" s="232">
        <v>5133333</v>
      </c>
      <c r="AB113" s="232">
        <v>7000000</v>
      </c>
      <c r="AC113" s="232">
        <v>7000000</v>
      </c>
      <c r="AD113" s="232">
        <v>7000000</v>
      </c>
      <c r="AE113" s="232">
        <v>7000000</v>
      </c>
      <c r="AF113" s="232">
        <v>7000000</v>
      </c>
      <c r="AG113" s="232">
        <v>1866667</v>
      </c>
      <c r="AH113" s="232"/>
      <c r="AI113" s="232"/>
      <c r="AJ113" s="237"/>
      <c r="AK113" s="592">
        <f t="shared" si="34"/>
        <v>42000000</v>
      </c>
      <c r="AL113" s="593">
        <f t="shared" si="35"/>
        <v>0</v>
      </c>
      <c r="AM113" s="240"/>
      <c r="AN113" s="223">
        <f t="shared" si="36"/>
        <v>0</v>
      </c>
      <c r="AO113" s="224"/>
      <c r="AP113" s="224">
        <f t="shared" si="37"/>
        <v>0</v>
      </c>
      <c r="AQ113" s="225"/>
      <c r="AR113" s="224"/>
      <c r="AS113" s="224"/>
      <c r="AT113" s="224"/>
      <c r="AU113" s="224"/>
      <c r="AV113" s="224"/>
      <c r="AW113" s="224"/>
      <c r="AX113" s="224"/>
      <c r="AY113" s="224"/>
      <c r="AZ113" s="224"/>
      <c r="BA113" s="224"/>
      <c r="BB113" s="226"/>
      <c r="BC113" s="227">
        <f t="shared" si="38"/>
        <v>0</v>
      </c>
      <c r="BD113" s="222">
        <f t="shared" si="39"/>
        <v>0</v>
      </c>
    </row>
    <row r="114" spans="2:56" s="154" customFormat="1" x14ac:dyDescent="0.2">
      <c r="B114" s="231"/>
      <c r="C114" s="462">
        <v>32400000</v>
      </c>
      <c r="D114" s="210" t="s">
        <v>50</v>
      </c>
      <c r="E114" s="210" t="s">
        <v>182</v>
      </c>
      <c r="F114" s="210" t="s">
        <v>130</v>
      </c>
      <c r="G114" s="210" t="s">
        <v>128</v>
      </c>
      <c r="H114" s="210" t="s">
        <v>176</v>
      </c>
      <c r="I114" s="210" t="s">
        <v>69</v>
      </c>
      <c r="J114" s="210" t="s">
        <v>77</v>
      </c>
      <c r="K114" s="210" t="s">
        <v>131</v>
      </c>
      <c r="L114" s="233" t="s">
        <v>2001</v>
      </c>
      <c r="M114" s="233" t="s">
        <v>2001</v>
      </c>
      <c r="N114" s="233" t="s">
        <v>2001</v>
      </c>
      <c r="O114" s="234">
        <v>55</v>
      </c>
      <c r="P114" s="462">
        <v>170</v>
      </c>
      <c r="Q114" s="462">
        <v>32400000</v>
      </c>
      <c r="R114" s="236">
        <v>178</v>
      </c>
      <c r="S114" s="462">
        <v>32400000</v>
      </c>
      <c r="T114" s="236" t="s">
        <v>925</v>
      </c>
      <c r="U114" s="462">
        <v>32400000</v>
      </c>
      <c r="V114" s="238" t="s">
        <v>274</v>
      </c>
      <c r="W114" s="238" t="s">
        <v>964</v>
      </c>
      <c r="X114" s="239" t="s">
        <v>965</v>
      </c>
      <c r="Y114" s="591">
        <v>0</v>
      </c>
      <c r="Z114" s="232">
        <v>0</v>
      </c>
      <c r="AA114" s="232">
        <v>2484000</v>
      </c>
      <c r="AB114" s="232">
        <v>3240000</v>
      </c>
      <c r="AC114" s="232">
        <v>3240000</v>
      </c>
      <c r="AD114" s="232">
        <v>3240000</v>
      </c>
      <c r="AE114" s="232">
        <v>3240000</v>
      </c>
      <c r="AF114" s="232">
        <v>3240000</v>
      </c>
      <c r="AG114" s="232">
        <v>3240000</v>
      </c>
      <c r="AH114" s="232"/>
      <c r="AI114" s="232"/>
      <c r="AJ114" s="237"/>
      <c r="AK114" s="592">
        <f t="shared" si="34"/>
        <v>21924000</v>
      </c>
      <c r="AL114" s="593">
        <f t="shared" si="35"/>
        <v>10476000</v>
      </c>
      <c r="AM114" s="240"/>
      <c r="AN114" s="223">
        <f t="shared" si="36"/>
        <v>10476000</v>
      </c>
      <c r="AO114" s="224"/>
      <c r="AP114" s="224">
        <f t="shared" si="37"/>
        <v>10476000</v>
      </c>
      <c r="AQ114" s="225"/>
      <c r="AR114" s="224"/>
      <c r="AS114" s="224"/>
      <c r="AT114" s="224"/>
      <c r="AU114" s="224"/>
      <c r="AV114" s="224"/>
      <c r="AW114" s="224"/>
      <c r="AX114" s="224"/>
      <c r="AY114" s="224"/>
      <c r="AZ114" s="224"/>
      <c r="BA114" s="224"/>
      <c r="BB114" s="226"/>
      <c r="BC114" s="227">
        <f t="shared" si="38"/>
        <v>0</v>
      </c>
      <c r="BD114" s="222">
        <f t="shared" si="39"/>
        <v>10476000</v>
      </c>
    </row>
    <row r="115" spans="2:56" s="154" customFormat="1" x14ac:dyDescent="0.2">
      <c r="B115" s="231"/>
      <c r="C115" s="462">
        <v>45000000</v>
      </c>
      <c r="D115" s="210" t="s">
        <v>50</v>
      </c>
      <c r="E115" s="210" t="s">
        <v>182</v>
      </c>
      <c r="F115" s="210" t="s">
        <v>130</v>
      </c>
      <c r="G115" s="210" t="s">
        <v>128</v>
      </c>
      <c r="H115" s="210" t="s">
        <v>176</v>
      </c>
      <c r="I115" s="210" t="s">
        <v>69</v>
      </c>
      <c r="J115" s="210" t="s">
        <v>77</v>
      </c>
      <c r="K115" s="210" t="s">
        <v>131</v>
      </c>
      <c r="L115" s="233" t="s">
        <v>2001</v>
      </c>
      <c r="M115" s="233" t="s">
        <v>2001</v>
      </c>
      <c r="N115" s="233" t="s">
        <v>2001</v>
      </c>
      <c r="O115" s="234">
        <v>56</v>
      </c>
      <c r="P115" s="462">
        <v>293</v>
      </c>
      <c r="Q115" s="462">
        <v>45000000</v>
      </c>
      <c r="R115" s="236">
        <v>318</v>
      </c>
      <c r="S115" s="462">
        <v>45000000</v>
      </c>
      <c r="T115" s="236" t="s">
        <v>926</v>
      </c>
      <c r="U115" s="462">
        <v>45000000</v>
      </c>
      <c r="V115" s="238" t="s">
        <v>275</v>
      </c>
      <c r="W115" s="238" t="s">
        <v>966</v>
      </c>
      <c r="X115" s="239" t="s">
        <v>967</v>
      </c>
      <c r="Y115" s="591">
        <v>0</v>
      </c>
      <c r="Z115" s="232">
        <v>0</v>
      </c>
      <c r="AA115" s="232">
        <v>0</v>
      </c>
      <c r="AB115" s="232">
        <v>6000000</v>
      </c>
      <c r="AC115" s="232">
        <v>5000000</v>
      </c>
      <c r="AD115" s="232">
        <v>5000000</v>
      </c>
      <c r="AE115" s="232">
        <v>5000000</v>
      </c>
      <c r="AF115" s="232">
        <v>5000000</v>
      </c>
      <c r="AG115" s="232">
        <v>5000000</v>
      </c>
      <c r="AH115" s="232"/>
      <c r="AI115" s="232"/>
      <c r="AJ115" s="237"/>
      <c r="AK115" s="592">
        <f t="shared" si="34"/>
        <v>31000000</v>
      </c>
      <c r="AL115" s="593">
        <f t="shared" si="35"/>
        <v>14000000</v>
      </c>
      <c r="AM115" s="240"/>
      <c r="AN115" s="223">
        <f t="shared" si="36"/>
        <v>14000000</v>
      </c>
      <c r="AO115" s="224"/>
      <c r="AP115" s="224">
        <f t="shared" si="37"/>
        <v>14000000</v>
      </c>
      <c r="AQ115" s="225"/>
      <c r="AR115" s="224"/>
      <c r="AS115" s="224"/>
      <c r="AT115" s="224"/>
      <c r="AU115" s="224"/>
      <c r="AV115" s="224"/>
      <c r="AW115" s="224"/>
      <c r="AX115" s="224"/>
      <c r="AY115" s="224"/>
      <c r="AZ115" s="224"/>
      <c r="BA115" s="224"/>
      <c r="BB115" s="226"/>
      <c r="BC115" s="227">
        <f t="shared" si="38"/>
        <v>0</v>
      </c>
      <c r="BD115" s="222">
        <f t="shared" si="39"/>
        <v>14000000</v>
      </c>
    </row>
    <row r="116" spans="2:56" s="154" customFormat="1" x14ac:dyDescent="0.2">
      <c r="B116" s="231"/>
      <c r="C116" s="462">
        <v>60000000</v>
      </c>
      <c r="D116" s="210" t="s">
        <v>50</v>
      </c>
      <c r="E116" s="210" t="s">
        <v>182</v>
      </c>
      <c r="F116" s="210" t="s">
        <v>130</v>
      </c>
      <c r="G116" s="210" t="s">
        <v>128</v>
      </c>
      <c r="H116" s="210" t="s">
        <v>176</v>
      </c>
      <c r="I116" s="210" t="s">
        <v>69</v>
      </c>
      <c r="J116" s="210" t="s">
        <v>77</v>
      </c>
      <c r="K116" s="210" t="s">
        <v>131</v>
      </c>
      <c r="L116" s="233" t="s">
        <v>2001</v>
      </c>
      <c r="M116" s="233" t="s">
        <v>2001</v>
      </c>
      <c r="N116" s="233" t="s">
        <v>2001</v>
      </c>
      <c r="O116" s="234">
        <v>57</v>
      </c>
      <c r="P116" s="462">
        <v>171</v>
      </c>
      <c r="Q116" s="462">
        <v>60000000</v>
      </c>
      <c r="R116" s="236">
        <v>176</v>
      </c>
      <c r="S116" s="462">
        <v>60000000</v>
      </c>
      <c r="T116" s="236" t="s">
        <v>927</v>
      </c>
      <c r="U116" s="462">
        <v>60000000</v>
      </c>
      <c r="V116" s="238" t="s">
        <v>276</v>
      </c>
      <c r="W116" s="238" t="s">
        <v>968</v>
      </c>
      <c r="X116" s="239" t="s">
        <v>969</v>
      </c>
      <c r="Y116" s="591">
        <v>0</v>
      </c>
      <c r="Z116" s="232">
        <v>0</v>
      </c>
      <c r="AA116" s="232">
        <v>4600000</v>
      </c>
      <c r="AB116" s="232">
        <v>6000000</v>
      </c>
      <c r="AC116" s="232">
        <v>6000000</v>
      </c>
      <c r="AD116" s="232">
        <v>6000000</v>
      </c>
      <c r="AE116" s="232">
        <v>6000000</v>
      </c>
      <c r="AF116" s="232">
        <v>6000000</v>
      </c>
      <c r="AG116" s="232">
        <v>6000000</v>
      </c>
      <c r="AH116" s="232"/>
      <c r="AI116" s="232"/>
      <c r="AJ116" s="237"/>
      <c r="AK116" s="592">
        <f t="shared" si="34"/>
        <v>40600000</v>
      </c>
      <c r="AL116" s="593">
        <f t="shared" si="35"/>
        <v>19400000</v>
      </c>
      <c r="AM116" s="240"/>
      <c r="AN116" s="223">
        <f t="shared" si="36"/>
        <v>19400000</v>
      </c>
      <c r="AO116" s="224"/>
      <c r="AP116" s="224">
        <f t="shared" si="37"/>
        <v>19400000</v>
      </c>
      <c r="AQ116" s="225"/>
      <c r="AR116" s="224"/>
      <c r="AS116" s="224"/>
      <c r="AT116" s="224"/>
      <c r="AU116" s="224"/>
      <c r="AV116" s="224"/>
      <c r="AW116" s="224"/>
      <c r="AX116" s="224"/>
      <c r="AY116" s="224"/>
      <c r="AZ116" s="224"/>
      <c r="BA116" s="224"/>
      <c r="BB116" s="226"/>
      <c r="BC116" s="227">
        <f t="shared" si="38"/>
        <v>0</v>
      </c>
      <c r="BD116" s="222">
        <f t="shared" si="39"/>
        <v>19400000</v>
      </c>
    </row>
    <row r="117" spans="2:56" s="154" customFormat="1" x14ac:dyDescent="0.2">
      <c r="B117" s="231"/>
      <c r="C117" s="462">
        <v>65000000</v>
      </c>
      <c r="D117" s="210" t="s">
        <v>50</v>
      </c>
      <c r="E117" s="210" t="s">
        <v>182</v>
      </c>
      <c r="F117" s="210" t="s">
        <v>130</v>
      </c>
      <c r="G117" s="210" t="s">
        <v>128</v>
      </c>
      <c r="H117" s="210" t="s">
        <v>176</v>
      </c>
      <c r="I117" s="210" t="s">
        <v>69</v>
      </c>
      <c r="J117" s="210" t="s">
        <v>77</v>
      </c>
      <c r="K117" s="210" t="s">
        <v>131</v>
      </c>
      <c r="L117" s="233" t="s">
        <v>2001</v>
      </c>
      <c r="M117" s="233" t="s">
        <v>2001</v>
      </c>
      <c r="N117" s="233" t="s">
        <v>2001</v>
      </c>
      <c r="O117" s="234">
        <v>58</v>
      </c>
      <c r="P117" s="462">
        <v>127</v>
      </c>
      <c r="Q117" s="462">
        <v>65000000</v>
      </c>
      <c r="R117" s="236">
        <v>157</v>
      </c>
      <c r="S117" s="462">
        <v>65000000</v>
      </c>
      <c r="T117" s="236" t="s">
        <v>928</v>
      </c>
      <c r="U117" s="462">
        <v>65000000</v>
      </c>
      <c r="V117" s="238" t="s">
        <v>516</v>
      </c>
      <c r="W117" s="238" t="s">
        <v>970</v>
      </c>
      <c r="X117" s="239" t="s">
        <v>971</v>
      </c>
      <c r="Y117" s="591">
        <v>0</v>
      </c>
      <c r="Z117" s="232">
        <v>0</v>
      </c>
      <c r="AA117" s="232">
        <v>7150000</v>
      </c>
      <c r="AB117" s="232">
        <v>6500000</v>
      </c>
      <c r="AC117" s="232">
        <v>6500000</v>
      </c>
      <c r="AD117" s="232">
        <v>6500000</v>
      </c>
      <c r="AE117" s="232">
        <v>6500000</v>
      </c>
      <c r="AF117" s="232">
        <v>6500000</v>
      </c>
      <c r="AG117" s="232">
        <v>6500000</v>
      </c>
      <c r="AH117" s="232"/>
      <c r="AI117" s="232"/>
      <c r="AJ117" s="237"/>
      <c r="AK117" s="592">
        <f t="shared" si="34"/>
        <v>46150000</v>
      </c>
      <c r="AL117" s="593">
        <f t="shared" si="35"/>
        <v>18850000</v>
      </c>
      <c r="AM117" s="240"/>
      <c r="AN117" s="223">
        <f t="shared" si="36"/>
        <v>18850000</v>
      </c>
      <c r="AO117" s="224"/>
      <c r="AP117" s="224">
        <f t="shared" si="37"/>
        <v>18850000</v>
      </c>
      <c r="AQ117" s="225"/>
      <c r="AR117" s="224"/>
      <c r="AS117" s="224"/>
      <c r="AT117" s="224"/>
      <c r="AU117" s="224"/>
      <c r="AV117" s="224"/>
      <c r="AW117" s="224"/>
      <c r="AX117" s="224"/>
      <c r="AY117" s="224"/>
      <c r="AZ117" s="224"/>
      <c r="BA117" s="224"/>
      <c r="BB117" s="226"/>
      <c r="BC117" s="227">
        <f t="shared" si="38"/>
        <v>0</v>
      </c>
      <c r="BD117" s="222">
        <f t="shared" si="39"/>
        <v>18850000</v>
      </c>
    </row>
    <row r="118" spans="2:56" s="154" customFormat="1" x14ac:dyDescent="0.2">
      <c r="B118" s="231"/>
      <c r="C118" s="462">
        <v>23566667</v>
      </c>
      <c r="D118" s="210" t="s">
        <v>50</v>
      </c>
      <c r="E118" s="210" t="s">
        <v>182</v>
      </c>
      <c r="F118" s="210" t="s">
        <v>130</v>
      </c>
      <c r="G118" s="210" t="s">
        <v>128</v>
      </c>
      <c r="H118" s="210" t="s">
        <v>176</v>
      </c>
      <c r="I118" s="210" t="s">
        <v>69</v>
      </c>
      <c r="J118" s="210" t="s">
        <v>77</v>
      </c>
      <c r="K118" s="210" t="s">
        <v>131</v>
      </c>
      <c r="L118" s="233" t="s">
        <v>2001</v>
      </c>
      <c r="M118" s="233" t="s">
        <v>2001</v>
      </c>
      <c r="N118" s="233" t="s">
        <v>2001</v>
      </c>
      <c r="O118" s="234">
        <v>59</v>
      </c>
      <c r="P118" s="462">
        <v>172</v>
      </c>
      <c r="Q118" s="462">
        <v>23566667</v>
      </c>
      <c r="R118" s="236">
        <v>175</v>
      </c>
      <c r="S118" s="462">
        <v>23566667</v>
      </c>
      <c r="T118" s="236" t="s">
        <v>929</v>
      </c>
      <c r="U118" s="462">
        <v>23566667</v>
      </c>
      <c r="V118" s="238" t="s">
        <v>277</v>
      </c>
      <c r="W118" s="238" t="s">
        <v>972</v>
      </c>
      <c r="X118" s="239" t="s">
        <v>973</v>
      </c>
      <c r="Y118" s="591">
        <v>0</v>
      </c>
      <c r="Z118" s="232">
        <v>0</v>
      </c>
      <c r="AA118" s="232">
        <v>5366667</v>
      </c>
      <c r="AB118" s="232">
        <v>7000000</v>
      </c>
      <c r="AC118" s="232">
        <v>7000000</v>
      </c>
      <c r="AD118" s="232">
        <v>4200000</v>
      </c>
      <c r="AE118" s="232">
        <v>0</v>
      </c>
      <c r="AF118" s="232">
        <v>0</v>
      </c>
      <c r="AG118" s="232">
        <v>0</v>
      </c>
      <c r="AH118" s="232"/>
      <c r="AI118" s="232"/>
      <c r="AJ118" s="237"/>
      <c r="AK118" s="592">
        <f t="shared" si="34"/>
        <v>23566667</v>
      </c>
      <c r="AL118" s="593">
        <f t="shared" si="35"/>
        <v>0</v>
      </c>
      <c r="AM118" s="240"/>
      <c r="AN118" s="223">
        <f t="shared" si="36"/>
        <v>0</v>
      </c>
      <c r="AO118" s="224"/>
      <c r="AP118" s="224">
        <f t="shared" si="37"/>
        <v>0</v>
      </c>
      <c r="AQ118" s="225"/>
      <c r="AR118" s="224"/>
      <c r="AS118" s="224"/>
      <c r="AT118" s="224"/>
      <c r="AU118" s="224"/>
      <c r="AV118" s="224"/>
      <c r="AW118" s="224"/>
      <c r="AX118" s="224"/>
      <c r="AY118" s="224"/>
      <c r="AZ118" s="224"/>
      <c r="BA118" s="224"/>
      <c r="BB118" s="226"/>
      <c r="BC118" s="227">
        <f t="shared" si="38"/>
        <v>0</v>
      </c>
      <c r="BD118" s="222">
        <f t="shared" si="39"/>
        <v>0</v>
      </c>
    </row>
    <row r="119" spans="2:56" s="154" customFormat="1" x14ac:dyDescent="0.2">
      <c r="B119" s="231"/>
      <c r="C119" s="462">
        <v>65000000</v>
      </c>
      <c r="D119" s="210" t="s">
        <v>50</v>
      </c>
      <c r="E119" s="210" t="s">
        <v>182</v>
      </c>
      <c r="F119" s="210" t="s">
        <v>130</v>
      </c>
      <c r="G119" s="210" t="s">
        <v>128</v>
      </c>
      <c r="H119" s="210" t="s">
        <v>176</v>
      </c>
      <c r="I119" s="210" t="s">
        <v>69</v>
      </c>
      <c r="J119" s="210" t="s">
        <v>77</v>
      </c>
      <c r="K119" s="210" t="s">
        <v>131</v>
      </c>
      <c r="L119" s="233" t="s">
        <v>2001</v>
      </c>
      <c r="M119" s="233" t="s">
        <v>2001</v>
      </c>
      <c r="N119" s="233" t="s">
        <v>2001</v>
      </c>
      <c r="O119" s="234">
        <v>60</v>
      </c>
      <c r="P119" s="462">
        <v>173</v>
      </c>
      <c r="Q119" s="462">
        <v>65000000</v>
      </c>
      <c r="R119" s="236">
        <v>177</v>
      </c>
      <c r="S119" s="462">
        <v>65000000</v>
      </c>
      <c r="T119" s="236" t="s">
        <v>872</v>
      </c>
      <c r="U119" s="462">
        <v>65000000</v>
      </c>
      <c r="V119" s="238" t="s">
        <v>278</v>
      </c>
      <c r="W119" s="238" t="s">
        <v>974</v>
      </c>
      <c r="X119" s="239" t="s">
        <v>975</v>
      </c>
      <c r="Y119" s="591">
        <v>0</v>
      </c>
      <c r="Z119" s="232">
        <v>0</v>
      </c>
      <c r="AA119" s="232">
        <v>4983333</v>
      </c>
      <c r="AB119" s="232">
        <v>6500000</v>
      </c>
      <c r="AC119" s="232">
        <v>6500000</v>
      </c>
      <c r="AD119" s="232">
        <v>6500000</v>
      </c>
      <c r="AE119" s="232">
        <v>6500000</v>
      </c>
      <c r="AF119" s="232">
        <v>6500000</v>
      </c>
      <c r="AG119" s="232">
        <v>6500000</v>
      </c>
      <c r="AH119" s="232"/>
      <c r="AI119" s="232"/>
      <c r="AJ119" s="237"/>
      <c r="AK119" s="592">
        <f t="shared" si="34"/>
        <v>43983333</v>
      </c>
      <c r="AL119" s="593">
        <f t="shared" si="35"/>
        <v>21016667</v>
      </c>
      <c r="AM119" s="240"/>
      <c r="AN119" s="223">
        <f t="shared" si="36"/>
        <v>21016667</v>
      </c>
      <c r="AO119" s="224"/>
      <c r="AP119" s="224">
        <f t="shared" si="37"/>
        <v>21016667</v>
      </c>
      <c r="AQ119" s="225"/>
      <c r="AR119" s="224"/>
      <c r="AS119" s="224"/>
      <c r="AT119" s="224"/>
      <c r="AU119" s="224"/>
      <c r="AV119" s="224"/>
      <c r="AW119" s="224"/>
      <c r="AX119" s="224"/>
      <c r="AY119" s="224"/>
      <c r="AZ119" s="224"/>
      <c r="BA119" s="224"/>
      <c r="BB119" s="226"/>
      <c r="BC119" s="227">
        <f t="shared" si="38"/>
        <v>0</v>
      </c>
      <c r="BD119" s="222">
        <f t="shared" si="39"/>
        <v>21016667</v>
      </c>
    </row>
    <row r="120" spans="2:56" s="154" customFormat="1" x14ac:dyDescent="0.2">
      <c r="B120" s="231"/>
      <c r="C120" s="462">
        <v>50000000</v>
      </c>
      <c r="D120" s="210" t="s">
        <v>50</v>
      </c>
      <c r="E120" s="210" t="s">
        <v>182</v>
      </c>
      <c r="F120" s="210" t="s">
        <v>130</v>
      </c>
      <c r="G120" s="210" t="s">
        <v>128</v>
      </c>
      <c r="H120" s="210" t="s">
        <v>176</v>
      </c>
      <c r="I120" s="210" t="s">
        <v>69</v>
      </c>
      <c r="J120" s="210" t="s">
        <v>77</v>
      </c>
      <c r="K120" s="210" t="s">
        <v>131</v>
      </c>
      <c r="L120" s="233" t="s">
        <v>2001</v>
      </c>
      <c r="M120" s="233" t="s">
        <v>2001</v>
      </c>
      <c r="N120" s="233" t="s">
        <v>2001</v>
      </c>
      <c r="O120" s="234">
        <v>61</v>
      </c>
      <c r="P120" s="462">
        <v>174</v>
      </c>
      <c r="Q120" s="462">
        <v>50000000</v>
      </c>
      <c r="R120" s="236">
        <v>180</v>
      </c>
      <c r="S120" s="462">
        <v>50000000</v>
      </c>
      <c r="T120" s="236" t="s">
        <v>930</v>
      </c>
      <c r="U120" s="462">
        <v>50000000</v>
      </c>
      <c r="V120" s="238" t="s">
        <v>517</v>
      </c>
      <c r="W120" s="238" t="s">
        <v>976</v>
      </c>
      <c r="X120" s="239" t="s">
        <v>977</v>
      </c>
      <c r="Y120" s="591">
        <v>0</v>
      </c>
      <c r="Z120" s="232">
        <v>0</v>
      </c>
      <c r="AA120" s="232">
        <v>4333333</v>
      </c>
      <c r="AB120" s="232">
        <v>5000000</v>
      </c>
      <c r="AC120" s="232">
        <v>5000000</v>
      </c>
      <c r="AD120" s="232">
        <v>5000000</v>
      </c>
      <c r="AE120" s="232">
        <v>5000000</v>
      </c>
      <c r="AF120" s="232">
        <v>5000000</v>
      </c>
      <c r="AG120" s="232">
        <v>0</v>
      </c>
      <c r="AH120" s="232"/>
      <c r="AI120" s="232"/>
      <c r="AJ120" s="237"/>
      <c r="AK120" s="592">
        <f t="shared" si="34"/>
        <v>29333333</v>
      </c>
      <c r="AL120" s="593">
        <f t="shared" si="35"/>
        <v>20666667</v>
      </c>
      <c r="AM120" s="240"/>
      <c r="AN120" s="223">
        <f t="shared" si="36"/>
        <v>20666667</v>
      </c>
      <c r="AO120" s="224"/>
      <c r="AP120" s="224">
        <f t="shared" si="37"/>
        <v>20666667</v>
      </c>
      <c r="AQ120" s="225"/>
      <c r="AR120" s="224"/>
      <c r="AS120" s="224"/>
      <c r="AT120" s="224"/>
      <c r="AU120" s="224"/>
      <c r="AV120" s="224"/>
      <c r="AW120" s="224"/>
      <c r="AX120" s="224"/>
      <c r="AY120" s="224"/>
      <c r="AZ120" s="224"/>
      <c r="BA120" s="224"/>
      <c r="BB120" s="226"/>
      <c r="BC120" s="227">
        <f t="shared" si="38"/>
        <v>0</v>
      </c>
      <c r="BD120" s="222">
        <f t="shared" si="39"/>
        <v>20666667</v>
      </c>
    </row>
    <row r="121" spans="2:56" s="154" customFormat="1" x14ac:dyDescent="0.2">
      <c r="B121" s="231"/>
      <c r="C121" s="462">
        <v>42000000</v>
      </c>
      <c r="D121" s="210" t="s">
        <v>50</v>
      </c>
      <c r="E121" s="210" t="s">
        <v>182</v>
      </c>
      <c r="F121" s="210" t="s">
        <v>130</v>
      </c>
      <c r="G121" s="210" t="s">
        <v>128</v>
      </c>
      <c r="H121" s="210" t="s">
        <v>176</v>
      </c>
      <c r="I121" s="210" t="s">
        <v>69</v>
      </c>
      <c r="J121" s="210" t="s">
        <v>77</v>
      </c>
      <c r="K121" s="210" t="s">
        <v>131</v>
      </c>
      <c r="L121" s="233" t="s">
        <v>2001</v>
      </c>
      <c r="M121" s="233" t="s">
        <v>2001</v>
      </c>
      <c r="N121" s="233" t="s">
        <v>2001</v>
      </c>
      <c r="O121" s="234">
        <v>62</v>
      </c>
      <c r="P121" s="462">
        <v>294</v>
      </c>
      <c r="Q121" s="462">
        <v>42000000</v>
      </c>
      <c r="R121" s="236">
        <v>321</v>
      </c>
      <c r="S121" s="462">
        <v>42000000</v>
      </c>
      <c r="T121" s="236" t="s">
        <v>931</v>
      </c>
      <c r="U121" s="462">
        <v>42000000</v>
      </c>
      <c r="V121" s="238" t="s">
        <v>518</v>
      </c>
      <c r="W121" s="238" t="s">
        <v>978</v>
      </c>
      <c r="X121" s="239" t="s">
        <v>979</v>
      </c>
      <c r="Y121" s="591">
        <v>0</v>
      </c>
      <c r="Z121" s="232">
        <v>0</v>
      </c>
      <c r="AA121" s="232">
        <v>0</v>
      </c>
      <c r="AB121" s="232">
        <v>3733333</v>
      </c>
      <c r="AC121" s="232">
        <v>7000000</v>
      </c>
      <c r="AD121" s="232">
        <v>7000000</v>
      </c>
      <c r="AE121" s="232">
        <v>7000000</v>
      </c>
      <c r="AF121" s="232">
        <v>7000000</v>
      </c>
      <c r="AG121" s="232">
        <v>7000000</v>
      </c>
      <c r="AH121" s="232"/>
      <c r="AI121" s="232"/>
      <c r="AJ121" s="237"/>
      <c r="AK121" s="592">
        <f t="shared" si="34"/>
        <v>38733333</v>
      </c>
      <c r="AL121" s="593">
        <f t="shared" si="35"/>
        <v>3266667</v>
      </c>
      <c r="AM121" s="240"/>
      <c r="AN121" s="223">
        <f t="shared" si="36"/>
        <v>3266667</v>
      </c>
      <c r="AO121" s="224"/>
      <c r="AP121" s="224">
        <f t="shared" si="37"/>
        <v>3266667</v>
      </c>
      <c r="AQ121" s="225"/>
      <c r="AR121" s="224"/>
      <c r="AS121" s="224"/>
      <c r="AT121" s="224"/>
      <c r="AU121" s="224"/>
      <c r="AV121" s="224"/>
      <c r="AW121" s="224"/>
      <c r="AX121" s="224"/>
      <c r="AY121" s="224"/>
      <c r="AZ121" s="224"/>
      <c r="BA121" s="224"/>
      <c r="BB121" s="226"/>
      <c r="BC121" s="227">
        <f t="shared" si="38"/>
        <v>0</v>
      </c>
      <c r="BD121" s="222">
        <f t="shared" si="39"/>
        <v>3266667</v>
      </c>
    </row>
    <row r="122" spans="2:56" s="154" customFormat="1" x14ac:dyDescent="0.2">
      <c r="B122" s="231"/>
      <c r="C122" s="462">
        <v>27600000</v>
      </c>
      <c r="D122" s="210" t="s">
        <v>50</v>
      </c>
      <c r="E122" s="210" t="s">
        <v>182</v>
      </c>
      <c r="F122" s="210" t="s">
        <v>130</v>
      </c>
      <c r="G122" s="210" t="s">
        <v>128</v>
      </c>
      <c r="H122" s="210" t="s">
        <v>176</v>
      </c>
      <c r="I122" s="210" t="s">
        <v>69</v>
      </c>
      <c r="J122" s="210" t="s">
        <v>77</v>
      </c>
      <c r="K122" s="210" t="s">
        <v>131</v>
      </c>
      <c r="L122" s="233" t="s">
        <v>2001</v>
      </c>
      <c r="M122" s="233" t="s">
        <v>2001</v>
      </c>
      <c r="N122" s="233" t="s">
        <v>2001</v>
      </c>
      <c r="O122" s="234">
        <v>63</v>
      </c>
      <c r="P122" s="462">
        <v>175</v>
      </c>
      <c r="Q122" s="462">
        <v>27600000</v>
      </c>
      <c r="R122" s="236">
        <v>179</v>
      </c>
      <c r="S122" s="462">
        <v>27600000</v>
      </c>
      <c r="T122" s="236" t="s">
        <v>932</v>
      </c>
      <c r="U122" s="462">
        <v>27600000</v>
      </c>
      <c r="V122" s="238" t="s">
        <v>279</v>
      </c>
      <c r="W122" s="460" t="s">
        <v>980</v>
      </c>
      <c r="X122" s="239" t="s">
        <v>981</v>
      </c>
      <c r="Y122" s="591">
        <v>0</v>
      </c>
      <c r="Z122" s="232">
        <v>0</v>
      </c>
      <c r="AA122" s="232">
        <v>3986667</v>
      </c>
      <c r="AB122" s="232">
        <v>4600000</v>
      </c>
      <c r="AC122" s="232">
        <v>4600000</v>
      </c>
      <c r="AD122" s="232">
        <v>4600000</v>
      </c>
      <c r="AE122" s="232">
        <v>4600000</v>
      </c>
      <c r="AF122" s="232">
        <v>4600000</v>
      </c>
      <c r="AG122" s="232">
        <v>613333</v>
      </c>
      <c r="AH122" s="232"/>
      <c r="AI122" s="232"/>
      <c r="AJ122" s="237"/>
      <c r="AK122" s="592">
        <f t="shared" si="34"/>
        <v>27600000</v>
      </c>
      <c r="AL122" s="593">
        <f t="shared" si="35"/>
        <v>0</v>
      </c>
      <c r="AM122" s="240"/>
      <c r="AN122" s="223">
        <f t="shared" si="36"/>
        <v>0</v>
      </c>
      <c r="AO122" s="224"/>
      <c r="AP122" s="224">
        <f t="shared" si="37"/>
        <v>0</v>
      </c>
      <c r="AQ122" s="225"/>
      <c r="AR122" s="224"/>
      <c r="AS122" s="224"/>
      <c r="AT122" s="224"/>
      <c r="AU122" s="224"/>
      <c r="AV122" s="224"/>
      <c r="AW122" s="224"/>
      <c r="AX122" s="224"/>
      <c r="AY122" s="224"/>
      <c r="AZ122" s="224"/>
      <c r="BA122" s="224"/>
      <c r="BB122" s="226"/>
      <c r="BC122" s="227">
        <f t="shared" si="38"/>
        <v>0</v>
      </c>
      <c r="BD122" s="222">
        <f t="shared" si="39"/>
        <v>0</v>
      </c>
    </row>
    <row r="123" spans="2:56" s="154" customFormat="1" x14ac:dyDescent="0.2">
      <c r="B123" s="231"/>
      <c r="C123" s="462">
        <v>78000000</v>
      </c>
      <c r="D123" s="210" t="s">
        <v>50</v>
      </c>
      <c r="E123" s="210" t="s">
        <v>182</v>
      </c>
      <c r="F123" s="210" t="s">
        <v>130</v>
      </c>
      <c r="G123" s="210" t="s">
        <v>128</v>
      </c>
      <c r="H123" s="210" t="s">
        <v>176</v>
      </c>
      <c r="I123" s="210" t="s">
        <v>69</v>
      </c>
      <c r="J123" s="210" t="s">
        <v>77</v>
      </c>
      <c r="K123" s="210" t="s">
        <v>131</v>
      </c>
      <c r="L123" s="233" t="s">
        <v>2001</v>
      </c>
      <c r="M123" s="233" t="s">
        <v>2001</v>
      </c>
      <c r="N123" s="233" t="s">
        <v>2001</v>
      </c>
      <c r="O123" s="234">
        <v>64</v>
      </c>
      <c r="P123" s="462">
        <v>176</v>
      </c>
      <c r="Q123" s="462">
        <v>86000000</v>
      </c>
      <c r="R123" s="236">
        <v>181</v>
      </c>
      <c r="S123" s="462">
        <v>86000000</v>
      </c>
      <c r="T123" s="236" t="s">
        <v>933</v>
      </c>
      <c r="U123" s="462">
        <v>86000000</v>
      </c>
      <c r="V123" s="238" t="s">
        <v>519</v>
      </c>
      <c r="W123" s="460" t="s">
        <v>982</v>
      </c>
      <c r="X123" s="239" t="s">
        <v>983</v>
      </c>
      <c r="Y123" s="591">
        <v>0</v>
      </c>
      <c r="Z123" s="232">
        <v>0</v>
      </c>
      <c r="AA123" s="232">
        <v>7453333</v>
      </c>
      <c r="AB123" s="232">
        <v>8600000</v>
      </c>
      <c r="AC123" s="232">
        <v>8600000</v>
      </c>
      <c r="AD123" s="232">
        <v>8600000</v>
      </c>
      <c r="AE123" s="232">
        <v>9020000</v>
      </c>
      <c r="AF123" s="232">
        <v>10000000</v>
      </c>
      <c r="AG123" s="232">
        <v>10000000</v>
      </c>
      <c r="AH123" s="232"/>
      <c r="AI123" s="232"/>
      <c r="AJ123" s="237"/>
      <c r="AK123" s="592">
        <f t="shared" si="34"/>
        <v>62273333</v>
      </c>
      <c r="AL123" s="593">
        <f t="shared" si="35"/>
        <v>23726667</v>
      </c>
      <c r="AM123" s="240"/>
      <c r="AN123" s="223">
        <f t="shared" si="36"/>
        <v>23726667</v>
      </c>
      <c r="AO123" s="224"/>
      <c r="AP123" s="224">
        <f t="shared" si="37"/>
        <v>23726667</v>
      </c>
      <c r="AQ123" s="225"/>
      <c r="AR123" s="224"/>
      <c r="AS123" s="224"/>
      <c r="AT123" s="224"/>
      <c r="AU123" s="224"/>
      <c r="AV123" s="224"/>
      <c r="AW123" s="224"/>
      <c r="AX123" s="224"/>
      <c r="AY123" s="224"/>
      <c r="AZ123" s="224"/>
      <c r="BA123" s="224"/>
      <c r="BB123" s="226"/>
      <c r="BC123" s="227">
        <f t="shared" si="38"/>
        <v>0</v>
      </c>
      <c r="BD123" s="222">
        <f t="shared" si="39"/>
        <v>23726667</v>
      </c>
    </row>
    <row r="124" spans="2:56" s="154" customFormat="1" x14ac:dyDescent="0.2">
      <c r="B124" s="231"/>
      <c r="C124" s="462">
        <v>80000000</v>
      </c>
      <c r="D124" s="210" t="s">
        <v>50</v>
      </c>
      <c r="E124" s="210" t="s">
        <v>182</v>
      </c>
      <c r="F124" s="210" t="s">
        <v>130</v>
      </c>
      <c r="G124" s="210" t="s">
        <v>128</v>
      </c>
      <c r="H124" s="210" t="s">
        <v>176</v>
      </c>
      <c r="I124" s="210" t="s">
        <v>69</v>
      </c>
      <c r="J124" s="210" t="s">
        <v>77</v>
      </c>
      <c r="K124" s="210" t="s">
        <v>131</v>
      </c>
      <c r="L124" s="233" t="s">
        <v>2001</v>
      </c>
      <c r="M124" s="233" t="s">
        <v>2001</v>
      </c>
      <c r="N124" s="233" t="s">
        <v>2001</v>
      </c>
      <c r="O124" s="234">
        <v>65</v>
      </c>
      <c r="P124" s="462">
        <v>345</v>
      </c>
      <c r="Q124" s="462">
        <v>72000000</v>
      </c>
      <c r="R124" s="236">
        <v>372</v>
      </c>
      <c r="S124" s="462">
        <v>72000000</v>
      </c>
      <c r="T124" s="236" t="s">
        <v>934</v>
      </c>
      <c r="U124" s="462">
        <v>72000000</v>
      </c>
      <c r="V124" s="238" t="s">
        <v>520</v>
      </c>
      <c r="W124" s="460" t="s">
        <v>984</v>
      </c>
      <c r="X124" s="239" t="s">
        <v>985</v>
      </c>
      <c r="Y124" s="591">
        <v>0</v>
      </c>
      <c r="Z124" s="232">
        <v>0</v>
      </c>
      <c r="AA124" s="232">
        <v>0</v>
      </c>
      <c r="AB124" s="232">
        <v>4000000</v>
      </c>
      <c r="AC124" s="232">
        <v>8000000</v>
      </c>
      <c r="AD124" s="232">
        <v>8000000</v>
      </c>
      <c r="AE124" s="232">
        <v>8000000</v>
      </c>
      <c r="AF124" s="232">
        <v>8000000</v>
      </c>
      <c r="AG124" s="232">
        <v>8000000</v>
      </c>
      <c r="AH124" s="232"/>
      <c r="AI124" s="232"/>
      <c r="AJ124" s="237"/>
      <c r="AK124" s="592">
        <f t="shared" si="34"/>
        <v>44000000</v>
      </c>
      <c r="AL124" s="593">
        <f t="shared" si="35"/>
        <v>28000000</v>
      </c>
      <c r="AM124" s="240"/>
      <c r="AN124" s="223">
        <f t="shared" si="36"/>
        <v>28000000</v>
      </c>
      <c r="AO124" s="224"/>
      <c r="AP124" s="224">
        <f t="shared" si="37"/>
        <v>28000000</v>
      </c>
      <c r="AQ124" s="225"/>
      <c r="AR124" s="224"/>
      <c r="AS124" s="224"/>
      <c r="AT124" s="224"/>
      <c r="AU124" s="224"/>
      <c r="AV124" s="224"/>
      <c r="AW124" s="224"/>
      <c r="AX124" s="224"/>
      <c r="AY124" s="224"/>
      <c r="AZ124" s="224"/>
      <c r="BA124" s="224"/>
      <c r="BB124" s="226"/>
      <c r="BC124" s="227">
        <f t="shared" si="38"/>
        <v>0</v>
      </c>
      <c r="BD124" s="222">
        <f t="shared" si="39"/>
        <v>28000000</v>
      </c>
    </row>
    <row r="125" spans="2:56" s="154" customFormat="1" x14ac:dyDescent="0.2">
      <c r="B125" s="231"/>
      <c r="C125" s="462">
        <v>42000000</v>
      </c>
      <c r="D125" s="210" t="s">
        <v>50</v>
      </c>
      <c r="E125" s="210" t="s">
        <v>182</v>
      </c>
      <c r="F125" s="210" t="s">
        <v>130</v>
      </c>
      <c r="G125" s="210" t="s">
        <v>128</v>
      </c>
      <c r="H125" s="210" t="s">
        <v>176</v>
      </c>
      <c r="I125" s="210" t="s">
        <v>69</v>
      </c>
      <c r="J125" s="210" t="s">
        <v>77</v>
      </c>
      <c r="K125" s="210" t="s">
        <v>131</v>
      </c>
      <c r="L125" s="233" t="s">
        <v>2001</v>
      </c>
      <c r="M125" s="233" t="s">
        <v>2001</v>
      </c>
      <c r="N125" s="233" t="s">
        <v>2001</v>
      </c>
      <c r="O125" s="234">
        <v>66</v>
      </c>
      <c r="P125" s="462">
        <v>260</v>
      </c>
      <c r="Q125" s="462">
        <v>42000000</v>
      </c>
      <c r="R125" s="236">
        <v>275</v>
      </c>
      <c r="S125" s="462">
        <v>42000000</v>
      </c>
      <c r="T125" s="236" t="s">
        <v>935</v>
      </c>
      <c r="U125" s="462">
        <v>42000000</v>
      </c>
      <c r="V125" s="238" t="s">
        <v>521</v>
      </c>
      <c r="W125" s="460" t="s">
        <v>986</v>
      </c>
      <c r="X125" s="239" t="s">
        <v>987</v>
      </c>
      <c r="Y125" s="591">
        <v>0</v>
      </c>
      <c r="Z125" s="232">
        <v>0</v>
      </c>
      <c r="AA125" s="232">
        <v>0</v>
      </c>
      <c r="AB125" s="232">
        <v>7000000</v>
      </c>
      <c r="AC125" s="232">
        <v>7000000</v>
      </c>
      <c r="AD125" s="232">
        <v>7000000</v>
      </c>
      <c r="AE125" s="232">
        <v>7000000</v>
      </c>
      <c r="AF125" s="232">
        <v>7000000</v>
      </c>
      <c r="AG125" s="232">
        <v>7000000</v>
      </c>
      <c r="AH125" s="232"/>
      <c r="AI125" s="232"/>
      <c r="AJ125" s="237"/>
      <c r="AK125" s="592">
        <f t="shared" ref="AK125:AK140" si="40">SUM(Y125:AJ125)</f>
        <v>42000000</v>
      </c>
      <c r="AL125" s="593">
        <f t="shared" ref="AL125:AL140" si="41">+U125-AK125</f>
        <v>0</v>
      </c>
      <c r="AM125" s="240"/>
      <c r="AN125" s="223">
        <f t="shared" si="36"/>
        <v>0</v>
      </c>
      <c r="AO125" s="224"/>
      <c r="AP125" s="224">
        <f t="shared" si="37"/>
        <v>0</v>
      </c>
      <c r="AQ125" s="225"/>
      <c r="AR125" s="224"/>
      <c r="AS125" s="224"/>
      <c r="AT125" s="224"/>
      <c r="AU125" s="224"/>
      <c r="AV125" s="224"/>
      <c r="AW125" s="224"/>
      <c r="AX125" s="224"/>
      <c r="AY125" s="224"/>
      <c r="AZ125" s="224"/>
      <c r="BA125" s="224"/>
      <c r="BB125" s="226"/>
      <c r="BC125" s="227">
        <f t="shared" si="38"/>
        <v>0</v>
      </c>
      <c r="BD125" s="222">
        <f t="shared" si="39"/>
        <v>0</v>
      </c>
    </row>
    <row r="126" spans="2:56" s="154" customFormat="1" x14ac:dyDescent="0.2">
      <c r="B126" s="231"/>
      <c r="C126" s="462">
        <v>45600000</v>
      </c>
      <c r="D126" s="210" t="s">
        <v>50</v>
      </c>
      <c r="E126" s="210" t="s">
        <v>182</v>
      </c>
      <c r="F126" s="210" t="s">
        <v>130</v>
      </c>
      <c r="G126" s="210" t="s">
        <v>128</v>
      </c>
      <c r="H126" s="210" t="s">
        <v>176</v>
      </c>
      <c r="I126" s="210" t="s">
        <v>69</v>
      </c>
      <c r="J126" s="210" t="s">
        <v>77</v>
      </c>
      <c r="K126" s="210" t="s">
        <v>131</v>
      </c>
      <c r="L126" s="233" t="s">
        <v>2001</v>
      </c>
      <c r="M126" s="233" t="s">
        <v>2001</v>
      </c>
      <c r="N126" s="233" t="s">
        <v>2001</v>
      </c>
      <c r="O126" s="234">
        <v>68</v>
      </c>
      <c r="P126" s="462">
        <v>295</v>
      </c>
      <c r="Q126" s="462">
        <v>45600000</v>
      </c>
      <c r="R126" s="236">
        <v>320</v>
      </c>
      <c r="S126" s="462">
        <v>45600000</v>
      </c>
      <c r="T126" s="236" t="s">
        <v>936</v>
      </c>
      <c r="U126" s="462">
        <v>45600000</v>
      </c>
      <c r="V126" s="238" t="s">
        <v>280</v>
      </c>
      <c r="W126" s="460" t="s">
        <v>988</v>
      </c>
      <c r="X126" s="239" t="s">
        <v>989</v>
      </c>
      <c r="Y126" s="591">
        <v>0</v>
      </c>
      <c r="Z126" s="232">
        <v>0</v>
      </c>
      <c r="AA126" s="232">
        <v>0</v>
      </c>
      <c r="AB126" s="232">
        <v>5700000</v>
      </c>
      <c r="AC126" s="232">
        <v>5700000</v>
      </c>
      <c r="AD126" s="232">
        <v>5700000</v>
      </c>
      <c r="AE126" s="232">
        <v>5700000</v>
      </c>
      <c r="AF126" s="232">
        <v>5700000</v>
      </c>
      <c r="AG126" s="232">
        <v>5700000</v>
      </c>
      <c r="AH126" s="232"/>
      <c r="AI126" s="232"/>
      <c r="AJ126" s="237"/>
      <c r="AK126" s="592">
        <f t="shared" si="40"/>
        <v>34200000</v>
      </c>
      <c r="AL126" s="593">
        <f t="shared" si="41"/>
        <v>11400000</v>
      </c>
      <c r="AM126" s="240"/>
      <c r="AN126" s="223">
        <f t="shared" si="36"/>
        <v>11400000</v>
      </c>
      <c r="AO126" s="224"/>
      <c r="AP126" s="224">
        <f t="shared" si="37"/>
        <v>11400000</v>
      </c>
      <c r="AQ126" s="225"/>
      <c r="AR126" s="224"/>
      <c r="AS126" s="224"/>
      <c r="AT126" s="224"/>
      <c r="AU126" s="224"/>
      <c r="AV126" s="224"/>
      <c r="AW126" s="224"/>
      <c r="AX126" s="224"/>
      <c r="AY126" s="224"/>
      <c r="AZ126" s="224"/>
      <c r="BA126" s="224"/>
      <c r="BB126" s="226"/>
      <c r="BC126" s="227">
        <f t="shared" si="38"/>
        <v>0</v>
      </c>
      <c r="BD126" s="222">
        <f t="shared" si="39"/>
        <v>11400000</v>
      </c>
    </row>
    <row r="127" spans="2:56" s="154" customFormat="1" x14ac:dyDescent="0.2">
      <c r="B127" s="231"/>
      <c r="C127" s="462">
        <v>56000000</v>
      </c>
      <c r="D127" s="210" t="s">
        <v>50</v>
      </c>
      <c r="E127" s="210" t="s">
        <v>182</v>
      </c>
      <c r="F127" s="210" t="s">
        <v>130</v>
      </c>
      <c r="G127" s="210" t="s">
        <v>128</v>
      </c>
      <c r="H127" s="210" t="s">
        <v>176</v>
      </c>
      <c r="I127" s="210" t="s">
        <v>69</v>
      </c>
      <c r="J127" s="210" t="s">
        <v>77</v>
      </c>
      <c r="K127" s="210" t="s">
        <v>131</v>
      </c>
      <c r="L127" s="233" t="s">
        <v>2001</v>
      </c>
      <c r="M127" s="233" t="s">
        <v>2001</v>
      </c>
      <c r="N127" s="233" t="s">
        <v>2001</v>
      </c>
      <c r="O127" s="234">
        <v>69</v>
      </c>
      <c r="P127" s="462">
        <v>386</v>
      </c>
      <c r="Q127" s="462">
        <v>56000000</v>
      </c>
      <c r="R127" s="236">
        <v>430</v>
      </c>
      <c r="S127" s="462">
        <v>56000000</v>
      </c>
      <c r="T127" s="236" t="s">
        <v>937</v>
      </c>
      <c r="U127" s="462">
        <v>56000000</v>
      </c>
      <c r="V127" s="238" t="s">
        <v>522</v>
      </c>
      <c r="W127" s="460" t="s">
        <v>990</v>
      </c>
      <c r="X127" s="239" t="s">
        <v>991</v>
      </c>
      <c r="Y127" s="591">
        <v>0</v>
      </c>
      <c r="Z127" s="232">
        <v>0</v>
      </c>
      <c r="AA127" s="232">
        <v>0</v>
      </c>
      <c r="AB127" s="232">
        <v>0</v>
      </c>
      <c r="AC127" s="232">
        <v>8400000</v>
      </c>
      <c r="AD127" s="232">
        <v>7000000</v>
      </c>
      <c r="AE127" s="232">
        <v>7000000</v>
      </c>
      <c r="AF127" s="232">
        <v>7000000</v>
      </c>
      <c r="AG127" s="232">
        <v>7000000</v>
      </c>
      <c r="AH127" s="232"/>
      <c r="AI127" s="232"/>
      <c r="AJ127" s="237"/>
      <c r="AK127" s="592">
        <f t="shared" si="40"/>
        <v>36400000</v>
      </c>
      <c r="AL127" s="593">
        <f t="shared" si="41"/>
        <v>19600000</v>
      </c>
      <c r="AM127" s="240"/>
      <c r="AN127" s="223">
        <f t="shared" si="36"/>
        <v>19600000</v>
      </c>
      <c r="AO127" s="224"/>
      <c r="AP127" s="224">
        <f t="shared" si="37"/>
        <v>19600000</v>
      </c>
      <c r="AQ127" s="225"/>
      <c r="AR127" s="224"/>
      <c r="AS127" s="224"/>
      <c r="AT127" s="224"/>
      <c r="AU127" s="224"/>
      <c r="AV127" s="224"/>
      <c r="AW127" s="224"/>
      <c r="AX127" s="224"/>
      <c r="AY127" s="224"/>
      <c r="AZ127" s="224"/>
      <c r="BA127" s="224"/>
      <c r="BB127" s="226"/>
      <c r="BC127" s="227">
        <f t="shared" si="38"/>
        <v>0</v>
      </c>
      <c r="BD127" s="222">
        <f t="shared" si="39"/>
        <v>19600000</v>
      </c>
    </row>
    <row r="128" spans="2:56" s="154" customFormat="1" x14ac:dyDescent="0.2">
      <c r="B128" s="231"/>
      <c r="C128" s="462">
        <v>52000000</v>
      </c>
      <c r="D128" s="210" t="s">
        <v>50</v>
      </c>
      <c r="E128" s="210" t="s">
        <v>182</v>
      </c>
      <c r="F128" s="210" t="s">
        <v>130</v>
      </c>
      <c r="G128" s="210" t="s">
        <v>128</v>
      </c>
      <c r="H128" s="210" t="s">
        <v>176</v>
      </c>
      <c r="I128" s="210" t="s">
        <v>69</v>
      </c>
      <c r="J128" s="210" t="s">
        <v>77</v>
      </c>
      <c r="K128" s="210" t="s">
        <v>131</v>
      </c>
      <c r="L128" s="233" t="s">
        <v>2001</v>
      </c>
      <c r="M128" s="233" t="s">
        <v>2001</v>
      </c>
      <c r="N128" s="233" t="s">
        <v>2001</v>
      </c>
      <c r="O128" s="234">
        <v>70</v>
      </c>
      <c r="P128" s="462">
        <v>185</v>
      </c>
      <c r="Q128" s="462">
        <v>52000000</v>
      </c>
      <c r="R128" s="236">
        <v>199</v>
      </c>
      <c r="S128" s="462">
        <v>52000000</v>
      </c>
      <c r="T128" s="236" t="s">
        <v>938</v>
      </c>
      <c r="U128" s="462">
        <v>52000000</v>
      </c>
      <c r="V128" s="238" t="s">
        <v>523</v>
      </c>
      <c r="W128" s="460" t="s">
        <v>992</v>
      </c>
      <c r="X128" s="239" t="s">
        <v>993</v>
      </c>
      <c r="Y128" s="591">
        <v>0</v>
      </c>
      <c r="Z128" s="232">
        <v>0</v>
      </c>
      <c r="AA128" s="232">
        <v>4983333</v>
      </c>
      <c r="AB128" s="232">
        <v>6500000</v>
      </c>
      <c r="AC128" s="232">
        <v>6500000</v>
      </c>
      <c r="AD128" s="232">
        <v>6500000</v>
      </c>
      <c r="AE128" s="232">
        <v>6500000</v>
      </c>
      <c r="AF128" s="232">
        <v>6500000</v>
      </c>
      <c r="AG128" s="232">
        <v>6500000</v>
      </c>
      <c r="AH128" s="232"/>
      <c r="AI128" s="232"/>
      <c r="AJ128" s="237"/>
      <c r="AK128" s="592">
        <f t="shared" si="40"/>
        <v>43983333</v>
      </c>
      <c r="AL128" s="593">
        <f t="shared" si="41"/>
        <v>8016667</v>
      </c>
      <c r="AM128" s="240"/>
      <c r="AN128" s="223">
        <f t="shared" si="36"/>
        <v>8016667</v>
      </c>
      <c r="AO128" s="224"/>
      <c r="AP128" s="224">
        <f t="shared" si="37"/>
        <v>8016667</v>
      </c>
      <c r="AQ128" s="225"/>
      <c r="AR128" s="224"/>
      <c r="AS128" s="224"/>
      <c r="AT128" s="224"/>
      <c r="AU128" s="224"/>
      <c r="AV128" s="224"/>
      <c r="AW128" s="224"/>
      <c r="AX128" s="224"/>
      <c r="AY128" s="224"/>
      <c r="AZ128" s="224"/>
      <c r="BA128" s="224"/>
      <c r="BB128" s="226"/>
      <c r="BC128" s="227">
        <f t="shared" si="38"/>
        <v>0</v>
      </c>
      <c r="BD128" s="222">
        <f t="shared" si="39"/>
        <v>8016667</v>
      </c>
    </row>
    <row r="129" spans="2:56" s="154" customFormat="1" x14ac:dyDescent="0.2">
      <c r="B129" s="231"/>
      <c r="C129" s="462">
        <v>80000000</v>
      </c>
      <c r="D129" s="210" t="s">
        <v>50</v>
      </c>
      <c r="E129" s="210" t="s">
        <v>182</v>
      </c>
      <c r="F129" s="210" t="s">
        <v>130</v>
      </c>
      <c r="G129" s="210" t="s">
        <v>128</v>
      </c>
      <c r="H129" s="210" t="s">
        <v>176</v>
      </c>
      <c r="I129" s="210" t="s">
        <v>69</v>
      </c>
      <c r="J129" s="210" t="s">
        <v>77</v>
      </c>
      <c r="K129" s="210" t="s">
        <v>131</v>
      </c>
      <c r="L129" s="233" t="s">
        <v>2001</v>
      </c>
      <c r="M129" s="233" t="s">
        <v>2001</v>
      </c>
      <c r="N129" s="233" t="s">
        <v>2001</v>
      </c>
      <c r="O129" s="234">
        <v>245</v>
      </c>
      <c r="P129" s="462">
        <v>177</v>
      </c>
      <c r="Q129" s="462">
        <v>80000000</v>
      </c>
      <c r="R129" s="236">
        <v>182</v>
      </c>
      <c r="S129" s="462">
        <v>80000000</v>
      </c>
      <c r="T129" s="236" t="s">
        <v>939</v>
      </c>
      <c r="U129" s="462">
        <v>80000000</v>
      </c>
      <c r="V129" s="238" t="s">
        <v>524</v>
      </c>
      <c r="W129" s="460" t="s">
        <v>994</v>
      </c>
      <c r="X129" s="239" t="s">
        <v>995</v>
      </c>
      <c r="Y129" s="591">
        <v>0</v>
      </c>
      <c r="Z129" s="232">
        <v>0</v>
      </c>
      <c r="AA129" s="232">
        <v>6933333</v>
      </c>
      <c r="AB129" s="232">
        <v>8000000</v>
      </c>
      <c r="AC129" s="232">
        <v>8000000</v>
      </c>
      <c r="AD129" s="232">
        <v>8000000</v>
      </c>
      <c r="AE129" s="232">
        <v>8000000</v>
      </c>
      <c r="AF129" s="232">
        <v>8000000</v>
      </c>
      <c r="AG129" s="232">
        <v>8000000</v>
      </c>
      <c r="AH129" s="232"/>
      <c r="AI129" s="232"/>
      <c r="AJ129" s="237"/>
      <c r="AK129" s="592">
        <f t="shared" si="40"/>
        <v>54933333</v>
      </c>
      <c r="AL129" s="593">
        <f t="shared" si="41"/>
        <v>25066667</v>
      </c>
      <c r="AM129" s="240"/>
      <c r="AN129" s="223">
        <f t="shared" si="36"/>
        <v>25066667</v>
      </c>
      <c r="AO129" s="224"/>
      <c r="AP129" s="224">
        <f t="shared" si="37"/>
        <v>25066667</v>
      </c>
      <c r="AQ129" s="225"/>
      <c r="AR129" s="224"/>
      <c r="AS129" s="224"/>
      <c r="AT129" s="224"/>
      <c r="AU129" s="224"/>
      <c r="AV129" s="224"/>
      <c r="AW129" s="224"/>
      <c r="AX129" s="224"/>
      <c r="AY129" s="224"/>
      <c r="AZ129" s="224"/>
      <c r="BA129" s="224"/>
      <c r="BB129" s="226"/>
      <c r="BC129" s="227">
        <f t="shared" si="38"/>
        <v>0</v>
      </c>
      <c r="BD129" s="222">
        <f t="shared" si="39"/>
        <v>25066667</v>
      </c>
    </row>
    <row r="130" spans="2:56" s="154" customFormat="1" x14ac:dyDescent="0.2">
      <c r="B130" s="231"/>
      <c r="C130" s="462">
        <v>56000000</v>
      </c>
      <c r="D130" s="210" t="s">
        <v>50</v>
      </c>
      <c r="E130" s="210" t="s">
        <v>182</v>
      </c>
      <c r="F130" s="210" t="s">
        <v>130</v>
      </c>
      <c r="G130" s="210" t="s">
        <v>128</v>
      </c>
      <c r="H130" s="210" t="s">
        <v>176</v>
      </c>
      <c r="I130" s="210" t="s">
        <v>69</v>
      </c>
      <c r="J130" s="210" t="s">
        <v>77</v>
      </c>
      <c r="K130" s="210" t="s">
        <v>131</v>
      </c>
      <c r="L130" s="233" t="s">
        <v>2001</v>
      </c>
      <c r="M130" s="233" t="s">
        <v>2001</v>
      </c>
      <c r="N130" s="233" t="s">
        <v>2001</v>
      </c>
      <c r="O130" s="234">
        <v>295</v>
      </c>
      <c r="P130" s="462">
        <v>387</v>
      </c>
      <c r="Q130" s="462">
        <v>56000000</v>
      </c>
      <c r="R130" s="236">
        <v>432</v>
      </c>
      <c r="S130" s="462">
        <v>56000000</v>
      </c>
      <c r="T130" s="236" t="s">
        <v>940</v>
      </c>
      <c r="U130" s="462">
        <v>56000000</v>
      </c>
      <c r="V130" s="238" t="s">
        <v>525</v>
      </c>
      <c r="W130" s="460" t="s">
        <v>996</v>
      </c>
      <c r="X130" s="239" t="s">
        <v>997</v>
      </c>
      <c r="Y130" s="591">
        <v>0</v>
      </c>
      <c r="Z130" s="232">
        <v>0</v>
      </c>
      <c r="AA130" s="232">
        <v>0</v>
      </c>
      <c r="AB130" s="232">
        <v>0</v>
      </c>
      <c r="AC130" s="232">
        <v>9600000</v>
      </c>
      <c r="AD130" s="232">
        <v>8000000</v>
      </c>
      <c r="AE130" s="232">
        <v>8000000</v>
      </c>
      <c r="AF130" s="232">
        <v>8000000</v>
      </c>
      <c r="AG130" s="232">
        <v>8000000</v>
      </c>
      <c r="AH130" s="232"/>
      <c r="AI130" s="232"/>
      <c r="AJ130" s="237"/>
      <c r="AK130" s="592">
        <f t="shared" si="40"/>
        <v>41600000</v>
      </c>
      <c r="AL130" s="593">
        <f t="shared" si="41"/>
        <v>14400000</v>
      </c>
      <c r="AM130" s="240"/>
      <c r="AN130" s="223">
        <f t="shared" si="36"/>
        <v>14400000</v>
      </c>
      <c r="AO130" s="224"/>
      <c r="AP130" s="224">
        <f t="shared" si="37"/>
        <v>14400000</v>
      </c>
      <c r="AQ130" s="225"/>
      <c r="AR130" s="224"/>
      <c r="AS130" s="224"/>
      <c r="AT130" s="224"/>
      <c r="AU130" s="224"/>
      <c r="AV130" s="224"/>
      <c r="AW130" s="224"/>
      <c r="AX130" s="224"/>
      <c r="AY130" s="224"/>
      <c r="AZ130" s="224"/>
      <c r="BA130" s="224"/>
      <c r="BB130" s="226"/>
      <c r="BC130" s="227">
        <f t="shared" si="38"/>
        <v>0</v>
      </c>
      <c r="BD130" s="222">
        <f t="shared" si="39"/>
        <v>14400000</v>
      </c>
    </row>
    <row r="131" spans="2:56" s="154" customFormat="1" x14ac:dyDescent="0.2">
      <c r="B131" s="231"/>
      <c r="C131" s="462">
        <v>84334160</v>
      </c>
      <c r="D131" s="210" t="s">
        <v>50</v>
      </c>
      <c r="E131" s="210" t="s">
        <v>182</v>
      </c>
      <c r="F131" s="210" t="s">
        <v>130</v>
      </c>
      <c r="G131" s="210" t="s">
        <v>128</v>
      </c>
      <c r="H131" s="210" t="s">
        <v>176</v>
      </c>
      <c r="I131" s="210" t="s">
        <v>69</v>
      </c>
      <c r="J131" s="210" t="s">
        <v>77</v>
      </c>
      <c r="K131" s="210" t="s">
        <v>131</v>
      </c>
      <c r="L131" s="233" t="s">
        <v>2001</v>
      </c>
      <c r="M131" s="233" t="s">
        <v>2001</v>
      </c>
      <c r="N131" s="233" t="s">
        <v>2001</v>
      </c>
      <c r="O131" s="234">
        <v>565</v>
      </c>
      <c r="P131" s="462">
        <v>457</v>
      </c>
      <c r="Q131" s="462">
        <v>84334160</v>
      </c>
      <c r="R131" s="236">
        <v>510</v>
      </c>
      <c r="S131" s="462">
        <v>84334160</v>
      </c>
      <c r="T131" s="236" t="s">
        <v>941</v>
      </c>
      <c r="U131" s="462">
        <v>84334160</v>
      </c>
      <c r="V131" s="238" t="s">
        <v>781</v>
      </c>
      <c r="W131" s="460" t="s">
        <v>826</v>
      </c>
      <c r="X131" s="239" t="s">
        <v>814</v>
      </c>
      <c r="Y131" s="591">
        <v>0</v>
      </c>
      <c r="Z131" s="232">
        <v>0</v>
      </c>
      <c r="AA131" s="232">
        <v>0</v>
      </c>
      <c r="AB131" s="232">
        <v>0</v>
      </c>
      <c r="AC131" s="232">
        <v>0</v>
      </c>
      <c r="AD131" s="232">
        <v>0</v>
      </c>
      <c r="AE131" s="232">
        <v>0</v>
      </c>
      <c r="AF131" s="232">
        <v>7721672</v>
      </c>
      <c r="AG131" s="232">
        <v>4942101</v>
      </c>
      <c r="AH131" s="232"/>
      <c r="AI131" s="232"/>
      <c r="AJ131" s="237"/>
      <c r="AK131" s="592">
        <f t="shared" si="40"/>
        <v>12663773</v>
      </c>
      <c r="AL131" s="593">
        <f t="shared" si="41"/>
        <v>71670387</v>
      </c>
      <c r="AM131" s="240"/>
      <c r="AN131" s="223">
        <f t="shared" si="36"/>
        <v>71670387</v>
      </c>
      <c r="AO131" s="224"/>
      <c r="AP131" s="224">
        <f t="shared" si="37"/>
        <v>71670387</v>
      </c>
      <c r="AQ131" s="225"/>
      <c r="AR131" s="224"/>
      <c r="AS131" s="224"/>
      <c r="AT131" s="224"/>
      <c r="AU131" s="224"/>
      <c r="AV131" s="224"/>
      <c r="AW131" s="224"/>
      <c r="AX131" s="224"/>
      <c r="AY131" s="224"/>
      <c r="AZ131" s="224"/>
      <c r="BA131" s="224"/>
      <c r="BB131" s="226"/>
      <c r="BC131" s="227">
        <f t="shared" si="38"/>
        <v>0</v>
      </c>
      <c r="BD131" s="222">
        <f t="shared" si="39"/>
        <v>71670387</v>
      </c>
    </row>
    <row r="132" spans="2:56" s="154" customFormat="1" x14ac:dyDescent="0.2">
      <c r="B132" s="231"/>
      <c r="C132" s="462">
        <v>160000000</v>
      </c>
      <c r="D132" s="210" t="s">
        <v>50</v>
      </c>
      <c r="E132" s="210" t="s">
        <v>182</v>
      </c>
      <c r="F132" s="210" t="s">
        <v>130</v>
      </c>
      <c r="G132" s="210" t="s">
        <v>128</v>
      </c>
      <c r="H132" s="210" t="s">
        <v>176</v>
      </c>
      <c r="I132" s="210" t="s">
        <v>69</v>
      </c>
      <c r="J132" s="210" t="s">
        <v>77</v>
      </c>
      <c r="K132" s="210" t="s">
        <v>131</v>
      </c>
      <c r="L132" s="233" t="s">
        <v>2001</v>
      </c>
      <c r="M132" s="233" t="s">
        <v>2001</v>
      </c>
      <c r="N132" s="233" t="s">
        <v>2001</v>
      </c>
      <c r="O132" s="234">
        <v>567</v>
      </c>
      <c r="P132" s="462">
        <v>497</v>
      </c>
      <c r="Q132" s="462">
        <v>160000000</v>
      </c>
      <c r="R132" s="236">
        <v>586</v>
      </c>
      <c r="S132" s="462">
        <v>160000000</v>
      </c>
      <c r="T132" s="236" t="s">
        <v>942</v>
      </c>
      <c r="U132" s="462">
        <v>160000000</v>
      </c>
      <c r="V132" s="238" t="s">
        <v>782</v>
      </c>
      <c r="W132" s="460" t="s">
        <v>998</v>
      </c>
      <c r="X132" s="239" t="s">
        <v>999</v>
      </c>
      <c r="Y132" s="591">
        <v>0</v>
      </c>
      <c r="Z132" s="232">
        <v>0</v>
      </c>
      <c r="AA132" s="232">
        <v>0</v>
      </c>
      <c r="AB132" s="232">
        <v>0</v>
      </c>
      <c r="AC132" s="232">
        <v>0</v>
      </c>
      <c r="AD132" s="232">
        <v>0</v>
      </c>
      <c r="AE132" s="232">
        <v>0</v>
      </c>
      <c r="AF132" s="232">
        <v>0</v>
      </c>
      <c r="AG132" s="232">
        <v>0</v>
      </c>
      <c r="AH132" s="232"/>
      <c r="AI132" s="232"/>
      <c r="AJ132" s="237"/>
      <c r="AK132" s="592">
        <f t="shared" ref="AK132:AK139" si="42">SUM(Y132:AJ132)</f>
        <v>0</v>
      </c>
      <c r="AL132" s="593">
        <f t="shared" ref="AL132:AL139" si="43">+U132-AK132</f>
        <v>160000000</v>
      </c>
      <c r="AM132" s="240"/>
      <c r="AN132" s="223">
        <f t="shared" si="36"/>
        <v>160000000</v>
      </c>
      <c r="AO132" s="224"/>
      <c r="AP132" s="224">
        <f t="shared" si="37"/>
        <v>160000000</v>
      </c>
      <c r="AQ132" s="225"/>
      <c r="AR132" s="224"/>
      <c r="AS132" s="224"/>
      <c r="AT132" s="224"/>
      <c r="AU132" s="224"/>
      <c r="AV132" s="224"/>
      <c r="AW132" s="224"/>
      <c r="AX132" s="224"/>
      <c r="AY132" s="224"/>
      <c r="AZ132" s="224"/>
      <c r="BA132" s="224"/>
      <c r="BB132" s="226"/>
      <c r="BC132" s="227">
        <f t="shared" si="38"/>
        <v>0</v>
      </c>
      <c r="BD132" s="222">
        <f t="shared" si="39"/>
        <v>160000000</v>
      </c>
    </row>
    <row r="133" spans="2:56" s="154" customFormat="1" x14ac:dyDescent="0.2">
      <c r="B133" s="231"/>
      <c r="C133" s="462">
        <v>60000000</v>
      </c>
      <c r="D133" s="210" t="s">
        <v>50</v>
      </c>
      <c r="E133" s="210" t="s">
        <v>182</v>
      </c>
      <c r="F133" s="210" t="s">
        <v>130</v>
      </c>
      <c r="G133" s="210" t="s">
        <v>128</v>
      </c>
      <c r="H133" s="210" t="s">
        <v>176</v>
      </c>
      <c r="I133" s="210" t="s">
        <v>69</v>
      </c>
      <c r="J133" s="210" t="s">
        <v>77</v>
      </c>
      <c r="K133" s="210" t="s">
        <v>131</v>
      </c>
      <c r="L133" s="233" t="s">
        <v>2001</v>
      </c>
      <c r="M133" s="233" t="s">
        <v>2001</v>
      </c>
      <c r="N133" s="233" t="s">
        <v>2001</v>
      </c>
      <c r="O133" s="234">
        <v>569</v>
      </c>
      <c r="P133" s="462">
        <v>571</v>
      </c>
      <c r="Q133" s="462">
        <v>60000000</v>
      </c>
      <c r="R133" s="236">
        <v>677</v>
      </c>
      <c r="S133" s="462">
        <v>60000000</v>
      </c>
      <c r="T133" s="236"/>
      <c r="U133" s="462"/>
      <c r="V133" s="238" t="s">
        <v>911</v>
      </c>
      <c r="W133" s="460"/>
      <c r="X133" s="239"/>
      <c r="Y133" s="591">
        <v>0</v>
      </c>
      <c r="Z133" s="232">
        <v>0</v>
      </c>
      <c r="AA133" s="232">
        <v>0</v>
      </c>
      <c r="AB133" s="232">
        <v>0</v>
      </c>
      <c r="AC133" s="232">
        <v>0</v>
      </c>
      <c r="AD133" s="232">
        <v>0</v>
      </c>
      <c r="AE133" s="232">
        <v>0</v>
      </c>
      <c r="AF133" s="232">
        <v>0</v>
      </c>
      <c r="AG133" s="232">
        <v>0</v>
      </c>
      <c r="AH133" s="232"/>
      <c r="AI133" s="232"/>
      <c r="AJ133" s="237"/>
      <c r="AK133" s="592">
        <f t="shared" si="42"/>
        <v>0</v>
      </c>
      <c r="AL133" s="593">
        <f t="shared" si="43"/>
        <v>0</v>
      </c>
      <c r="AM133" s="240"/>
      <c r="AN133" s="223">
        <f t="shared" si="36"/>
        <v>0</v>
      </c>
      <c r="AO133" s="224"/>
      <c r="AP133" s="224">
        <f t="shared" si="37"/>
        <v>0</v>
      </c>
      <c r="AQ133" s="225"/>
      <c r="AR133" s="224"/>
      <c r="AS133" s="224"/>
      <c r="AT133" s="224"/>
      <c r="AU133" s="224"/>
      <c r="AV133" s="224"/>
      <c r="AW133" s="224"/>
      <c r="AX133" s="224"/>
      <c r="AY133" s="224"/>
      <c r="AZ133" s="224"/>
      <c r="BA133" s="224"/>
      <c r="BB133" s="226"/>
      <c r="BC133" s="227">
        <f t="shared" si="38"/>
        <v>0</v>
      </c>
      <c r="BD133" s="222">
        <f t="shared" si="39"/>
        <v>0</v>
      </c>
    </row>
    <row r="134" spans="2:56" s="154" customFormat="1" x14ac:dyDescent="0.2">
      <c r="B134" s="231"/>
      <c r="C134" s="462">
        <v>180000000</v>
      </c>
      <c r="D134" s="210" t="s">
        <v>50</v>
      </c>
      <c r="E134" s="210" t="s">
        <v>182</v>
      </c>
      <c r="F134" s="210" t="s">
        <v>130</v>
      </c>
      <c r="G134" s="210" t="s">
        <v>128</v>
      </c>
      <c r="H134" s="210" t="s">
        <v>176</v>
      </c>
      <c r="I134" s="210" t="s">
        <v>69</v>
      </c>
      <c r="J134" s="210" t="s">
        <v>77</v>
      </c>
      <c r="K134" s="210" t="s">
        <v>131</v>
      </c>
      <c r="L134" s="233" t="s">
        <v>2001</v>
      </c>
      <c r="M134" s="233" t="s">
        <v>2001</v>
      </c>
      <c r="N134" s="233" t="s">
        <v>2001</v>
      </c>
      <c r="O134" s="234">
        <v>570</v>
      </c>
      <c r="P134" s="462">
        <v>498</v>
      </c>
      <c r="Q134" s="462">
        <v>180000000</v>
      </c>
      <c r="R134" s="236">
        <v>587</v>
      </c>
      <c r="S134" s="462">
        <v>180000000</v>
      </c>
      <c r="T134" s="236" t="s">
        <v>943</v>
      </c>
      <c r="U134" s="462">
        <v>180000000</v>
      </c>
      <c r="V134" s="238" t="s">
        <v>783</v>
      </c>
      <c r="W134" s="460" t="s">
        <v>1000</v>
      </c>
      <c r="X134" s="239" t="s">
        <v>1001</v>
      </c>
      <c r="Y134" s="591">
        <v>0</v>
      </c>
      <c r="Z134" s="232">
        <v>0</v>
      </c>
      <c r="AA134" s="232">
        <v>0</v>
      </c>
      <c r="AB134" s="232">
        <v>0</v>
      </c>
      <c r="AC134" s="232">
        <v>0</v>
      </c>
      <c r="AD134" s="232">
        <v>0</v>
      </c>
      <c r="AE134" s="232">
        <v>0</v>
      </c>
      <c r="AF134" s="232">
        <v>0</v>
      </c>
      <c r="AG134" s="232">
        <v>0</v>
      </c>
      <c r="AH134" s="232"/>
      <c r="AI134" s="232"/>
      <c r="AJ134" s="237"/>
      <c r="AK134" s="592">
        <f t="shared" si="42"/>
        <v>0</v>
      </c>
      <c r="AL134" s="593">
        <f t="shared" si="43"/>
        <v>180000000</v>
      </c>
      <c r="AM134" s="240"/>
      <c r="AN134" s="223">
        <f t="shared" si="36"/>
        <v>180000000</v>
      </c>
      <c r="AO134" s="224"/>
      <c r="AP134" s="224">
        <f t="shared" si="37"/>
        <v>180000000</v>
      </c>
      <c r="AQ134" s="225"/>
      <c r="AR134" s="224"/>
      <c r="AS134" s="224"/>
      <c r="AT134" s="224"/>
      <c r="AU134" s="224"/>
      <c r="AV134" s="224"/>
      <c r="AW134" s="224"/>
      <c r="AX134" s="224"/>
      <c r="AY134" s="224"/>
      <c r="AZ134" s="224"/>
      <c r="BA134" s="224"/>
      <c r="BB134" s="226"/>
      <c r="BC134" s="227">
        <f t="shared" si="38"/>
        <v>0</v>
      </c>
      <c r="BD134" s="222">
        <f t="shared" si="39"/>
        <v>180000000</v>
      </c>
    </row>
    <row r="135" spans="2:56" s="154" customFormat="1" x14ac:dyDescent="0.2">
      <c r="B135" s="231"/>
      <c r="C135" s="462">
        <v>96623374</v>
      </c>
      <c r="D135" s="210" t="s">
        <v>50</v>
      </c>
      <c r="E135" s="210" t="s">
        <v>182</v>
      </c>
      <c r="F135" s="210" t="s">
        <v>130</v>
      </c>
      <c r="G135" s="210" t="s">
        <v>128</v>
      </c>
      <c r="H135" s="210" t="s">
        <v>176</v>
      </c>
      <c r="I135" s="210" t="s">
        <v>69</v>
      </c>
      <c r="J135" s="210" t="s">
        <v>77</v>
      </c>
      <c r="K135" s="210" t="s">
        <v>131</v>
      </c>
      <c r="L135" s="233" t="s">
        <v>2001</v>
      </c>
      <c r="M135" s="233" t="s">
        <v>2001</v>
      </c>
      <c r="N135" s="233" t="s">
        <v>2001</v>
      </c>
      <c r="O135" s="234">
        <v>599</v>
      </c>
      <c r="P135" s="462"/>
      <c r="Q135" s="462"/>
      <c r="R135" s="236"/>
      <c r="S135" s="462"/>
      <c r="T135" s="236"/>
      <c r="U135" s="462"/>
      <c r="V135" s="238" t="s">
        <v>912</v>
      </c>
      <c r="W135" s="460"/>
      <c r="X135" s="239"/>
      <c r="Y135" s="591">
        <v>0</v>
      </c>
      <c r="Z135" s="232">
        <v>0</v>
      </c>
      <c r="AA135" s="232">
        <v>0</v>
      </c>
      <c r="AB135" s="232">
        <v>0</v>
      </c>
      <c r="AC135" s="232">
        <v>0</v>
      </c>
      <c r="AD135" s="232">
        <v>0</v>
      </c>
      <c r="AE135" s="232">
        <v>0</v>
      </c>
      <c r="AF135" s="232">
        <v>0</v>
      </c>
      <c r="AG135" s="232">
        <v>0</v>
      </c>
      <c r="AH135" s="232"/>
      <c r="AI135" s="232"/>
      <c r="AJ135" s="237"/>
      <c r="AK135" s="592">
        <f t="shared" si="42"/>
        <v>0</v>
      </c>
      <c r="AL135" s="593">
        <f t="shared" si="43"/>
        <v>0</v>
      </c>
      <c r="AM135" s="240"/>
      <c r="AN135" s="223">
        <f t="shared" si="36"/>
        <v>0</v>
      </c>
      <c r="AO135" s="224"/>
      <c r="AP135" s="224">
        <f t="shared" si="37"/>
        <v>0</v>
      </c>
      <c r="AQ135" s="225"/>
      <c r="AR135" s="224"/>
      <c r="AS135" s="224"/>
      <c r="AT135" s="224"/>
      <c r="AU135" s="224"/>
      <c r="AV135" s="224"/>
      <c r="AW135" s="224"/>
      <c r="AX135" s="224"/>
      <c r="AY135" s="224"/>
      <c r="AZ135" s="224"/>
      <c r="BA135" s="224"/>
      <c r="BB135" s="226"/>
      <c r="BC135" s="227">
        <f t="shared" si="38"/>
        <v>0</v>
      </c>
      <c r="BD135" s="222">
        <f t="shared" si="39"/>
        <v>0</v>
      </c>
    </row>
    <row r="136" spans="2:56" s="154" customFormat="1" x14ac:dyDescent="0.2">
      <c r="B136" s="231"/>
      <c r="C136" s="462">
        <v>39000000</v>
      </c>
      <c r="D136" s="210" t="s">
        <v>50</v>
      </c>
      <c r="E136" s="210" t="s">
        <v>182</v>
      </c>
      <c r="F136" s="210" t="s">
        <v>130</v>
      </c>
      <c r="G136" s="210" t="s">
        <v>128</v>
      </c>
      <c r="H136" s="210" t="s">
        <v>176</v>
      </c>
      <c r="I136" s="210" t="s">
        <v>69</v>
      </c>
      <c r="J136" s="210" t="s">
        <v>77</v>
      </c>
      <c r="K136" s="210" t="s">
        <v>131</v>
      </c>
      <c r="L136" s="233" t="s">
        <v>2001</v>
      </c>
      <c r="M136" s="233" t="s">
        <v>2001</v>
      </c>
      <c r="N136" s="233" t="s">
        <v>2001</v>
      </c>
      <c r="O136" s="234">
        <v>625</v>
      </c>
      <c r="P136" s="462">
        <v>393</v>
      </c>
      <c r="Q136" s="462">
        <v>39000000</v>
      </c>
      <c r="R136" s="236">
        <v>436</v>
      </c>
      <c r="S136" s="462">
        <v>39000000</v>
      </c>
      <c r="T136" s="236" t="s">
        <v>944</v>
      </c>
      <c r="U136" s="462">
        <v>39000000</v>
      </c>
      <c r="V136" s="238" t="s">
        <v>526</v>
      </c>
      <c r="W136" s="460" t="s">
        <v>1002</v>
      </c>
      <c r="X136" s="239" t="s">
        <v>1003</v>
      </c>
      <c r="Y136" s="591">
        <v>0</v>
      </c>
      <c r="Z136" s="232">
        <v>0</v>
      </c>
      <c r="AA136" s="232">
        <v>0</v>
      </c>
      <c r="AB136" s="232">
        <v>0</v>
      </c>
      <c r="AC136" s="232">
        <v>6933333</v>
      </c>
      <c r="AD136" s="232">
        <v>6500000</v>
      </c>
      <c r="AE136" s="232">
        <v>6500000</v>
      </c>
      <c r="AF136" s="232">
        <v>6500000</v>
      </c>
      <c r="AG136" s="232">
        <v>6500000</v>
      </c>
      <c r="AH136" s="232"/>
      <c r="AI136" s="232"/>
      <c r="AJ136" s="237"/>
      <c r="AK136" s="592">
        <f t="shared" si="42"/>
        <v>32933333</v>
      </c>
      <c r="AL136" s="593">
        <f t="shared" si="43"/>
        <v>6066667</v>
      </c>
      <c r="AM136" s="240"/>
      <c r="AN136" s="223">
        <f t="shared" si="36"/>
        <v>6066667</v>
      </c>
      <c r="AO136" s="224"/>
      <c r="AP136" s="224">
        <f t="shared" si="37"/>
        <v>6066667</v>
      </c>
      <c r="AQ136" s="225"/>
      <c r="AR136" s="224"/>
      <c r="AS136" s="224"/>
      <c r="AT136" s="224"/>
      <c r="AU136" s="224"/>
      <c r="AV136" s="224"/>
      <c r="AW136" s="224"/>
      <c r="AX136" s="224"/>
      <c r="AY136" s="224"/>
      <c r="AZ136" s="224"/>
      <c r="BA136" s="224"/>
      <c r="BB136" s="226"/>
      <c r="BC136" s="227">
        <f t="shared" si="38"/>
        <v>0</v>
      </c>
      <c r="BD136" s="222">
        <f t="shared" si="39"/>
        <v>6066667</v>
      </c>
    </row>
    <row r="137" spans="2:56" s="154" customFormat="1" x14ac:dyDescent="0.2">
      <c r="B137" s="231"/>
      <c r="C137" s="462">
        <v>35000000</v>
      </c>
      <c r="D137" s="210" t="s">
        <v>50</v>
      </c>
      <c r="E137" s="210" t="s">
        <v>182</v>
      </c>
      <c r="F137" s="210" t="s">
        <v>130</v>
      </c>
      <c r="G137" s="210" t="s">
        <v>128</v>
      </c>
      <c r="H137" s="210" t="s">
        <v>176</v>
      </c>
      <c r="I137" s="210" t="s">
        <v>69</v>
      </c>
      <c r="J137" s="210" t="s">
        <v>77</v>
      </c>
      <c r="K137" s="210" t="s">
        <v>131</v>
      </c>
      <c r="L137" s="233" t="s">
        <v>2001</v>
      </c>
      <c r="M137" s="233" t="s">
        <v>2001</v>
      </c>
      <c r="N137" s="233" t="s">
        <v>2001</v>
      </c>
      <c r="O137" s="234">
        <v>626</v>
      </c>
      <c r="P137" s="462">
        <v>417</v>
      </c>
      <c r="Q137" s="462">
        <v>35000000</v>
      </c>
      <c r="R137" s="236">
        <v>476</v>
      </c>
      <c r="S137" s="462">
        <v>35000000</v>
      </c>
      <c r="T137" s="236" t="s">
        <v>945</v>
      </c>
      <c r="U137" s="462">
        <v>35000000</v>
      </c>
      <c r="V137" s="238" t="s">
        <v>784</v>
      </c>
      <c r="W137" s="460" t="s">
        <v>1004</v>
      </c>
      <c r="X137" s="239" t="s">
        <v>1005</v>
      </c>
      <c r="Y137" s="591">
        <v>0</v>
      </c>
      <c r="Z137" s="232">
        <v>0</v>
      </c>
      <c r="AA137" s="232">
        <v>0</v>
      </c>
      <c r="AB137" s="232">
        <v>0</v>
      </c>
      <c r="AC137" s="232">
        <v>0</v>
      </c>
      <c r="AD137" s="232">
        <v>5333333</v>
      </c>
      <c r="AE137" s="232">
        <v>5000000</v>
      </c>
      <c r="AF137" s="232">
        <v>5000000</v>
      </c>
      <c r="AG137" s="232">
        <v>5000000</v>
      </c>
      <c r="AH137" s="232"/>
      <c r="AI137" s="232"/>
      <c r="AJ137" s="237"/>
      <c r="AK137" s="592">
        <f t="shared" si="42"/>
        <v>20333333</v>
      </c>
      <c r="AL137" s="593">
        <f t="shared" si="43"/>
        <v>14666667</v>
      </c>
      <c r="AM137" s="240"/>
      <c r="AN137" s="223">
        <f t="shared" si="36"/>
        <v>14666667</v>
      </c>
      <c r="AO137" s="224"/>
      <c r="AP137" s="224">
        <f t="shared" si="37"/>
        <v>14666667</v>
      </c>
      <c r="AQ137" s="225"/>
      <c r="AR137" s="224"/>
      <c r="AS137" s="224"/>
      <c r="AT137" s="224"/>
      <c r="AU137" s="224"/>
      <c r="AV137" s="224"/>
      <c r="AW137" s="224"/>
      <c r="AX137" s="224"/>
      <c r="AY137" s="224"/>
      <c r="AZ137" s="224"/>
      <c r="BA137" s="224"/>
      <c r="BB137" s="226"/>
      <c r="BC137" s="227">
        <f t="shared" si="38"/>
        <v>0</v>
      </c>
      <c r="BD137" s="222">
        <f t="shared" si="39"/>
        <v>14666667</v>
      </c>
    </row>
    <row r="138" spans="2:56" s="154" customFormat="1" x14ac:dyDescent="0.2">
      <c r="B138" s="231"/>
      <c r="C138" s="462">
        <v>9800000</v>
      </c>
      <c r="D138" s="210" t="s">
        <v>50</v>
      </c>
      <c r="E138" s="210" t="s">
        <v>182</v>
      </c>
      <c r="F138" s="210" t="s">
        <v>130</v>
      </c>
      <c r="G138" s="210" t="s">
        <v>128</v>
      </c>
      <c r="H138" s="210" t="s">
        <v>176</v>
      </c>
      <c r="I138" s="210" t="s">
        <v>69</v>
      </c>
      <c r="J138" s="210" t="s">
        <v>77</v>
      </c>
      <c r="K138" s="210" t="s">
        <v>131</v>
      </c>
      <c r="L138" s="233" t="s">
        <v>2001</v>
      </c>
      <c r="M138" s="233" t="s">
        <v>2001</v>
      </c>
      <c r="N138" s="233" t="s">
        <v>2001</v>
      </c>
      <c r="O138" s="234">
        <v>662</v>
      </c>
      <c r="P138" s="462">
        <v>455</v>
      </c>
      <c r="Q138" s="462">
        <v>7606667</v>
      </c>
      <c r="R138" s="236">
        <v>513</v>
      </c>
      <c r="S138" s="462">
        <v>7606667</v>
      </c>
      <c r="T138" s="236" t="s">
        <v>946</v>
      </c>
      <c r="U138" s="462">
        <v>7606667</v>
      </c>
      <c r="V138" s="238" t="s">
        <v>785</v>
      </c>
      <c r="W138" s="460" t="s">
        <v>982</v>
      </c>
      <c r="X138" s="239" t="s">
        <v>983</v>
      </c>
      <c r="Y138" s="591">
        <v>0</v>
      </c>
      <c r="Z138" s="232">
        <v>0</v>
      </c>
      <c r="AA138" s="232">
        <v>0</v>
      </c>
      <c r="AB138" s="232">
        <v>0</v>
      </c>
      <c r="AC138" s="232">
        <v>0</v>
      </c>
      <c r="AD138" s="232">
        <v>0</v>
      </c>
      <c r="AE138" s="232">
        <v>0</v>
      </c>
      <c r="AF138" s="232">
        <v>0</v>
      </c>
      <c r="AG138" s="232">
        <v>0</v>
      </c>
      <c r="AH138" s="232"/>
      <c r="AI138" s="232"/>
      <c r="AJ138" s="237"/>
      <c r="AK138" s="592">
        <f t="shared" si="42"/>
        <v>0</v>
      </c>
      <c r="AL138" s="593">
        <f t="shared" si="43"/>
        <v>7606667</v>
      </c>
      <c r="AM138" s="240"/>
      <c r="AN138" s="223">
        <f t="shared" si="36"/>
        <v>7606667</v>
      </c>
      <c r="AO138" s="224"/>
      <c r="AP138" s="224">
        <f t="shared" si="37"/>
        <v>7606667</v>
      </c>
      <c r="AQ138" s="225"/>
      <c r="AR138" s="224"/>
      <c r="AS138" s="224"/>
      <c r="AT138" s="224"/>
      <c r="AU138" s="224"/>
      <c r="AV138" s="224"/>
      <c r="AW138" s="224"/>
      <c r="AX138" s="224"/>
      <c r="AY138" s="224"/>
      <c r="AZ138" s="224"/>
      <c r="BA138" s="224"/>
      <c r="BB138" s="226"/>
      <c r="BC138" s="227">
        <f t="shared" si="38"/>
        <v>0</v>
      </c>
      <c r="BD138" s="222">
        <f t="shared" si="39"/>
        <v>7606667</v>
      </c>
    </row>
    <row r="139" spans="2:56" s="154" customFormat="1" x14ac:dyDescent="0.2">
      <c r="B139" s="231"/>
      <c r="C139" s="462">
        <v>0</v>
      </c>
      <c r="D139" s="210" t="s">
        <v>50</v>
      </c>
      <c r="E139" s="210" t="s">
        <v>182</v>
      </c>
      <c r="F139" s="210" t="s">
        <v>130</v>
      </c>
      <c r="G139" s="210" t="s">
        <v>128</v>
      </c>
      <c r="H139" s="210" t="s">
        <v>176</v>
      </c>
      <c r="I139" s="210" t="s">
        <v>69</v>
      </c>
      <c r="J139" s="210" t="s">
        <v>77</v>
      </c>
      <c r="K139" s="210" t="s">
        <v>131</v>
      </c>
      <c r="L139" s="233" t="s">
        <v>2001</v>
      </c>
      <c r="M139" s="233" t="s">
        <v>2001</v>
      </c>
      <c r="N139" s="233" t="s">
        <v>2001</v>
      </c>
      <c r="O139" s="234">
        <v>663</v>
      </c>
      <c r="P139" s="462"/>
      <c r="Q139" s="462"/>
      <c r="R139" s="236"/>
      <c r="S139" s="462"/>
      <c r="T139" s="236"/>
      <c r="U139" s="462"/>
      <c r="V139" s="238" t="s">
        <v>913</v>
      </c>
      <c r="W139" s="460"/>
      <c r="X139" s="239"/>
      <c r="Y139" s="591">
        <v>0</v>
      </c>
      <c r="Z139" s="232">
        <v>0</v>
      </c>
      <c r="AA139" s="232">
        <v>0</v>
      </c>
      <c r="AB139" s="232">
        <v>0</v>
      </c>
      <c r="AC139" s="232">
        <v>0</v>
      </c>
      <c r="AD139" s="232">
        <v>0</v>
      </c>
      <c r="AE139" s="232">
        <v>0</v>
      </c>
      <c r="AF139" s="232">
        <v>0</v>
      </c>
      <c r="AG139" s="232">
        <v>0</v>
      </c>
      <c r="AH139" s="232"/>
      <c r="AI139" s="232"/>
      <c r="AJ139" s="237"/>
      <c r="AK139" s="592">
        <f t="shared" si="42"/>
        <v>0</v>
      </c>
      <c r="AL139" s="593">
        <f t="shared" si="43"/>
        <v>0</v>
      </c>
      <c r="AM139" s="240"/>
      <c r="AN139" s="223">
        <f t="shared" si="36"/>
        <v>0</v>
      </c>
      <c r="AO139" s="224"/>
      <c r="AP139" s="224">
        <f t="shared" si="37"/>
        <v>0</v>
      </c>
      <c r="AQ139" s="225"/>
      <c r="AR139" s="224"/>
      <c r="AS139" s="224"/>
      <c r="AT139" s="224"/>
      <c r="AU139" s="224"/>
      <c r="AV139" s="224"/>
      <c r="AW139" s="224"/>
      <c r="AX139" s="224"/>
      <c r="AY139" s="224"/>
      <c r="AZ139" s="224"/>
      <c r="BA139" s="224"/>
      <c r="BB139" s="226"/>
      <c r="BC139" s="227">
        <f t="shared" si="38"/>
        <v>0</v>
      </c>
      <c r="BD139" s="222">
        <f t="shared" si="39"/>
        <v>0</v>
      </c>
    </row>
    <row r="140" spans="2:56" s="154" customFormat="1" x14ac:dyDescent="0.2">
      <c r="B140" s="231"/>
      <c r="C140" s="462">
        <v>56000000</v>
      </c>
      <c r="D140" s="210" t="s">
        <v>50</v>
      </c>
      <c r="E140" s="210" t="s">
        <v>182</v>
      </c>
      <c r="F140" s="210" t="s">
        <v>130</v>
      </c>
      <c r="G140" s="210" t="s">
        <v>128</v>
      </c>
      <c r="H140" s="210" t="s">
        <v>176</v>
      </c>
      <c r="I140" s="210" t="s">
        <v>69</v>
      </c>
      <c r="J140" s="210" t="s">
        <v>77</v>
      </c>
      <c r="K140" s="210" t="s">
        <v>131</v>
      </c>
      <c r="L140" s="233" t="s">
        <v>2001</v>
      </c>
      <c r="M140" s="233" t="s">
        <v>2001</v>
      </c>
      <c r="N140" s="233" t="s">
        <v>2001</v>
      </c>
      <c r="O140" s="234">
        <v>664</v>
      </c>
      <c r="P140" s="462">
        <v>461</v>
      </c>
      <c r="Q140" s="462">
        <v>56000000</v>
      </c>
      <c r="R140" s="236">
        <v>506</v>
      </c>
      <c r="S140" s="462">
        <v>56000000</v>
      </c>
      <c r="T140" s="236" t="s">
        <v>947</v>
      </c>
      <c r="U140" s="462">
        <v>56000000</v>
      </c>
      <c r="V140" s="238" t="s">
        <v>786</v>
      </c>
      <c r="W140" s="460" t="s">
        <v>972</v>
      </c>
      <c r="X140" s="239" t="s">
        <v>1006</v>
      </c>
      <c r="Y140" s="591">
        <v>0</v>
      </c>
      <c r="Z140" s="232">
        <v>0</v>
      </c>
      <c r="AA140" s="232">
        <v>0</v>
      </c>
      <c r="AB140" s="232">
        <v>0</v>
      </c>
      <c r="AC140" s="232">
        <v>0</v>
      </c>
      <c r="AD140" s="232">
        <v>0</v>
      </c>
      <c r="AE140" s="232">
        <v>8000000</v>
      </c>
      <c r="AF140" s="232">
        <v>8000000</v>
      </c>
      <c r="AG140" s="232">
        <v>8000000</v>
      </c>
      <c r="AH140" s="232"/>
      <c r="AI140" s="232"/>
      <c r="AJ140" s="237"/>
      <c r="AK140" s="592">
        <f t="shared" si="40"/>
        <v>24000000</v>
      </c>
      <c r="AL140" s="593">
        <f t="shared" si="41"/>
        <v>32000000</v>
      </c>
      <c r="AM140" s="240"/>
      <c r="AN140" s="223">
        <f t="shared" si="36"/>
        <v>32000000</v>
      </c>
      <c r="AO140" s="224"/>
      <c r="AP140" s="224">
        <f t="shared" si="37"/>
        <v>32000000</v>
      </c>
      <c r="AQ140" s="225"/>
      <c r="AR140" s="224"/>
      <c r="AS140" s="224"/>
      <c r="AT140" s="224"/>
      <c r="AU140" s="224"/>
      <c r="AV140" s="224"/>
      <c r="AW140" s="224"/>
      <c r="AX140" s="224"/>
      <c r="AY140" s="224"/>
      <c r="AZ140" s="224"/>
      <c r="BA140" s="224"/>
      <c r="BB140" s="226"/>
      <c r="BC140" s="227">
        <f t="shared" si="38"/>
        <v>0</v>
      </c>
      <c r="BD140" s="222">
        <f t="shared" si="39"/>
        <v>32000000</v>
      </c>
    </row>
    <row r="141" spans="2:56" s="154" customFormat="1" x14ac:dyDescent="0.2">
      <c r="B141" s="231"/>
      <c r="C141" s="462">
        <v>36000000</v>
      </c>
      <c r="D141" s="210" t="s">
        <v>50</v>
      </c>
      <c r="E141" s="210" t="s">
        <v>182</v>
      </c>
      <c r="F141" s="210" t="s">
        <v>130</v>
      </c>
      <c r="G141" s="210" t="s">
        <v>128</v>
      </c>
      <c r="H141" s="210" t="s">
        <v>176</v>
      </c>
      <c r="I141" s="210" t="s">
        <v>69</v>
      </c>
      <c r="J141" s="210" t="s">
        <v>77</v>
      </c>
      <c r="K141" s="210" t="s">
        <v>131</v>
      </c>
      <c r="L141" s="233" t="s">
        <v>2001</v>
      </c>
      <c r="M141" s="233" t="s">
        <v>2001</v>
      </c>
      <c r="N141" s="233" t="s">
        <v>2001</v>
      </c>
      <c r="O141" s="234">
        <v>665</v>
      </c>
      <c r="P141" s="462">
        <v>487</v>
      </c>
      <c r="Q141" s="462">
        <v>36000000</v>
      </c>
      <c r="R141" s="236">
        <v>577</v>
      </c>
      <c r="S141" s="462">
        <v>36000000</v>
      </c>
      <c r="T141" s="236" t="s">
        <v>948</v>
      </c>
      <c r="U141" s="462">
        <v>36000000</v>
      </c>
      <c r="V141" s="238" t="s">
        <v>787</v>
      </c>
      <c r="W141" s="460" t="s">
        <v>1007</v>
      </c>
      <c r="X141" s="239" t="s">
        <v>1008</v>
      </c>
      <c r="Y141" s="591">
        <v>0</v>
      </c>
      <c r="Z141" s="232">
        <v>0</v>
      </c>
      <c r="AA141" s="232">
        <v>0</v>
      </c>
      <c r="AB141" s="232">
        <v>0</v>
      </c>
      <c r="AC141" s="232">
        <v>0</v>
      </c>
      <c r="AD141" s="232">
        <v>0</v>
      </c>
      <c r="AE141" s="232">
        <v>1600000</v>
      </c>
      <c r="AF141" s="232">
        <v>6000000</v>
      </c>
      <c r="AG141" s="232">
        <v>6000000</v>
      </c>
      <c r="AH141" s="232"/>
      <c r="AI141" s="232"/>
      <c r="AJ141" s="237"/>
      <c r="AK141" s="592">
        <f t="shared" ref="AK141:AK149" si="44">SUM(Y141:AJ141)</f>
        <v>13600000</v>
      </c>
      <c r="AL141" s="593">
        <f t="shared" ref="AL141:AL149" si="45">+U141-AK141</f>
        <v>22400000</v>
      </c>
      <c r="AM141" s="240"/>
      <c r="AN141" s="223">
        <f t="shared" si="36"/>
        <v>22400000</v>
      </c>
      <c r="AO141" s="224"/>
      <c r="AP141" s="224">
        <f t="shared" si="37"/>
        <v>22400000</v>
      </c>
      <c r="AQ141" s="225"/>
      <c r="AR141" s="224"/>
      <c r="AS141" s="224"/>
      <c r="AT141" s="224"/>
      <c r="AU141" s="224"/>
      <c r="AV141" s="224"/>
      <c r="AW141" s="224"/>
      <c r="AX141" s="224"/>
      <c r="AY141" s="224"/>
      <c r="AZ141" s="224"/>
      <c r="BA141" s="224"/>
      <c r="BB141" s="226"/>
      <c r="BC141" s="227">
        <f t="shared" si="38"/>
        <v>0</v>
      </c>
      <c r="BD141" s="222">
        <f t="shared" si="39"/>
        <v>22400000</v>
      </c>
    </row>
    <row r="142" spans="2:56" s="154" customFormat="1" x14ac:dyDescent="0.2">
      <c r="B142" s="231"/>
      <c r="C142" s="462">
        <v>37333333</v>
      </c>
      <c r="D142" s="210" t="s">
        <v>50</v>
      </c>
      <c r="E142" s="210" t="s">
        <v>182</v>
      </c>
      <c r="F142" s="210" t="s">
        <v>130</v>
      </c>
      <c r="G142" s="210" t="s">
        <v>128</v>
      </c>
      <c r="H142" s="210" t="s">
        <v>176</v>
      </c>
      <c r="I142" s="210" t="s">
        <v>69</v>
      </c>
      <c r="J142" s="210" t="s">
        <v>77</v>
      </c>
      <c r="K142" s="210" t="s">
        <v>131</v>
      </c>
      <c r="L142" s="233" t="s">
        <v>2001</v>
      </c>
      <c r="M142" s="233" t="s">
        <v>2001</v>
      </c>
      <c r="N142" s="233" t="s">
        <v>2001</v>
      </c>
      <c r="O142" s="234">
        <v>666</v>
      </c>
      <c r="P142" s="462">
        <v>508</v>
      </c>
      <c r="Q142" s="462">
        <v>37333333</v>
      </c>
      <c r="R142" s="236">
        <v>605</v>
      </c>
      <c r="S142" s="462">
        <v>37333333</v>
      </c>
      <c r="T142" s="236" t="s">
        <v>949</v>
      </c>
      <c r="U142" s="462">
        <v>37333333</v>
      </c>
      <c r="V142" s="238" t="s">
        <v>914</v>
      </c>
      <c r="W142" s="460" t="s">
        <v>1009</v>
      </c>
      <c r="X142" s="239" t="s">
        <v>1010</v>
      </c>
      <c r="Y142" s="591">
        <v>0</v>
      </c>
      <c r="Z142" s="232">
        <v>0</v>
      </c>
      <c r="AA142" s="232">
        <v>0</v>
      </c>
      <c r="AB142" s="232">
        <v>0</v>
      </c>
      <c r="AC142" s="232">
        <v>0</v>
      </c>
      <c r="AD142" s="232">
        <v>0</v>
      </c>
      <c r="AE142" s="232">
        <v>0</v>
      </c>
      <c r="AF142" s="232">
        <v>2100000</v>
      </c>
      <c r="AG142" s="232">
        <v>7000000</v>
      </c>
      <c r="AH142" s="232"/>
      <c r="AI142" s="232"/>
      <c r="AJ142" s="237"/>
      <c r="AK142" s="592">
        <f t="shared" si="44"/>
        <v>9100000</v>
      </c>
      <c r="AL142" s="593">
        <f t="shared" si="45"/>
        <v>28233333</v>
      </c>
      <c r="AM142" s="240"/>
      <c r="AN142" s="223">
        <f t="shared" si="36"/>
        <v>28233333</v>
      </c>
      <c r="AO142" s="224"/>
      <c r="AP142" s="224">
        <f t="shared" si="37"/>
        <v>28233333</v>
      </c>
      <c r="AQ142" s="225"/>
      <c r="AR142" s="224"/>
      <c r="AS142" s="224"/>
      <c r="AT142" s="224"/>
      <c r="AU142" s="224"/>
      <c r="AV142" s="224"/>
      <c r="AW142" s="224"/>
      <c r="AX142" s="224"/>
      <c r="AY142" s="224"/>
      <c r="AZ142" s="224"/>
      <c r="BA142" s="224"/>
      <c r="BB142" s="226"/>
      <c r="BC142" s="227">
        <f t="shared" si="38"/>
        <v>0</v>
      </c>
      <c r="BD142" s="222">
        <f t="shared" si="39"/>
        <v>28233333</v>
      </c>
    </row>
    <row r="143" spans="2:56" s="154" customFormat="1" x14ac:dyDescent="0.2">
      <c r="B143" s="231"/>
      <c r="C143" s="462">
        <v>32000000</v>
      </c>
      <c r="D143" s="210" t="s">
        <v>50</v>
      </c>
      <c r="E143" s="210" t="s">
        <v>182</v>
      </c>
      <c r="F143" s="210" t="s">
        <v>130</v>
      </c>
      <c r="G143" s="210" t="s">
        <v>128</v>
      </c>
      <c r="H143" s="210" t="s">
        <v>176</v>
      </c>
      <c r="I143" s="210" t="s">
        <v>69</v>
      </c>
      <c r="J143" s="210" t="s">
        <v>77</v>
      </c>
      <c r="K143" s="210" t="s">
        <v>131</v>
      </c>
      <c r="L143" s="233" t="s">
        <v>2001</v>
      </c>
      <c r="M143" s="233" t="s">
        <v>2001</v>
      </c>
      <c r="N143" s="233" t="s">
        <v>2001</v>
      </c>
      <c r="O143" s="234">
        <v>680</v>
      </c>
      <c r="P143" s="462">
        <v>512</v>
      </c>
      <c r="Q143" s="462">
        <v>32000000</v>
      </c>
      <c r="R143" s="236">
        <v>608</v>
      </c>
      <c r="S143" s="462">
        <v>32000000</v>
      </c>
      <c r="T143" s="236" t="s">
        <v>950</v>
      </c>
      <c r="U143" s="462">
        <v>32000000</v>
      </c>
      <c r="V143" s="238" t="s">
        <v>915</v>
      </c>
      <c r="W143" s="460" t="s">
        <v>1011</v>
      </c>
      <c r="X143" s="239" t="s">
        <v>1012</v>
      </c>
      <c r="Y143" s="591">
        <v>0</v>
      </c>
      <c r="Z143" s="232">
        <v>0</v>
      </c>
      <c r="AA143" s="232">
        <v>0</v>
      </c>
      <c r="AB143" s="232">
        <v>0</v>
      </c>
      <c r="AC143" s="232">
        <v>0</v>
      </c>
      <c r="AD143" s="232">
        <v>0</v>
      </c>
      <c r="AE143" s="232">
        <v>0</v>
      </c>
      <c r="AF143" s="232">
        <v>1000000</v>
      </c>
      <c r="AG143" s="232">
        <v>6000000</v>
      </c>
      <c r="AH143" s="232"/>
      <c r="AI143" s="232"/>
      <c r="AJ143" s="237"/>
      <c r="AK143" s="592">
        <f t="shared" si="44"/>
        <v>7000000</v>
      </c>
      <c r="AL143" s="593">
        <f t="shared" si="45"/>
        <v>25000000</v>
      </c>
      <c r="AM143" s="240"/>
      <c r="AN143" s="223">
        <f t="shared" si="36"/>
        <v>25000000</v>
      </c>
      <c r="AO143" s="224"/>
      <c r="AP143" s="224">
        <f t="shared" si="37"/>
        <v>25000000</v>
      </c>
      <c r="AQ143" s="225"/>
      <c r="AR143" s="224"/>
      <c r="AS143" s="224"/>
      <c r="AT143" s="224"/>
      <c r="AU143" s="224"/>
      <c r="AV143" s="224"/>
      <c r="AW143" s="224"/>
      <c r="AX143" s="224"/>
      <c r="AY143" s="224"/>
      <c r="AZ143" s="224"/>
      <c r="BA143" s="224"/>
      <c r="BB143" s="226"/>
      <c r="BC143" s="227">
        <f t="shared" si="38"/>
        <v>0</v>
      </c>
      <c r="BD143" s="222">
        <f t="shared" si="39"/>
        <v>25000000</v>
      </c>
    </row>
    <row r="144" spans="2:56" s="154" customFormat="1" x14ac:dyDescent="0.2">
      <c r="B144" s="231"/>
      <c r="C144" s="462">
        <v>24000000</v>
      </c>
      <c r="D144" s="210" t="s">
        <v>50</v>
      </c>
      <c r="E144" s="210" t="s">
        <v>182</v>
      </c>
      <c r="F144" s="210" t="s">
        <v>130</v>
      </c>
      <c r="G144" s="210" t="s">
        <v>128</v>
      </c>
      <c r="H144" s="210" t="s">
        <v>176</v>
      </c>
      <c r="I144" s="210" t="s">
        <v>69</v>
      </c>
      <c r="J144" s="210" t="s">
        <v>77</v>
      </c>
      <c r="K144" s="210" t="s">
        <v>131</v>
      </c>
      <c r="L144" s="233" t="s">
        <v>2001</v>
      </c>
      <c r="M144" s="233" t="s">
        <v>2001</v>
      </c>
      <c r="N144" s="233" t="s">
        <v>2001</v>
      </c>
      <c r="O144" s="234">
        <v>719</v>
      </c>
      <c r="P144" s="462">
        <v>558</v>
      </c>
      <c r="Q144" s="462">
        <v>24000000</v>
      </c>
      <c r="R144" s="236">
        <v>639</v>
      </c>
      <c r="S144" s="462">
        <v>24000000</v>
      </c>
      <c r="T144" s="236" t="s">
        <v>1943</v>
      </c>
      <c r="U144" s="462">
        <v>24000000</v>
      </c>
      <c r="V144" s="238" t="s">
        <v>916</v>
      </c>
      <c r="W144" s="460" t="s">
        <v>960</v>
      </c>
      <c r="X144" s="239" t="s">
        <v>961</v>
      </c>
      <c r="Y144" s="591">
        <v>0</v>
      </c>
      <c r="Z144" s="232">
        <v>0</v>
      </c>
      <c r="AA144" s="232">
        <v>0</v>
      </c>
      <c r="AB144" s="232">
        <v>0</v>
      </c>
      <c r="AC144" s="232">
        <v>0</v>
      </c>
      <c r="AD144" s="232">
        <v>0</v>
      </c>
      <c r="AE144" s="232">
        <v>0</v>
      </c>
      <c r="AF144" s="232">
        <v>0</v>
      </c>
      <c r="AG144" s="232">
        <v>12066666</v>
      </c>
      <c r="AH144" s="232"/>
      <c r="AI144" s="232"/>
      <c r="AJ144" s="237"/>
      <c r="AK144" s="592">
        <f t="shared" si="44"/>
        <v>12066666</v>
      </c>
      <c r="AL144" s="593">
        <f t="shared" si="45"/>
        <v>11933334</v>
      </c>
      <c r="AM144" s="240"/>
      <c r="AN144" s="223">
        <f t="shared" si="36"/>
        <v>11933334</v>
      </c>
      <c r="AO144" s="224"/>
      <c r="AP144" s="224">
        <f t="shared" si="37"/>
        <v>11933334</v>
      </c>
      <c r="AQ144" s="225"/>
      <c r="AR144" s="224"/>
      <c r="AS144" s="224"/>
      <c r="AT144" s="224"/>
      <c r="AU144" s="224"/>
      <c r="AV144" s="224"/>
      <c r="AW144" s="224"/>
      <c r="AX144" s="224"/>
      <c r="AY144" s="224"/>
      <c r="AZ144" s="224"/>
      <c r="BA144" s="224"/>
      <c r="BB144" s="226"/>
      <c r="BC144" s="227">
        <f t="shared" si="38"/>
        <v>0</v>
      </c>
      <c r="BD144" s="222">
        <f t="shared" si="39"/>
        <v>11933334</v>
      </c>
    </row>
    <row r="145" spans="2:56" s="154" customFormat="1" x14ac:dyDescent="0.2">
      <c r="B145" s="231"/>
      <c r="C145" s="462">
        <v>21000000</v>
      </c>
      <c r="D145" s="210" t="s">
        <v>50</v>
      </c>
      <c r="E145" s="210" t="s">
        <v>182</v>
      </c>
      <c r="F145" s="210" t="s">
        <v>130</v>
      </c>
      <c r="G145" s="210" t="s">
        <v>128</v>
      </c>
      <c r="H145" s="210" t="s">
        <v>176</v>
      </c>
      <c r="I145" s="210" t="s">
        <v>69</v>
      </c>
      <c r="J145" s="210" t="s">
        <v>77</v>
      </c>
      <c r="K145" s="210" t="s">
        <v>131</v>
      </c>
      <c r="L145" s="233" t="s">
        <v>2001</v>
      </c>
      <c r="M145" s="233" t="s">
        <v>2001</v>
      </c>
      <c r="N145" s="233" t="s">
        <v>2001</v>
      </c>
      <c r="O145" s="234">
        <v>720</v>
      </c>
      <c r="P145" s="462">
        <v>559</v>
      </c>
      <c r="Q145" s="462">
        <v>21000000</v>
      </c>
      <c r="R145" s="236">
        <v>640</v>
      </c>
      <c r="S145" s="462">
        <v>21000000</v>
      </c>
      <c r="T145" s="236" t="s">
        <v>1944</v>
      </c>
      <c r="U145" s="462">
        <v>21000000</v>
      </c>
      <c r="V145" s="238" t="s">
        <v>917</v>
      </c>
      <c r="W145" s="460" t="s">
        <v>962</v>
      </c>
      <c r="X145" s="239" t="s">
        <v>963</v>
      </c>
      <c r="Y145" s="591">
        <v>0</v>
      </c>
      <c r="Z145" s="232">
        <v>0</v>
      </c>
      <c r="AA145" s="232">
        <v>0</v>
      </c>
      <c r="AB145" s="232">
        <v>0</v>
      </c>
      <c r="AC145" s="232">
        <v>0</v>
      </c>
      <c r="AD145" s="232">
        <v>0</v>
      </c>
      <c r="AE145" s="232">
        <v>0</v>
      </c>
      <c r="AF145" s="232">
        <v>0</v>
      </c>
      <c r="AG145" s="232">
        <v>0</v>
      </c>
      <c r="AH145" s="232"/>
      <c r="AI145" s="232"/>
      <c r="AJ145" s="237"/>
      <c r="AK145" s="592">
        <f t="shared" si="44"/>
        <v>0</v>
      </c>
      <c r="AL145" s="593">
        <f t="shared" si="45"/>
        <v>21000000</v>
      </c>
      <c r="AM145" s="240"/>
      <c r="AN145" s="223">
        <f t="shared" si="36"/>
        <v>21000000</v>
      </c>
      <c r="AO145" s="224"/>
      <c r="AP145" s="224">
        <f t="shared" si="37"/>
        <v>21000000</v>
      </c>
      <c r="AQ145" s="225"/>
      <c r="AR145" s="224"/>
      <c r="AS145" s="224"/>
      <c r="AT145" s="224"/>
      <c r="AU145" s="224"/>
      <c r="AV145" s="224"/>
      <c r="AW145" s="224"/>
      <c r="AX145" s="224"/>
      <c r="AY145" s="224"/>
      <c r="AZ145" s="224"/>
      <c r="BA145" s="224"/>
      <c r="BB145" s="226"/>
      <c r="BC145" s="227">
        <f t="shared" si="38"/>
        <v>0</v>
      </c>
      <c r="BD145" s="222">
        <f t="shared" si="39"/>
        <v>21000000</v>
      </c>
    </row>
    <row r="146" spans="2:56" s="154" customFormat="1" x14ac:dyDescent="0.2">
      <c r="B146" s="231"/>
      <c r="C146" s="462">
        <v>21000000</v>
      </c>
      <c r="D146" s="210" t="s">
        <v>50</v>
      </c>
      <c r="E146" s="210" t="s">
        <v>182</v>
      </c>
      <c r="F146" s="210" t="s">
        <v>130</v>
      </c>
      <c r="G146" s="210" t="s">
        <v>128</v>
      </c>
      <c r="H146" s="210" t="s">
        <v>176</v>
      </c>
      <c r="I146" s="210" t="s">
        <v>69</v>
      </c>
      <c r="J146" s="210" t="s">
        <v>77</v>
      </c>
      <c r="K146" s="210" t="s">
        <v>131</v>
      </c>
      <c r="L146" s="233" t="s">
        <v>2001</v>
      </c>
      <c r="M146" s="233" t="s">
        <v>2001</v>
      </c>
      <c r="N146" s="233" t="s">
        <v>2001</v>
      </c>
      <c r="O146" s="234">
        <v>732</v>
      </c>
      <c r="P146" s="462">
        <v>576</v>
      </c>
      <c r="Q146" s="462">
        <v>21000000</v>
      </c>
      <c r="R146" s="236">
        <v>691</v>
      </c>
      <c r="S146" s="462">
        <v>21000000</v>
      </c>
      <c r="T146" s="236" t="s">
        <v>1945</v>
      </c>
      <c r="U146" s="462">
        <v>21000000</v>
      </c>
      <c r="V146" s="238" t="s">
        <v>1946</v>
      </c>
      <c r="W146" s="460" t="s">
        <v>986</v>
      </c>
      <c r="X146" s="239" t="s">
        <v>987</v>
      </c>
      <c r="Y146" s="591">
        <v>0</v>
      </c>
      <c r="Z146" s="232">
        <v>0</v>
      </c>
      <c r="AA146" s="232">
        <v>0</v>
      </c>
      <c r="AB146" s="232">
        <v>0</v>
      </c>
      <c r="AC146" s="232">
        <v>0</v>
      </c>
      <c r="AD146" s="232">
        <v>0</v>
      </c>
      <c r="AE146" s="232">
        <v>0</v>
      </c>
      <c r="AF146" s="232">
        <v>0</v>
      </c>
      <c r="AG146" s="232">
        <v>0</v>
      </c>
      <c r="AH146" s="232"/>
      <c r="AI146" s="232"/>
      <c r="AJ146" s="237"/>
      <c r="AK146" s="592">
        <f t="shared" si="44"/>
        <v>0</v>
      </c>
      <c r="AL146" s="593">
        <f t="shared" si="45"/>
        <v>21000000</v>
      </c>
      <c r="AM146" s="240"/>
      <c r="AN146" s="223">
        <f t="shared" si="36"/>
        <v>21000000</v>
      </c>
      <c r="AO146" s="224"/>
      <c r="AP146" s="224">
        <f t="shared" si="37"/>
        <v>21000000</v>
      </c>
      <c r="AQ146" s="225"/>
      <c r="AR146" s="224"/>
      <c r="AS146" s="224"/>
      <c r="AT146" s="224"/>
      <c r="AU146" s="224"/>
      <c r="AV146" s="224"/>
      <c r="AW146" s="224"/>
      <c r="AX146" s="224"/>
      <c r="AY146" s="224"/>
      <c r="AZ146" s="224"/>
      <c r="BA146" s="224"/>
      <c r="BB146" s="226"/>
      <c r="BC146" s="227">
        <f t="shared" si="38"/>
        <v>0</v>
      </c>
      <c r="BD146" s="222">
        <f t="shared" si="39"/>
        <v>21000000</v>
      </c>
    </row>
    <row r="147" spans="2:56" s="154" customFormat="1" x14ac:dyDescent="0.2">
      <c r="B147" s="231"/>
      <c r="C147" s="462">
        <v>240000</v>
      </c>
      <c r="D147" s="210" t="s">
        <v>50</v>
      </c>
      <c r="E147" s="210" t="s">
        <v>182</v>
      </c>
      <c r="F147" s="210" t="s">
        <v>130</v>
      </c>
      <c r="G147" s="210" t="s">
        <v>128</v>
      </c>
      <c r="H147" s="210" t="s">
        <v>176</v>
      </c>
      <c r="I147" s="210" t="s">
        <v>69</v>
      </c>
      <c r="J147" s="210" t="s">
        <v>77</v>
      </c>
      <c r="K147" s="210" t="s">
        <v>131</v>
      </c>
      <c r="L147" s="233" t="s">
        <v>2001</v>
      </c>
      <c r="M147" s="233" t="s">
        <v>2001</v>
      </c>
      <c r="N147" s="233" t="s">
        <v>2001</v>
      </c>
      <c r="O147" s="234">
        <v>734</v>
      </c>
      <c r="P147" s="462">
        <v>584</v>
      </c>
      <c r="Q147" s="462">
        <v>240000</v>
      </c>
      <c r="R147" s="236">
        <v>697</v>
      </c>
      <c r="S147" s="462">
        <v>240000</v>
      </c>
      <c r="T147" s="236" t="s">
        <v>2124</v>
      </c>
      <c r="U147" s="462">
        <v>33600</v>
      </c>
      <c r="V147" s="238" t="s">
        <v>1947</v>
      </c>
      <c r="W147" s="460" t="s">
        <v>1299</v>
      </c>
      <c r="X147" s="239" t="s">
        <v>2137</v>
      </c>
      <c r="Y147" s="591">
        <v>0</v>
      </c>
      <c r="Z147" s="232">
        <v>0</v>
      </c>
      <c r="AA147" s="232">
        <v>0</v>
      </c>
      <c r="AB147" s="232">
        <v>0</v>
      </c>
      <c r="AC147" s="232">
        <v>0</v>
      </c>
      <c r="AD147" s="232">
        <v>0</v>
      </c>
      <c r="AE147" s="232">
        <v>0</v>
      </c>
      <c r="AF147" s="232">
        <v>0</v>
      </c>
      <c r="AG147" s="232">
        <v>33600</v>
      </c>
      <c r="AH147" s="232"/>
      <c r="AI147" s="232"/>
      <c r="AJ147" s="237"/>
      <c r="AK147" s="592">
        <f t="shared" si="44"/>
        <v>33600</v>
      </c>
      <c r="AL147" s="593">
        <f t="shared" si="45"/>
        <v>0</v>
      </c>
      <c r="AM147" s="240"/>
      <c r="AN147" s="223">
        <f t="shared" si="36"/>
        <v>0</v>
      </c>
      <c r="AO147" s="224"/>
      <c r="AP147" s="224">
        <f t="shared" si="37"/>
        <v>0</v>
      </c>
      <c r="AQ147" s="225"/>
      <c r="AR147" s="224"/>
      <c r="AS147" s="224"/>
      <c r="AT147" s="224"/>
      <c r="AU147" s="224"/>
      <c r="AV147" s="224"/>
      <c r="AW147" s="224"/>
      <c r="AX147" s="224"/>
      <c r="AY147" s="224"/>
      <c r="AZ147" s="224"/>
      <c r="BA147" s="224"/>
      <c r="BB147" s="226"/>
      <c r="BC147" s="227">
        <f t="shared" si="38"/>
        <v>0</v>
      </c>
      <c r="BD147" s="222">
        <f t="shared" si="39"/>
        <v>0</v>
      </c>
    </row>
    <row r="148" spans="2:56" s="154" customFormat="1" x14ac:dyDescent="0.2">
      <c r="B148" s="231"/>
      <c r="C148" s="462">
        <v>5333333</v>
      </c>
      <c r="D148" s="210" t="s">
        <v>50</v>
      </c>
      <c r="E148" s="210" t="s">
        <v>182</v>
      </c>
      <c r="F148" s="210" t="s">
        <v>130</v>
      </c>
      <c r="G148" s="210" t="s">
        <v>128</v>
      </c>
      <c r="H148" s="210" t="s">
        <v>176</v>
      </c>
      <c r="I148" s="210" t="s">
        <v>69</v>
      </c>
      <c r="J148" s="210" t="s">
        <v>77</v>
      </c>
      <c r="K148" s="210" t="s">
        <v>131</v>
      </c>
      <c r="L148" s="233" t="s">
        <v>2001</v>
      </c>
      <c r="M148" s="233" t="s">
        <v>2001</v>
      </c>
      <c r="N148" s="233" t="s">
        <v>2001</v>
      </c>
      <c r="O148" s="234">
        <v>759</v>
      </c>
      <c r="P148" s="462">
        <v>603</v>
      </c>
      <c r="Q148" s="462"/>
      <c r="R148" s="236"/>
      <c r="S148" s="462"/>
      <c r="T148" s="236"/>
      <c r="U148" s="462"/>
      <c r="V148" s="238" t="s">
        <v>2125</v>
      </c>
      <c r="W148" s="460"/>
      <c r="X148" s="239"/>
      <c r="Y148" s="591">
        <v>0</v>
      </c>
      <c r="Z148" s="232">
        <v>0</v>
      </c>
      <c r="AA148" s="232">
        <v>0</v>
      </c>
      <c r="AB148" s="232">
        <v>0</v>
      </c>
      <c r="AC148" s="232">
        <v>0</v>
      </c>
      <c r="AD148" s="232">
        <v>0</v>
      </c>
      <c r="AE148" s="232">
        <v>0</v>
      </c>
      <c r="AF148" s="232">
        <v>0</v>
      </c>
      <c r="AG148" s="232">
        <v>0</v>
      </c>
      <c r="AH148" s="232"/>
      <c r="AI148" s="232"/>
      <c r="AJ148" s="237"/>
      <c r="AK148" s="592">
        <f t="shared" si="44"/>
        <v>0</v>
      </c>
      <c r="AL148" s="593">
        <f t="shared" si="45"/>
        <v>0</v>
      </c>
      <c r="AM148" s="240"/>
      <c r="AN148" s="223">
        <f t="shared" si="36"/>
        <v>0</v>
      </c>
      <c r="AO148" s="224"/>
      <c r="AP148" s="224">
        <f t="shared" si="37"/>
        <v>0</v>
      </c>
      <c r="AQ148" s="225"/>
      <c r="AR148" s="224"/>
      <c r="AS148" s="224"/>
      <c r="AT148" s="224"/>
      <c r="AU148" s="224"/>
      <c r="AV148" s="224"/>
      <c r="AW148" s="224"/>
      <c r="AX148" s="224"/>
      <c r="AY148" s="224"/>
      <c r="AZ148" s="224"/>
      <c r="BA148" s="224"/>
      <c r="BB148" s="226"/>
      <c r="BC148" s="227">
        <f t="shared" si="38"/>
        <v>0</v>
      </c>
      <c r="BD148" s="222">
        <f t="shared" si="39"/>
        <v>0</v>
      </c>
    </row>
    <row r="149" spans="2:56" s="154" customFormat="1" x14ac:dyDescent="0.2">
      <c r="B149" s="231"/>
      <c r="C149" s="462">
        <v>7150000</v>
      </c>
      <c r="D149" s="210" t="s">
        <v>50</v>
      </c>
      <c r="E149" s="210" t="s">
        <v>182</v>
      </c>
      <c r="F149" s="210" t="s">
        <v>130</v>
      </c>
      <c r="G149" s="210" t="s">
        <v>128</v>
      </c>
      <c r="H149" s="210" t="s">
        <v>176</v>
      </c>
      <c r="I149" s="210" t="s">
        <v>69</v>
      </c>
      <c r="J149" s="210" t="s">
        <v>77</v>
      </c>
      <c r="K149" s="210" t="s">
        <v>131</v>
      </c>
      <c r="L149" s="233" t="s">
        <v>2001</v>
      </c>
      <c r="M149" s="233" t="s">
        <v>2001</v>
      </c>
      <c r="N149" s="233" t="s">
        <v>2001</v>
      </c>
      <c r="O149" s="234">
        <v>760</v>
      </c>
      <c r="P149" s="462">
        <v>604</v>
      </c>
      <c r="Q149" s="462"/>
      <c r="R149" s="236"/>
      <c r="S149" s="462"/>
      <c r="T149" s="236"/>
      <c r="U149" s="462"/>
      <c r="V149" s="238" t="s">
        <v>2126</v>
      </c>
      <c r="W149" s="460"/>
      <c r="X149" s="239"/>
      <c r="Y149" s="591">
        <v>0</v>
      </c>
      <c r="Z149" s="232">
        <v>0</v>
      </c>
      <c r="AA149" s="232">
        <v>0</v>
      </c>
      <c r="AB149" s="232">
        <v>0</v>
      </c>
      <c r="AC149" s="232">
        <v>0</v>
      </c>
      <c r="AD149" s="232">
        <v>0</v>
      </c>
      <c r="AE149" s="232">
        <v>0</v>
      </c>
      <c r="AF149" s="232">
        <v>0</v>
      </c>
      <c r="AG149" s="232">
        <v>0</v>
      </c>
      <c r="AH149" s="232"/>
      <c r="AI149" s="232"/>
      <c r="AJ149" s="237"/>
      <c r="AK149" s="592">
        <f t="shared" si="44"/>
        <v>0</v>
      </c>
      <c r="AL149" s="593">
        <f t="shared" si="45"/>
        <v>0</v>
      </c>
      <c r="AM149" s="240"/>
      <c r="AN149" s="223">
        <f t="shared" si="36"/>
        <v>0</v>
      </c>
      <c r="AO149" s="224"/>
      <c r="AP149" s="224">
        <f t="shared" si="37"/>
        <v>0</v>
      </c>
      <c r="AQ149" s="225"/>
      <c r="AR149" s="224"/>
      <c r="AS149" s="224"/>
      <c r="AT149" s="224"/>
      <c r="AU149" s="224"/>
      <c r="AV149" s="224"/>
      <c r="AW149" s="224"/>
      <c r="AX149" s="224"/>
      <c r="AY149" s="224"/>
      <c r="AZ149" s="224"/>
      <c r="BA149" s="224"/>
      <c r="BB149" s="226"/>
      <c r="BC149" s="227">
        <f t="shared" si="38"/>
        <v>0</v>
      </c>
      <c r="BD149" s="222">
        <f t="shared" si="39"/>
        <v>0</v>
      </c>
    </row>
    <row r="150" spans="2:56" s="154" customFormat="1" x14ac:dyDescent="0.2">
      <c r="B150" s="231"/>
      <c r="C150" s="462">
        <v>8800000</v>
      </c>
      <c r="D150" s="210" t="s">
        <v>50</v>
      </c>
      <c r="E150" s="210" t="s">
        <v>182</v>
      </c>
      <c r="F150" s="210" t="s">
        <v>130</v>
      </c>
      <c r="G150" s="210" t="s">
        <v>128</v>
      </c>
      <c r="H150" s="210" t="s">
        <v>176</v>
      </c>
      <c r="I150" s="210" t="s">
        <v>69</v>
      </c>
      <c r="J150" s="210" t="s">
        <v>77</v>
      </c>
      <c r="K150" s="210" t="s">
        <v>131</v>
      </c>
      <c r="L150" s="233" t="s">
        <v>2001</v>
      </c>
      <c r="M150" s="233" t="s">
        <v>2001</v>
      </c>
      <c r="N150" s="233" t="s">
        <v>2001</v>
      </c>
      <c r="O150" s="234">
        <v>761</v>
      </c>
      <c r="P150" s="462">
        <v>605</v>
      </c>
      <c r="Q150" s="462"/>
      <c r="R150" s="236"/>
      <c r="S150" s="462"/>
      <c r="T150" s="236"/>
      <c r="U150" s="462"/>
      <c r="V150" s="238" t="s">
        <v>2127</v>
      </c>
      <c r="W150" s="460"/>
      <c r="X150" s="239"/>
      <c r="Y150" s="591">
        <v>0</v>
      </c>
      <c r="Z150" s="232">
        <v>0</v>
      </c>
      <c r="AA150" s="232">
        <v>0</v>
      </c>
      <c r="AB150" s="232">
        <v>0</v>
      </c>
      <c r="AC150" s="232">
        <v>0</v>
      </c>
      <c r="AD150" s="232">
        <v>0</v>
      </c>
      <c r="AE150" s="232">
        <v>0</v>
      </c>
      <c r="AF150" s="232">
        <v>0</v>
      </c>
      <c r="AG150" s="232">
        <v>0</v>
      </c>
      <c r="AH150" s="232"/>
      <c r="AI150" s="232"/>
      <c r="AJ150" s="237"/>
      <c r="AK150" s="592">
        <f>SUM(Y150:AJ150)</f>
        <v>0</v>
      </c>
      <c r="AL150" s="593">
        <f>+U150-AK150</f>
        <v>0</v>
      </c>
      <c r="AM150" s="240"/>
      <c r="AN150" s="223">
        <f t="shared" si="36"/>
        <v>0</v>
      </c>
      <c r="AO150" s="224"/>
      <c r="AP150" s="224">
        <f t="shared" si="37"/>
        <v>0</v>
      </c>
      <c r="AQ150" s="225"/>
      <c r="AR150" s="224"/>
      <c r="AS150" s="224"/>
      <c r="AT150" s="224"/>
      <c r="AU150" s="224"/>
      <c r="AV150" s="224"/>
      <c r="AW150" s="224"/>
      <c r="AX150" s="224"/>
      <c r="AY150" s="224"/>
      <c r="AZ150" s="224"/>
      <c r="BA150" s="224"/>
      <c r="BB150" s="226"/>
      <c r="BC150" s="227">
        <f t="shared" si="38"/>
        <v>0</v>
      </c>
      <c r="BD150" s="222">
        <f t="shared" si="39"/>
        <v>0</v>
      </c>
    </row>
    <row r="151" spans="2:56" s="154" customFormat="1" x14ac:dyDescent="0.2">
      <c r="B151" s="231"/>
      <c r="C151" s="462">
        <v>2484000</v>
      </c>
      <c r="D151" s="210" t="s">
        <v>50</v>
      </c>
      <c r="E151" s="210" t="s">
        <v>182</v>
      </c>
      <c r="F151" s="210" t="s">
        <v>130</v>
      </c>
      <c r="G151" s="210" t="s">
        <v>128</v>
      </c>
      <c r="H151" s="210" t="s">
        <v>176</v>
      </c>
      <c r="I151" s="210" t="s">
        <v>69</v>
      </c>
      <c r="J151" s="210" t="s">
        <v>77</v>
      </c>
      <c r="K151" s="210" t="s">
        <v>131</v>
      </c>
      <c r="L151" s="233" t="s">
        <v>2001</v>
      </c>
      <c r="M151" s="233" t="s">
        <v>2001</v>
      </c>
      <c r="N151" s="233" t="s">
        <v>2001</v>
      </c>
      <c r="O151" s="234">
        <v>762</v>
      </c>
      <c r="P151" s="462">
        <v>606</v>
      </c>
      <c r="Q151" s="462"/>
      <c r="R151" s="236"/>
      <c r="S151" s="462"/>
      <c r="T151" s="236"/>
      <c r="U151" s="462"/>
      <c r="V151" s="238" t="s">
        <v>2128</v>
      </c>
      <c r="W151" s="460"/>
      <c r="X151" s="239"/>
      <c r="Y151" s="591">
        <v>0</v>
      </c>
      <c r="Z151" s="232">
        <v>0</v>
      </c>
      <c r="AA151" s="232">
        <v>0</v>
      </c>
      <c r="AB151" s="232">
        <v>0</v>
      </c>
      <c r="AC151" s="232">
        <v>0</v>
      </c>
      <c r="AD151" s="232">
        <v>0</v>
      </c>
      <c r="AE151" s="232">
        <v>0</v>
      </c>
      <c r="AF151" s="232">
        <v>0</v>
      </c>
      <c r="AG151" s="232">
        <v>0</v>
      </c>
      <c r="AH151" s="232"/>
      <c r="AI151" s="232"/>
      <c r="AJ151" s="237"/>
      <c r="AK151" s="592">
        <f>SUM(Y151:AJ151)</f>
        <v>0</v>
      </c>
      <c r="AL151" s="593">
        <f>+U151-AK151</f>
        <v>0</v>
      </c>
      <c r="AM151" s="240"/>
      <c r="AN151" s="223">
        <f>+AL151</f>
        <v>0</v>
      </c>
      <c r="AO151" s="224"/>
      <c r="AP151" s="224">
        <f>+AN151-AO151</f>
        <v>0</v>
      </c>
      <c r="AQ151" s="225"/>
      <c r="AR151" s="224"/>
      <c r="AS151" s="224"/>
      <c r="AT151" s="224"/>
      <c r="AU151" s="224"/>
      <c r="AV151" s="224"/>
      <c r="AW151" s="224"/>
      <c r="AX151" s="224"/>
      <c r="AY151" s="224"/>
      <c r="AZ151" s="224"/>
      <c r="BA151" s="224"/>
      <c r="BB151" s="226"/>
      <c r="BC151" s="227">
        <f>SUM(AQ151:BB151)</f>
        <v>0</v>
      </c>
      <c r="BD151" s="222">
        <f>+AN151-BC151</f>
        <v>0</v>
      </c>
    </row>
    <row r="152" spans="2:56" s="154" customFormat="1" x14ac:dyDescent="0.2">
      <c r="B152" s="231"/>
      <c r="C152" s="462">
        <v>6000000</v>
      </c>
      <c r="D152" s="210" t="s">
        <v>50</v>
      </c>
      <c r="E152" s="210" t="s">
        <v>182</v>
      </c>
      <c r="F152" s="210" t="s">
        <v>130</v>
      </c>
      <c r="G152" s="210" t="s">
        <v>128</v>
      </c>
      <c r="H152" s="210" t="s">
        <v>176</v>
      </c>
      <c r="I152" s="210" t="s">
        <v>69</v>
      </c>
      <c r="J152" s="210" t="s">
        <v>77</v>
      </c>
      <c r="K152" s="210" t="s">
        <v>131</v>
      </c>
      <c r="L152" s="233" t="s">
        <v>2001</v>
      </c>
      <c r="M152" s="233" t="s">
        <v>2001</v>
      </c>
      <c r="N152" s="233" t="s">
        <v>2001</v>
      </c>
      <c r="O152" s="234">
        <v>763</v>
      </c>
      <c r="P152" s="462">
        <v>607</v>
      </c>
      <c r="Q152" s="462"/>
      <c r="R152" s="236"/>
      <c r="S152" s="462"/>
      <c r="T152" s="236"/>
      <c r="U152" s="462"/>
      <c r="V152" s="238" t="s">
        <v>2129</v>
      </c>
      <c r="W152" s="460"/>
      <c r="X152" s="239"/>
      <c r="Y152" s="591">
        <v>0</v>
      </c>
      <c r="Z152" s="232">
        <v>0</v>
      </c>
      <c r="AA152" s="232">
        <v>0</v>
      </c>
      <c r="AB152" s="232">
        <v>0</v>
      </c>
      <c r="AC152" s="232">
        <v>0</v>
      </c>
      <c r="AD152" s="232">
        <v>0</v>
      </c>
      <c r="AE152" s="232">
        <v>0</v>
      </c>
      <c r="AF152" s="232">
        <v>0</v>
      </c>
      <c r="AG152" s="232">
        <v>0</v>
      </c>
      <c r="AH152" s="232"/>
      <c r="AI152" s="232"/>
      <c r="AJ152" s="237"/>
      <c r="AK152" s="592">
        <f t="shared" ref="AK152:AK160" si="46">SUM(Y152:AJ152)</f>
        <v>0</v>
      </c>
      <c r="AL152" s="593">
        <f t="shared" ref="AL152:AL160" si="47">+U152-AK152</f>
        <v>0</v>
      </c>
      <c r="AM152" s="240"/>
      <c r="AN152" s="223">
        <f t="shared" ref="AN152:AN160" si="48">+AL152</f>
        <v>0</v>
      </c>
      <c r="AO152" s="224"/>
      <c r="AP152" s="224">
        <f t="shared" ref="AP152:AP160" si="49">+AN152-AO152</f>
        <v>0</v>
      </c>
      <c r="AQ152" s="225"/>
      <c r="AR152" s="224"/>
      <c r="AS152" s="224"/>
      <c r="AT152" s="224"/>
      <c r="AU152" s="224"/>
      <c r="AV152" s="224"/>
      <c r="AW152" s="224"/>
      <c r="AX152" s="224"/>
      <c r="AY152" s="224"/>
      <c r="AZ152" s="224"/>
      <c r="BA152" s="224"/>
      <c r="BB152" s="226"/>
      <c r="BC152" s="227"/>
      <c r="BD152" s="222"/>
    </row>
    <row r="153" spans="2:56" s="154" customFormat="1" x14ac:dyDescent="0.2">
      <c r="B153" s="231"/>
      <c r="C153" s="462">
        <v>4600000</v>
      </c>
      <c r="D153" s="210" t="s">
        <v>50</v>
      </c>
      <c r="E153" s="210" t="s">
        <v>182</v>
      </c>
      <c r="F153" s="210" t="s">
        <v>130</v>
      </c>
      <c r="G153" s="210" t="s">
        <v>128</v>
      </c>
      <c r="H153" s="210" t="s">
        <v>176</v>
      </c>
      <c r="I153" s="210" t="s">
        <v>69</v>
      </c>
      <c r="J153" s="210" t="s">
        <v>77</v>
      </c>
      <c r="K153" s="210" t="s">
        <v>131</v>
      </c>
      <c r="L153" s="233" t="s">
        <v>2001</v>
      </c>
      <c r="M153" s="233" t="s">
        <v>2001</v>
      </c>
      <c r="N153" s="233" t="s">
        <v>2001</v>
      </c>
      <c r="O153" s="234">
        <v>764</v>
      </c>
      <c r="P153" s="462">
        <v>608</v>
      </c>
      <c r="Q153" s="462"/>
      <c r="R153" s="236"/>
      <c r="S153" s="462"/>
      <c r="T153" s="236"/>
      <c r="U153" s="462"/>
      <c r="V153" s="238" t="s">
        <v>2130</v>
      </c>
      <c r="W153" s="460"/>
      <c r="X153" s="239"/>
      <c r="Y153" s="591">
        <v>0</v>
      </c>
      <c r="Z153" s="232">
        <v>0</v>
      </c>
      <c r="AA153" s="232">
        <v>0</v>
      </c>
      <c r="AB153" s="232">
        <v>0</v>
      </c>
      <c r="AC153" s="232">
        <v>0</v>
      </c>
      <c r="AD153" s="232">
        <v>0</v>
      </c>
      <c r="AE153" s="232">
        <v>0</v>
      </c>
      <c r="AF153" s="232">
        <v>0</v>
      </c>
      <c r="AG153" s="232">
        <v>0</v>
      </c>
      <c r="AH153" s="232"/>
      <c r="AI153" s="232"/>
      <c r="AJ153" s="237"/>
      <c r="AK153" s="592">
        <f t="shared" si="46"/>
        <v>0</v>
      </c>
      <c r="AL153" s="593">
        <f t="shared" si="47"/>
        <v>0</v>
      </c>
      <c r="AM153" s="240"/>
      <c r="AN153" s="223">
        <f t="shared" si="48"/>
        <v>0</v>
      </c>
      <c r="AO153" s="224"/>
      <c r="AP153" s="224">
        <f t="shared" si="49"/>
        <v>0</v>
      </c>
      <c r="AQ153" s="225"/>
      <c r="AR153" s="224"/>
      <c r="AS153" s="224"/>
      <c r="AT153" s="224"/>
      <c r="AU153" s="224"/>
      <c r="AV153" s="224"/>
      <c r="AW153" s="224"/>
      <c r="AX153" s="224"/>
      <c r="AY153" s="224"/>
      <c r="AZ153" s="224"/>
      <c r="BA153" s="224"/>
      <c r="BB153" s="226"/>
      <c r="BC153" s="227"/>
      <c r="BD153" s="222"/>
    </row>
    <row r="154" spans="2:56" s="154" customFormat="1" x14ac:dyDescent="0.2">
      <c r="B154" s="231"/>
      <c r="C154" s="462">
        <v>6500000</v>
      </c>
      <c r="D154" s="210" t="s">
        <v>50</v>
      </c>
      <c r="E154" s="210" t="s">
        <v>182</v>
      </c>
      <c r="F154" s="210" t="s">
        <v>130</v>
      </c>
      <c r="G154" s="210" t="s">
        <v>128</v>
      </c>
      <c r="H154" s="210" t="s">
        <v>176</v>
      </c>
      <c r="I154" s="210" t="s">
        <v>69</v>
      </c>
      <c r="J154" s="210" t="s">
        <v>77</v>
      </c>
      <c r="K154" s="210" t="s">
        <v>131</v>
      </c>
      <c r="L154" s="233" t="s">
        <v>2001</v>
      </c>
      <c r="M154" s="233" t="s">
        <v>2001</v>
      </c>
      <c r="N154" s="233" t="s">
        <v>2001</v>
      </c>
      <c r="O154" s="234">
        <v>765</v>
      </c>
      <c r="P154" s="462">
        <v>609</v>
      </c>
      <c r="Q154" s="462"/>
      <c r="R154" s="236"/>
      <c r="S154" s="462"/>
      <c r="T154" s="236"/>
      <c r="U154" s="462"/>
      <c r="V154" s="238" t="s">
        <v>2131</v>
      </c>
      <c r="W154" s="460"/>
      <c r="X154" s="239"/>
      <c r="Y154" s="591">
        <v>0</v>
      </c>
      <c r="Z154" s="232">
        <v>0</v>
      </c>
      <c r="AA154" s="232">
        <v>0</v>
      </c>
      <c r="AB154" s="232">
        <v>0</v>
      </c>
      <c r="AC154" s="232">
        <v>0</v>
      </c>
      <c r="AD154" s="232">
        <v>0</v>
      </c>
      <c r="AE154" s="232">
        <v>0</v>
      </c>
      <c r="AF154" s="232">
        <v>0</v>
      </c>
      <c r="AG154" s="232">
        <v>0</v>
      </c>
      <c r="AH154" s="232"/>
      <c r="AI154" s="232"/>
      <c r="AJ154" s="237"/>
      <c r="AK154" s="592">
        <f t="shared" si="46"/>
        <v>0</v>
      </c>
      <c r="AL154" s="593">
        <f t="shared" si="47"/>
        <v>0</v>
      </c>
      <c r="AM154" s="240"/>
      <c r="AN154" s="223">
        <f t="shared" si="48"/>
        <v>0</v>
      </c>
      <c r="AO154" s="224"/>
      <c r="AP154" s="224">
        <f t="shared" si="49"/>
        <v>0</v>
      </c>
      <c r="AQ154" s="225"/>
      <c r="AR154" s="224"/>
      <c r="AS154" s="224"/>
      <c r="AT154" s="224"/>
      <c r="AU154" s="224"/>
      <c r="AV154" s="224"/>
      <c r="AW154" s="224"/>
      <c r="AX154" s="224"/>
      <c r="AY154" s="224"/>
      <c r="AZ154" s="224"/>
      <c r="BA154" s="224"/>
      <c r="BB154" s="226"/>
      <c r="BC154" s="227"/>
      <c r="BD154" s="222"/>
    </row>
    <row r="155" spans="2:56" s="154" customFormat="1" x14ac:dyDescent="0.2">
      <c r="B155" s="231"/>
      <c r="C155" s="462">
        <v>4983333</v>
      </c>
      <c r="D155" s="210" t="s">
        <v>50</v>
      </c>
      <c r="E155" s="210" t="s">
        <v>182</v>
      </c>
      <c r="F155" s="210" t="s">
        <v>130</v>
      </c>
      <c r="G155" s="210" t="s">
        <v>128</v>
      </c>
      <c r="H155" s="210" t="s">
        <v>176</v>
      </c>
      <c r="I155" s="210" t="s">
        <v>69</v>
      </c>
      <c r="J155" s="210" t="s">
        <v>77</v>
      </c>
      <c r="K155" s="210" t="s">
        <v>131</v>
      </c>
      <c r="L155" s="233" t="s">
        <v>2001</v>
      </c>
      <c r="M155" s="233" t="s">
        <v>2001</v>
      </c>
      <c r="N155" s="233" t="s">
        <v>2001</v>
      </c>
      <c r="O155" s="234">
        <v>766</v>
      </c>
      <c r="P155" s="462">
        <v>610</v>
      </c>
      <c r="Q155" s="462"/>
      <c r="R155" s="236"/>
      <c r="S155" s="462"/>
      <c r="T155" s="236"/>
      <c r="U155" s="462"/>
      <c r="V155" s="238" t="s">
        <v>2132</v>
      </c>
      <c r="W155" s="460"/>
      <c r="X155" s="239"/>
      <c r="Y155" s="591">
        <v>0</v>
      </c>
      <c r="Z155" s="232">
        <v>0</v>
      </c>
      <c r="AA155" s="232">
        <v>0</v>
      </c>
      <c r="AB155" s="232">
        <v>0</v>
      </c>
      <c r="AC155" s="232">
        <v>0</v>
      </c>
      <c r="AD155" s="232">
        <v>0</v>
      </c>
      <c r="AE155" s="232">
        <v>0</v>
      </c>
      <c r="AF155" s="232">
        <v>0</v>
      </c>
      <c r="AG155" s="232">
        <v>0</v>
      </c>
      <c r="AH155" s="232"/>
      <c r="AI155" s="232"/>
      <c r="AJ155" s="237"/>
      <c r="AK155" s="592">
        <f t="shared" si="46"/>
        <v>0</v>
      </c>
      <c r="AL155" s="593">
        <f t="shared" si="47"/>
        <v>0</v>
      </c>
      <c r="AM155" s="240"/>
      <c r="AN155" s="223">
        <f t="shared" si="48"/>
        <v>0</v>
      </c>
      <c r="AO155" s="224"/>
      <c r="AP155" s="224">
        <f t="shared" si="49"/>
        <v>0</v>
      </c>
      <c r="AQ155" s="225"/>
      <c r="AR155" s="224"/>
      <c r="AS155" s="224"/>
      <c r="AT155" s="224"/>
      <c r="AU155" s="224"/>
      <c r="AV155" s="224"/>
      <c r="AW155" s="224"/>
      <c r="AX155" s="224"/>
      <c r="AY155" s="224"/>
      <c r="AZ155" s="224"/>
      <c r="BA155" s="224"/>
      <c r="BB155" s="226"/>
      <c r="BC155" s="227"/>
      <c r="BD155" s="222"/>
    </row>
    <row r="156" spans="2:56" s="154" customFormat="1" x14ac:dyDescent="0.2">
      <c r="B156" s="231"/>
      <c r="C156" s="462">
        <v>8666667</v>
      </c>
      <c r="D156" s="210" t="s">
        <v>50</v>
      </c>
      <c r="E156" s="210" t="s">
        <v>182</v>
      </c>
      <c r="F156" s="210" t="s">
        <v>130</v>
      </c>
      <c r="G156" s="210" t="s">
        <v>128</v>
      </c>
      <c r="H156" s="210" t="s">
        <v>176</v>
      </c>
      <c r="I156" s="210" t="s">
        <v>69</v>
      </c>
      <c r="J156" s="210" t="s">
        <v>77</v>
      </c>
      <c r="K156" s="210" t="s">
        <v>131</v>
      </c>
      <c r="L156" s="233" t="s">
        <v>2001</v>
      </c>
      <c r="M156" s="233" t="s">
        <v>2001</v>
      </c>
      <c r="N156" s="233" t="s">
        <v>2001</v>
      </c>
      <c r="O156" s="234">
        <v>767</v>
      </c>
      <c r="P156" s="462">
        <v>611</v>
      </c>
      <c r="Q156" s="462"/>
      <c r="R156" s="236"/>
      <c r="S156" s="462"/>
      <c r="T156" s="236"/>
      <c r="U156" s="462"/>
      <c r="V156" s="238" t="s">
        <v>2133</v>
      </c>
      <c r="W156" s="460"/>
      <c r="X156" s="239"/>
      <c r="Y156" s="591">
        <v>0</v>
      </c>
      <c r="Z156" s="232">
        <v>0</v>
      </c>
      <c r="AA156" s="232">
        <v>0</v>
      </c>
      <c r="AB156" s="232">
        <v>0</v>
      </c>
      <c r="AC156" s="232">
        <v>0</v>
      </c>
      <c r="AD156" s="232">
        <v>0</v>
      </c>
      <c r="AE156" s="232">
        <v>0</v>
      </c>
      <c r="AF156" s="232">
        <v>0</v>
      </c>
      <c r="AG156" s="232">
        <v>0</v>
      </c>
      <c r="AH156" s="232"/>
      <c r="AI156" s="232"/>
      <c r="AJ156" s="237"/>
      <c r="AK156" s="592">
        <f t="shared" si="46"/>
        <v>0</v>
      </c>
      <c r="AL156" s="593">
        <f t="shared" si="47"/>
        <v>0</v>
      </c>
      <c r="AM156" s="240"/>
      <c r="AN156" s="223">
        <f t="shared" si="48"/>
        <v>0</v>
      </c>
      <c r="AO156" s="224"/>
      <c r="AP156" s="224">
        <f t="shared" si="49"/>
        <v>0</v>
      </c>
      <c r="AQ156" s="225"/>
      <c r="AR156" s="224"/>
      <c r="AS156" s="224"/>
      <c r="AT156" s="224"/>
      <c r="AU156" s="224"/>
      <c r="AV156" s="224"/>
      <c r="AW156" s="224"/>
      <c r="AX156" s="224"/>
      <c r="AY156" s="224"/>
      <c r="AZ156" s="224"/>
      <c r="BA156" s="224"/>
      <c r="BB156" s="226"/>
      <c r="BC156" s="227"/>
      <c r="BD156" s="222"/>
    </row>
    <row r="157" spans="2:56" s="154" customFormat="1" x14ac:dyDescent="0.2">
      <c r="B157" s="231"/>
      <c r="C157" s="462">
        <v>11400000</v>
      </c>
      <c r="D157" s="210" t="s">
        <v>50</v>
      </c>
      <c r="E157" s="210" t="s">
        <v>182</v>
      </c>
      <c r="F157" s="210" t="s">
        <v>130</v>
      </c>
      <c r="G157" s="210" t="s">
        <v>128</v>
      </c>
      <c r="H157" s="210" t="s">
        <v>176</v>
      </c>
      <c r="I157" s="210" t="s">
        <v>69</v>
      </c>
      <c r="J157" s="210" t="s">
        <v>77</v>
      </c>
      <c r="K157" s="210" t="s">
        <v>131</v>
      </c>
      <c r="L157" s="233" t="s">
        <v>2001</v>
      </c>
      <c r="M157" s="233" t="s">
        <v>2001</v>
      </c>
      <c r="N157" s="233" t="s">
        <v>2001</v>
      </c>
      <c r="O157" s="234">
        <v>768</v>
      </c>
      <c r="P157" s="462">
        <v>612</v>
      </c>
      <c r="Q157" s="462"/>
      <c r="R157" s="236"/>
      <c r="S157" s="462"/>
      <c r="T157" s="236"/>
      <c r="U157" s="462"/>
      <c r="V157" s="238" t="s">
        <v>2134</v>
      </c>
      <c r="W157" s="460"/>
      <c r="X157" s="239"/>
      <c r="Y157" s="591">
        <v>0</v>
      </c>
      <c r="Z157" s="232">
        <v>0</v>
      </c>
      <c r="AA157" s="232">
        <v>0</v>
      </c>
      <c r="AB157" s="232">
        <v>0</v>
      </c>
      <c r="AC157" s="232">
        <v>0</v>
      </c>
      <c r="AD157" s="232">
        <v>0</v>
      </c>
      <c r="AE157" s="232">
        <v>0</v>
      </c>
      <c r="AF157" s="232">
        <v>0</v>
      </c>
      <c r="AG157" s="232">
        <v>0</v>
      </c>
      <c r="AH157" s="232"/>
      <c r="AI157" s="232"/>
      <c r="AJ157" s="237"/>
      <c r="AK157" s="592">
        <f t="shared" si="46"/>
        <v>0</v>
      </c>
      <c r="AL157" s="593">
        <f t="shared" si="47"/>
        <v>0</v>
      </c>
      <c r="AM157" s="240"/>
      <c r="AN157" s="223">
        <f t="shared" si="48"/>
        <v>0</v>
      </c>
      <c r="AO157" s="224"/>
      <c r="AP157" s="224">
        <f t="shared" si="49"/>
        <v>0</v>
      </c>
      <c r="AQ157" s="225"/>
      <c r="AR157" s="224"/>
      <c r="AS157" s="224"/>
      <c r="AT157" s="224"/>
      <c r="AU157" s="224"/>
      <c r="AV157" s="224"/>
      <c r="AW157" s="224"/>
      <c r="AX157" s="224"/>
      <c r="AY157" s="224"/>
      <c r="AZ157" s="224"/>
      <c r="BA157" s="224"/>
      <c r="BB157" s="226"/>
      <c r="BC157" s="227"/>
      <c r="BD157" s="222"/>
    </row>
    <row r="158" spans="2:56" s="154" customFormat="1" x14ac:dyDescent="0.2">
      <c r="B158" s="231"/>
      <c r="C158" s="462">
        <v>13000000</v>
      </c>
      <c r="D158" s="210" t="s">
        <v>50</v>
      </c>
      <c r="E158" s="210" t="s">
        <v>182</v>
      </c>
      <c r="F158" s="210" t="s">
        <v>130</v>
      </c>
      <c r="G158" s="210" t="s">
        <v>128</v>
      </c>
      <c r="H158" s="210" t="s">
        <v>176</v>
      </c>
      <c r="I158" s="210" t="s">
        <v>69</v>
      </c>
      <c r="J158" s="210" t="s">
        <v>77</v>
      </c>
      <c r="K158" s="210" t="s">
        <v>131</v>
      </c>
      <c r="L158" s="233" t="s">
        <v>2001</v>
      </c>
      <c r="M158" s="233" t="s">
        <v>2001</v>
      </c>
      <c r="N158" s="233" t="s">
        <v>2001</v>
      </c>
      <c r="O158" s="234">
        <v>769</v>
      </c>
      <c r="P158" s="462">
        <v>616</v>
      </c>
      <c r="Q158" s="462">
        <v>13000000</v>
      </c>
      <c r="R158" s="236">
        <v>732</v>
      </c>
      <c r="S158" s="462">
        <v>13000000</v>
      </c>
      <c r="T158" s="236"/>
      <c r="U158" s="462"/>
      <c r="V158" s="238" t="s">
        <v>2135</v>
      </c>
      <c r="W158" s="460"/>
      <c r="X158" s="239"/>
      <c r="Y158" s="591">
        <v>0</v>
      </c>
      <c r="Z158" s="232">
        <v>0</v>
      </c>
      <c r="AA158" s="232">
        <v>0</v>
      </c>
      <c r="AB158" s="232">
        <v>0</v>
      </c>
      <c r="AC158" s="232">
        <v>0</v>
      </c>
      <c r="AD158" s="232">
        <v>0</v>
      </c>
      <c r="AE158" s="232">
        <v>0</v>
      </c>
      <c r="AF158" s="232">
        <v>0</v>
      </c>
      <c r="AG158" s="232">
        <v>0</v>
      </c>
      <c r="AH158" s="232"/>
      <c r="AI158" s="232"/>
      <c r="AJ158" s="237"/>
      <c r="AK158" s="592">
        <f t="shared" si="46"/>
        <v>0</v>
      </c>
      <c r="AL158" s="593">
        <f t="shared" si="47"/>
        <v>0</v>
      </c>
      <c r="AM158" s="240"/>
      <c r="AN158" s="223">
        <f t="shared" si="48"/>
        <v>0</v>
      </c>
      <c r="AO158" s="224"/>
      <c r="AP158" s="224">
        <f t="shared" si="49"/>
        <v>0</v>
      </c>
      <c r="AQ158" s="225"/>
      <c r="AR158" s="224"/>
      <c r="AS158" s="224"/>
      <c r="AT158" s="224"/>
      <c r="AU158" s="224"/>
      <c r="AV158" s="224"/>
      <c r="AW158" s="224"/>
      <c r="AX158" s="224"/>
      <c r="AY158" s="224"/>
      <c r="AZ158" s="224"/>
      <c r="BA158" s="224"/>
      <c r="BB158" s="226"/>
      <c r="BC158" s="227"/>
      <c r="BD158" s="222"/>
    </row>
    <row r="159" spans="2:56" s="154" customFormat="1" x14ac:dyDescent="0.2">
      <c r="B159" s="231"/>
      <c r="C159" s="462">
        <v>6933333</v>
      </c>
      <c r="D159" s="210" t="s">
        <v>50</v>
      </c>
      <c r="E159" s="210" t="s">
        <v>182</v>
      </c>
      <c r="F159" s="210" t="s">
        <v>130</v>
      </c>
      <c r="G159" s="210" t="s">
        <v>128</v>
      </c>
      <c r="H159" s="210" t="s">
        <v>176</v>
      </c>
      <c r="I159" s="210" t="s">
        <v>69</v>
      </c>
      <c r="J159" s="210" t="s">
        <v>77</v>
      </c>
      <c r="K159" s="210" t="s">
        <v>131</v>
      </c>
      <c r="L159" s="233" t="s">
        <v>2001</v>
      </c>
      <c r="M159" s="233" t="s">
        <v>2001</v>
      </c>
      <c r="N159" s="233" t="s">
        <v>2001</v>
      </c>
      <c r="O159" s="234">
        <v>770</v>
      </c>
      <c r="P159" s="462">
        <v>613</v>
      </c>
      <c r="Q159" s="462"/>
      <c r="R159" s="236"/>
      <c r="S159" s="462"/>
      <c r="T159" s="236"/>
      <c r="U159" s="462"/>
      <c r="V159" s="238" t="s">
        <v>2136</v>
      </c>
      <c r="W159" s="460"/>
      <c r="X159" s="239"/>
      <c r="Y159" s="591">
        <v>0</v>
      </c>
      <c r="Z159" s="232">
        <v>0</v>
      </c>
      <c r="AA159" s="232">
        <v>0</v>
      </c>
      <c r="AB159" s="232">
        <v>0</v>
      </c>
      <c r="AC159" s="232">
        <v>0</v>
      </c>
      <c r="AD159" s="232">
        <v>0</v>
      </c>
      <c r="AE159" s="232">
        <v>0</v>
      </c>
      <c r="AF159" s="232">
        <v>0</v>
      </c>
      <c r="AG159" s="232">
        <v>0</v>
      </c>
      <c r="AH159" s="232"/>
      <c r="AI159" s="232"/>
      <c r="AJ159" s="237"/>
      <c r="AK159" s="592">
        <f t="shared" si="46"/>
        <v>0</v>
      </c>
      <c r="AL159" s="593">
        <f t="shared" si="47"/>
        <v>0</v>
      </c>
      <c r="AM159" s="240"/>
      <c r="AN159" s="223">
        <f t="shared" si="48"/>
        <v>0</v>
      </c>
      <c r="AO159" s="224"/>
      <c r="AP159" s="224">
        <f t="shared" si="49"/>
        <v>0</v>
      </c>
      <c r="AQ159" s="225"/>
      <c r="AR159" s="224"/>
      <c r="AS159" s="224"/>
      <c r="AT159" s="224"/>
      <c r="AU159" s="224"/>
      <c r="AV159" s="224"/>
      <c r="AW159" s="224"/>
      <c r="AX159" s="224"/>
      <c r="AY159" s="224"/>
      <c r="AZ159" s="224"/>
      <c r="BA159" s="224"/>
      <c r="BB159" s="226"/>
      <c r="BC159" s="227"/>
      <c r="BD159" s="222"/>
    </row>
    <row r="160" spans="2:56" s="154" customFormat="1" x14ac:dyDescent="0.2">
      <c r="B160" s="231"/>
      <c r="C160" s="462"/>
      <c r="D160" s="210"/>
      <c r="E160" s="210"/>
      <c r="F160" s="210"/>
      <c r="G160" s="210"/>
      <c r="H160" s="210"/>
      <c r="I160" s="210"/>
      <c r="J160" s="210"/>
      <c r="K160" s="210"/>
      <c r="L160" s="233"/>
      <c r="M160" s="233"/>
      <c r="N160" s="233"/>
      <c r="O160" s="234"/>
      <c r="P160" s="462"/>
      <c r="Q160" s="462"/>
      <c r="R160" s="236"/>
      <c r="S160" s="462"/>
      <c r="T160" s="236"/>
      <c r="U160" s="462"/>
      <c r="V160" s="238"/>
      <c r="W160" s="460"/>
      <c r="X160" s="239"/>
      <c r="Y160" s="591"/>
      <c r="Z160" s="232"/>
      <c r="AA160" s="232"/>
      <c r="AB160" s="232"/>
      <c r="AC160" s="232"/>
      <c r="AD160" s="232"/>
      <c r="AE160" s="232"/>
      <c r="AF160" s="232"/>
      <c r="AG160" s="232"/>
      <c r="AH160" s="232"/>
      <c r="AI160" s="232"/>
      <c r="AJ160" s="237"/>
      <c r="AK160" s="592">
        <f t="shared" si="46"/>
        <v>0</v>
      </c>
      <c r="AL160" s="593">
        <f t="shared" si="47"/>
        <v>0</v>
      </c>
      <c r="AM160" s="240"/>
      <c r="AN160" s="223">
        <f t="shared" si="48"/>
        <v>0</v>
      </c>
      <c r="AO160" s="224"/>
      <c r="AP160" s="224">
        <f t="shared" si="49"/>
        <v>0</v>
      </c>
      <c r="AQ160" s="225"/>
      <c r="AR160" s="224"/>
      <c r="AS160" s="224"/>
      <c r="AT160" s="224"/>
      <c r="AU160" s="224"/>
      <c r="AV160" s="224"/>
      <c r="AW160" s="224"/>
      <c r="AX160" s="224"/>
      <c r="AY160" s="224"/>
      <c r="AZ160" s="224"/>
      <c r="BA160" s="224"/>
      <c r="BB160" s="226"/>
      <c r="BC160" s="227"/>
      <c r="BD160" s="222"/>
    </row>
    <row r="161" spans="2:57" s="154" customFormat="1" x14ac:dyDescent="0.2">
      <c r="B161" s="231"/>
      <c r="C161" s="462"/>
      <c r="D161" s="210"/>
      <c r="E161" s="210"/>
      <c r="F161" s="210"/>
      <c r="G161" s="210"/>
      <c r="H161" s="210"/>
      <c r="I161" s="210"/>
      <c r="J161" s="210"/>
      <c r="K161" s="210"/>
      <c r="L161" s="233"/>
      <c r="M161" s="233"/>
      <c r="N161" s="233"/>
      <c r="O161" s="234"/>
      <c r="P161" s="462"/>
      <c r="Q161" s="462"/>
      <c r="R161" s="236"/>
      <c r="S161" s="462"/>
      <c r="T161" s="236"/>
      <c r="U161" s="462"/>
      <c r="V161" s="238"/>
      <c r="W161" s="460"/>
      <c r="X161" s="239"/>
      <c r="Y161" s="591"/>
      <c r="Z161" s="232"/>
      <c r="AA161" s="232"/>
      <c r="AB161" s="232"/>
      <c r="AC161" s="232"/>
      <c r="AD161" s="232"/>
      <c r="AE161" s="232"/>
      <c r="AF161" s="232"/>
      <c r="AG161" s="232"/>
      <c r="AH161" s="232"/>
      <c r="AI161" s="232"/>
      <c r="AJ161" s="237"/>
      <c r="AK161" s="592">
        <f>SUM(Y161:AJ161)</f>
        <v>0</v>
      </c>
      <c r="AL161" s="593">
        <f>+U161-AK161</f>
        <v>0</v>
      </c>
      <c r="AM161" s="240"/>
      <c r="AN161" s="223">
        <f>+AL161</f>
        <v>0</v>
      </c>
      <c r="AO161" s="224"/>
      <c r="AP161" s="224">
        <f>+AN161-AO161</f>
        <v>0</v>
      </c>
      <c r="AQ161" s="225"/>
      <c r="AR161" s="224"/>
      <c r="AS161" s="224"/>
      <c r="AT161" s="224"/>
      <c r="AU161" s="224"/>
      <c r="AV161" s="224"/>
      <c r="AW161" s="224"/>
      <c r="AX161" s="224"/>
      <c r="AY161" s="224"/>
      <c r="AZ161" s="224"/>
      <c r="BA161" s="224"/>
      <c r="BB161" s="226"/>
      <c r="BC161" s="227"/>
      <c r="BD161" s="222"/>
    </row>
    <row r="162" spans="2:57" s="154" customFormat="1" x14ac:dyDescent="0.2">
      <c r="B162" s="231"/>
      <c r="C162" s="462"/>
      <c r="D162" s="210"/>
      <c r="E162" s="210"/>
      <c r="F162" s="210"/>
      <c r="G162" s="210"/>
      <c r="H162" s="210"/>
      <c r="I162" s="210"/>
      <c r="J162" s="210"/>
      <c r="K162" s="210"/>
      <c r="L162" s="233"/>
      <c r="M162" s="233"/>
      <c r="N162" s="233"/>
      <c r="O162" s="234"/>
      <c r="P162" s="462"/>
      <c r="Q162" s="462"/>
      <c r="R162" s="236"/>
      <c r="S162" s="462"/>
      <c r="T162" s="236"/>
      <c r="U162" s="462"/>
      <c r="V162" s="238"/>
      <c r="W162" s="460"/>
      <c r="X162" s="239"/>
      <c r="Y162" s="591"/>
      <c r="Z162" s="232"/>
      <c r="AA162" s="232"/>
      <c r="AB162" s="232"/>
      <c r="AC162" s="232"/>
      <c r="AD162" s="232"/>
      <c r="AE162" s="232"/>
      <c r="AF162" s="232"/>
      <c r="AG162" s="232"/>
      <c r="AH162" s="232"/>
      <c r="AI162" s="232"/>
      <c r="AJ162" s="237"/>
      <c r="AK162" s="592">
        <f>SUM(Y162:AJ162)</f>
        <v>0</v>
      </c>
      <c r="AL162" s="593">
        <f>+U162-AK162</f>
        <v>0</v>
      </c>
      <c r="AM162" s="240"/>
      <c r="AN162" s="223">
        <f>+AL162</f>
        <v>0</v>
      </c>
      <c r="AO162" s="224"/>
      <c r="AP162" s="224">
        <f>+AN162-AO162</f>
        <v>0</v>
      </c>
      <c r="AQ162" s="225"/>
      <c r="AR162" s="224"/>
      <c r="AS162" s="224"/>
      <c r="AT162" s="224"/>
      <c r="AU162" s="224"/>
      <c r="AV162" s="224"/>
      <c r="AW162" s="224"/>
      <c r="AX162" s="224"/>
      <c r="AY162" s="224"/>
      <c r="AZ162" s="224"/>
      <c r="BA162" s="224"/>
      <c r="BB162" s="226"/>
      <c r="BC162" s="227"/>
      <c r="BD162" s="222"/>
    </row>
    <row r="163" spans="2:57" s="154" customFormat="1" x14ac:dyDescent="0.2">
      <c r="B163" s="231"/>
      <c r="C163" s="462"/>
      <c r="D163" s="210"/>
      <c r="E163" s="210"/>
      <c r="F163" s="210"/>
      <c r="G163" s="210"/>
      <c r="H163" s="210"/>
      <c r="I163" s="210"/>
      <c r="J163" s="210"/>
      <c r="K163" s="210"/>
      <c r="L163" s="233"/>
      <c r="M163" s="233"/>
      <c r="N163" s="233"/>
      <c r="O163" s="234"/>
      <c r="P163" s="462"/>
      <c r="Q163" s="462"/>
      <c r="R163" s="236"/>
      <c r="S163" s="462"/>
      <c r="T163" s="236"/>
      <c r="U163" s="462"/>
      <c r="V163" s="238"/>
      <c r="W163" s="237"/>
      <c r="X163" s="239"/>
      <c r="Y163" s="591"/>
      <c r="Z163" s="232"/>
      <c r="AA163" s="232"/>
      <c r="AB163" s="232"/>
      <c r="AC163" s="232"/>
      <c r="AD163" s="232"/>
      <c r="AE163" s="232"/>
      <c r="AF163" s="232"/>
      <c r="AG163" s="232"/>
      <c r="AH163" s="232"/>
      <c r="AI163" s="232"/>
      <c r="AJ163" s="237"/>
      <c r="AK163" s="592">
        <f>SUM(Y163:AJ163)</f>
        <v>0</v>
      </c>
      <c r="AL163" s="593">
        <f>+U163-AK163</f>
        <v>0</v>
      </c>
      <c r="AM163" s="240"/>
      <c r="AN163" s="223">
        <f>+AL163</f>
        <v>0</v>
      </c>
      <c r="AO163" s="224"/>
      <c r="AP163" s="224">
        <f>+AN163-AO163</f>
        <v>0</v>
      </c>
      <c r="AQ163" s="225"/>
      <c r="AR163" s="224"/>
      <c r="AS163" s="224"/>
      <c r="AT163" s="224"/>
      <c r="AU163" s="224"/>
      <c r="AV163" s="224"/>
      <c r="AW163" s="224"/>
      <c r="AX163" s="224"/>
      <c r="AY163" s="224"/>
      <c r="AZ163" s="224"/>
      <c r="BA163" s="224"/>
      <c r="BB163" s="226"/>
      <c r="BC163" s="227"/>
      <c r="BD163" s="222"/>
    </row>
    <row r="164" spans="2:57" s="154" customFormat="1" x14ac:dyDescent="0.2">
      <c r="B164" s="231"/>
      <c r="C164" s="462"/>
      <c r="D164" s="210"/>
      <c r="E164" s="210"/>
      <c r="F164" s="210"/>
      <c r="G164" s="210"/>
      <c r="H164" s="210"/>
      <c r="I164" s="210"/>
      <c r="J164" s="210"/>
      <c r="K164" s="210"/>
      <c r="L164" s="233"/>
      <c r="M164" s="233"/>
      <c r="N164" s="233"/>
      <c r="O164" s="234"/>
      <c r="P164" s="232"/>
      <c r="Q164" s="232"/>
      <c r="R164" s="236"/>
      <c r="S164" s="232"/>
      <c r="T164" s="236"/>
      <c r="U164" s="232"/>
      <c r="V164" s="238"/>
      <c r="W164" s="237"/>
      <c r="X164" s="239"/>
      <c r="Y164" s="591"/>
      <c r="Z164" s="232"/>
      <c r="AA164" s="232"/>
      <c r="AB164" s="232"/>
      <c r="AC164" s="232"/>
      <c r="AD164" s="232"/>
      <c r="AE164" s="232"/>
      <c r="AF164" s="232"/>
      <c r="AG164" s="232"/>
      <c r="AH164" s="232"/>
      <c r="AI164" s="232"/>
      <c r="AJ164" s="237"/>
      <c r="AK164" s="592">
        <f>SUM(Y164:AJ164)</f>
        <v>0</v>
      </c>
      <c r="AL164" s="593">
        <f>+U164-AK164</f>
        <v>0</v>
      </c>
      <c r="AM164" s="240"/>
      <c r="AN164" s="223">
        <f>+AL164</f>
        <v>0</v>
      </c>
      <c r="AO164" s="224"/>
      <c r="AP164" s="224">
        <f>+AN164-AO164</f>
        <v>0</v>
      </c>
      <c r="AQ164" s="225"/>
      <c r="AR164" s="224"/>
      <c r="AS164" s="224"/>
      <c r="AT164" s="224"/>
      <c r="AU164" s="224"/>
      <c r="AV164" s="224"/>
      <c r="AW164" s="224"/>
      <c r="AX164" s="224"/>
      <c r="AY164" s="224"/>
      <c r="AZ164" s="224"/>
      <c r="BA164" s="224"/>
      <c r="BB164" s="226"/>
      <c r="BC164" s="227">
        <f>SUM(AQ164:BB164)</f>
        <v>0</v>
      </c>
      <c r="BD164" s="222">
        <f>+AN164-BC164</f>
        <v>0</v>
      </c>
    </row>
    <row r="165" spans="2:57" s="252" customFormat="1" ht="51.75" customHeight="1" thickBot="1" x14ac:dyDescent="0.25">
      <c r="B165" s="241" t="s">
        <v>6</v>
      </c>
      <c r="C165" s="463">
        <f>C106-SUM(C107:C164)</f>
        <v>0</v>
      </c>
      <c r="D165" s="243" t="s">
        <v>50</v>
      </c>
      <c r="E165" s="244" t="s">
        <v>182</v>
      </c>
      <c r="F165" s="244" t="s">
        <v>130</v>
      </c>
      <c r="G165" s="244" t="s">
        <v>128</v>
      </c>
      <c r="H165" s="244" t="s">
        <v>176</v>
      </c>
      <c r="I165" s="244" t="s">
        <v>69</v>
      </c>
      <c r="J165" s="244" t="s">
        <v>77</v>
      </c>
      <c r="K165" s="244" t="s">
        <v>131</v>
      </c>
      <c r="L165" s="245"/>
      <c r="M165" s="245"/>
      <c r="N165" s="245"/>
      <c r="O165" s="246"/>
      <c r="P165" s="247"/>
      <c r="Q165" s="242"/>
      <c r="R165" s="248"/>
      <c r="S165" s="463">
        <f>SUM(S107:S164)</f>
        <v>2078080827</v>
      </c>
      <c r="T165" s="385"/>
      <c r="U165" s="463">
        <f>SUM(U107:U164)</f>
        <v>2004874427</v>
      </c>
      <c r="V165" s="464"/>
      <c r="W165" s="464"/>
      <c r="X165" s="388"/>
      <c r="Y165" s="594">
        <f t="shared" ref="Y165:BD165" si="50">SUM(Y107:Y164)</f>
        <v>0</v>
      </c>
      <c r="Z165" s="594">
        <f t="shared" si="50"/>
        <v>0</v>
      </c>
      <c r="AA165" s="594">
        <f t="shared" si="50"/>
        <v>85890665</v>
      </c>
      <c r="AB165" s="594">
        <f t="shared" si="50"/>
        <v>131206666</v>
      </c>
      <c r="AC165" s="594">
        <f t="shared" si="50"/>
        <v>173073333</v>
      </c>
      <c r="AD165" s="594">
        <f t="shared" si="50"/>
        <v>167973333</v>
      </c>
      <c r="AE165" s="594">
        <f t="shared" si="50"/>
        <v>168660000</v>
      </c>
      <c r="AF165" s="594">
        <f t="shared" si="50"/>
        <v>183861672</v>
      </c>
      <c r="AG165" s="594">
        <f t="shared" si="50"/>
        <v>178029034</v>
      </c>
      <c r="AH165" s="594">
        <f t="shared" si="50"/>
        <v>0</v>
      </c>
      <c r="AI165" s="594">
        <f t="shared" si="50"/>
        <v>0</v>
      </c>
      <c r="AJ165" s="464">
        <f t="shared" si="50"/>
        <v>0</v>
      </c>
      <c r="AK165" s="595">
        <f t="shared" si="50"/>
        <v>1088694703</v>
      </c>
      <c r="AL165" s="596">
        <f t="shared" si="50"/>
        <v>916179724</v>
      </c>
      <c r="AN165" s="393">
        <f t="shared" si="50"/>
        <v>916179724</v>
      </c>
      <c r="AO165" s="394">
        <f t="shared" si="50"/>
        <v>0</v>
      </c>
      <c r="AP165" s="394">
        <f t="shared" si="50"/>
        <v>916179724</v>
      </c>
      <c r="AQ165" s="394">
        <f t="shared" si="50"/>
        <v>0</v>
      </c>
      <c r="AR165" s="394">
        <f t="shared" si="50"/>
        <v>0</v>
      </c>
      <c r="AS165" s="394">
        <f t="shared" si="50"/>
        <v>0</v>
      </c>
      <c r="AT165" s="394">
        <f t="shared" si="50"/>
        <v>0</v>
      </c>
      <c r="AU165" s="394">
        <f t="shared" si="50"/>
        <v>0</v>
      </c>
      <c r="AV165" s="394">
        <f t="shared" si="50"/>
        <v>0</v>
      </c>
      <c r="AW165" s="394">
        <f t="shared" si="50"/>
        <v>0</v>
      </c>
      <c r="AX165" s="394">
        <f t="shared" si="50"/>
        <v>0</v>
      </c>
      <c r="AY165" s="394">
        <f t="shared" si="50"/>
        <v>0</v>
      </c>
      <c r="AZ165" s="394">
        <f t="shared" si="50"/>
        <v>0</v>
      </c>
      <c r="BA165" s="394">
        <f t="shared" si="50"/>
        <v>0</v>
      </c>
      <c r="BB165" s="394">
        <f t="shared" si="50"/>
        <v>0</v>
      </c>
      <c r="BC165" s="395">
        <f t="shared" si="50"/>
        <v>0</v>
      </c>
      <c r="BD165" s="396">
        <f t="shared" si="50"/>
        <v>916179724</v>
      </c>
    </row>
    <row r="166" spans="2:57" s="252" customFormat="1" ht="34.5" customHeight="1" x14ac:dyDescent="0.2">
      <c r="B166" s="444" t="s">
        <v>191</v>
      </c>
      <c r="C166" s="443">
        <f>1500000000+56472900+9620000</f>
        <v>1566092900</v>
      </c>
      <c r="D166" s="445"/>
      <c r="E166" s="445"/>
      <c r="F166" s="445"/>
      <c r="G166" s="445"/>
      <c r="H166" s="445"/>
      <c r="I166" s="445"/>
      <c r="J166" s="445"/>
      <c r="K166" s="445"/>
      <c r="L166" s="445"/>
      <c r="M166" s="445"/>
      <c r="N166" s="446"/>
      <c r="O166" s="447"/>
      <c r="P166" s="448"/>
      <c r="Q166" s="449"/>
      <c r="R166" s="450"/>
      <c r="S166" s="449"/>
      <c r="T166" s="450"/>
      <c r="U166" s="449"/>
      <c r="V166" s="451"/>
      <c r="W166" s="451"/>
      <c r="X166" s="452"/>
      <c r="Y166" s="453"/>
      <c r="Z166" s="454"/>
      <c r="AA166" s="454"/>
      <c r="AB166" s="454"/>
      <c r="AC166" s="454"/>
      <c r="AD166" s="454"/>
      <c r="AE166" s="454"/>
      <c r="AF166" s="454"/>
      <c r="AG166" s="454"/>
      <c r="AH166" s="454"/>
      <c r="AI166" s="454"/>
      <c r="AJ166" s="455"/>
      <c r="AK166" s="456"/>
      <c r="AL166" s="457"/>
      <c r="AN166" s="202"/>
      <c r="AO166" s="203"/>
      <c r="AP166" s="203"/>
      <c r="AQ166" s="204"/>
      <c r="AR166" s="203"/>
      <c r="AS166" s="203"/>
      <c r="AT166" s="203"/>
      <c r="AU166" s="203"/>
      <c r="AV166" s="203"/>
      <c r="AW166" s="203"/>
      <c r="AX166" s="203"/>
      <c r="AY166" s="203"/>
      <c r="AZ166" s="203"/>
      <c r="BA166" s="203"/>
      <c r="BB166" s="205"/>
      <c r="BC166" s="206"/>
      <c r="BD166" s="207"/>
      <c r="BE166" s="208"/>
    </row>
    <row r="167" spans="2:57" s="154" customFormat="1" x14ac:dyDescent="0.2">
      <c r="B167" s="231"/>
      <c r="C167" s="462">
        <v>60000000</v>
      </c>
      <c r="D167" s="210" t="s">
        <v>50</v>
      </c>
      <c r="E167" s="210" t="s">
        <v>182</v>
      </c>
      <c r="F167" s="210" t="s">
        <v>123</v>
      </c>
      <c r="G167" s="210" t="s">
        <v>533</v>
      </c>
      <c r="H167" s="210" t="s">
        <v>171</v>
      </c>
      <c r="I167" s="210" t="s">
        <v>86</v>
      </c>
      <c r="J167" s="210" t="s">
        <v>77</v>
      </c>
      <c r="K167" s="210" t="s">
        <v>124</v>
      </c>
      <c r="L167" s="233" t="s">
        <v>2001</v>
      </c>
      <c r="M167" s="233" t="s">
        <v>2001</v>
      </c>
      <c r="N167" s="233" t="s">
        <v>2001</v>
      </c>
      <c r="O167" s="234">
        <v>23</v>
      </c>
      <c r="P167" s="232">
        <v>120</v>
      </c>
      <c r="Q167" s="462">
        <v>60000000</v>
      </c>
      <c r="R167" s="236">
        <v>149</v>
      </c>
      <c r="S167" s="462">
        <v>60000000</v>
      </c>
      <c r="T167" s="236" t="s">
        <v>1013</v>
      </c>
      <c r="U167" s="462">
        <v>60000000</v>
      </c>
      <c r="V167" s="238" t="s">
        <v>281</v>
      </c>
      <c r="W167" s="238" t="s">
        <v>1040</v>
      </c>
      <c r="X167" s="239" t="s">
        <v>1041</v>
      </c>
      <c r="Y167" s="591">
        <v>0</v>
      </c>
      <c r="Z167" s="232">
        <v>0</v>
      </c>
      <c r="AA167" s="462">
        <v>4200000</v>
      </c>
      <c r="AB167" s="232">
        <v>6000000</v>
      </c>
      <c r="AC167" s="232">
        <v>6000000</v>
      </c>
      <c r="AD167" s="232">
        <v>6000000</v>
      </c>
      <c r="AE167" s="232">
        <v>6000000</v>
      </c>
      <c r="AF167" s="232">
        <v>6000000</v>
      </c>
      <c r="AG167" s="232">
        <v>6000000</v>
      </c>
      <c r="AH167" s="232"/>
      <c r="AI167" s="232"/>
      <c r="AJ167" s="237"/>
      <c r="AK167" s="592">
        <f>SUM(Y167:AJ167)</f>
        <v>40200000</v>
      </c>
      <c r="AL167" s="593">
        <f>+U167-AK167</f>
        <v>19800000</v>
      </c>
      <c r="AM167" s="240"/>
      <c r="AN167" s="223">
        <f t="shared" ref="AN167:AN201" si="51">+AL167</f>
        <v>19800000</v>
      </c>
      <c r="AO167" s="224"/>
      <c r="AP167" s="224">
        <f t="shared" ref="AP167:AP201" si="52">+AN167-AO167</f>
        <v>19800000</v>
      </c>
      <c r="AQ167" s="225"/>
      <c r="AR167" s="224"/>
      <c r="AS167" s="224"/>
      <c r="AT167" s="224"/>
      <c r="AU167" s="224"/>
      <c r="AV167" s="224"/>
      <c r="AW167" s="224"/>
      <c r="AX167" s="224"/>
      <c r="AY167" s="224"/>
      <c r="AZ167" s="224"/>
      <c r="BA167" s="224"/>
      <c r="BB167" s="226"/>
      <c r="BC167" s="227">
        <f t="shared" ref="BC167:BC201" si="53">SUM(AQ167:BB167)</f>
        <v>0</v>
      </c>
      <c r="BD167" s="222">
        <f t="shared" ref="BD167:BD201" si="54">+AN167-BC167</f>
        <v>19800000</v>
      </c>
    </row>
    <row r="168" spans="2:57" s="154" customFormat="1" x14ac:dyDescent="0.2">
      <c r="B168" s="231"/>
      <c r="C168" s="462">
        <v>80000000</v>
      </c>
      <c r="D168" s="210" t="s">
        <v>50</v>
      </c>
      <c r="E168" s="210" t="s">
        <v>182</v>
      </c>
      <c r="F168" s="210" t="s">
        <v>123</v>
      </c>
      <c r="G168" s="210" t="s">
        <v>533</v>
      </c>
      <c r="H168" s="210" t="s">
        <v>171</v>
      </c>
      <c r="I168" s="210" t="s">
        <v>86</v>
      </c>
      <c r="J168" s="210" t="s">
        <v>77</v>
      </c>
      <c r="K168" s="210" t="s">
        <v>124</v>
      </c>
      <c r="L168" s="233" t="s">
        <v>2001</v>
      </c>
      <c r="M168" s="233" t="s">
        <v>2001</v>
      </c>
      <c r="N168" s="233" t="s">
        <v>2001</v>
      </c>
      <c r="O168" s="234">
        <v>24</v>
      </c>
      <c r="P168" s="232">
        <v>163</v>
      </c>
      <c r="Q168" s="462">
        <v>80000000</v>
      </c>
      <c r="R168" s="236">
        <v>168</v>
      </c>
      <c r="S168" s="462">
        <v>80000000</v>
      </c>
      <c r="T168" s="236" t="s">
        <v>1014</v>
      </c>
      <c r="U168" s="462">
        <v>80000000</v>
      </c>
      <c r="V168" s="238" t="s">
        <v>282</v>
      </c>
      <c r="W168" s="238" t="s">
        <v>1042</v>
      </c>
      <c r="X168" s="239" t="s">
        <v>1043</v>
      </c>
      <c r="Y168" s="591">
        <v>0</v>
      </c>
      <c r="Z168" s="232">
        <v>0</v>
      </c>
      <c r="AA168" s="462">
        <v>6133333</v>
      </c>
      <c r="AB168" s="232">
        <v>8000000</v>
      </c>
      <c r="AC168" s="232">
        <v>8000000</v>
      </c>
      <c r="AD168" s="232">
        <v>8000000</v>
      </c>
      <c r="AE168" s="232">
        <v>8000000</v>
      </c>
      <c r="AF168" s="232">
        <v>8000000</v>
      </c>
      <c r="AG168" s="232">
        <v>8000000</v>
      </c>
      <c r="AH168" s="232"/>
      <c r="AI168" s="232"/>
      <c r="AJ168" s="237"/>
      <c r="AK168" s="592">
        <f t="shared" ref="AK168:AK191" si="55">SUM(Y168:AJ168)</f>
        <v>54133333</v>
      </c>
      <c r="AL168" s="593">
        <f t="shared" ref="AL168:AL191" si="56">+U168-AK168</f>
        <v>25866667</v>
      </c>
      <c r="AM168" s="240"/>
      <c r="AN168" s="223">
        <f t="shared" si="51"/>
        <v>25866667</v>
      </c>
      <c r="AO168" s="224"/>
      <c r="AP168" s="224">
        <f t="shared" si="52"/>
        <v>25866667</v>
      </c>
      <c r="AQ168" s="225"/>
      <c r="AR168" s="224"/>
      <c r="AS168" s="224"/>
      <c r="AT168" s="224"/>
      <c r="AU168" s="224"/>
      <c r="AV168" s="224"/>
      <c r="AW168" s="224"/>
      <c r="AX168" s="224"/>
      <c r="AY168" s="224"/>
      <c r="AZ168" s="224"/>
      <c r="BA168" s="224"/>
      <c r="BB168" s="226"/>
      <c r="BC168" s="227">
        <f t="shared" si="53"/>
        <v>0</v>
      </c>
      <c r="BD168" s="222">
        <f t="shared" si="54"/>
        <v>25866667</v>
      </c>
    </row>
    <row r="169" spans="2:57" s="154" customFormat="1" x14ac:dyDescent="0.2">
      <c r="B169" s="231"/>
      <c r="C169" s="462">
        <v>60000000</v>
      </c>
      <c r="D169" s="210" t="s">
        <v>50</v>
      </c>
      <c r="E169" s="210" t="s">
        <v>182</v>
      </c>
      <c r="F169" s="210" t="s">
        <v>123</v>
      </c>
      <c r="G169" s="210" t="s">
        <v>533</v>
      </c>
      <c r="H169" s="210" t="s">
        <v>171</v>
      </c>
      <c r="I169" s="210" t="s">
        <v>86</v>
      </c>
      <c r="J169" s="210" t="s">
        <v>77</v>
      </c>
      <c r="K169" s="210" t="s">
        <v>124</v>
      </c>
      <c r="L169" s="233" t="s">
        <v>2001</v>
      </c>
      <c r="M169" s="233" t="s">
        <v>2001</v>
      </c>
      <c r="N169" s="233" t="s">
        <v>2001</v>
      </c>
      <c r="O169" s="234">
        <v>25</v>
      </c>
      <c r="P169" s="232">
        <v>164</v>
      </c>
      <c r="Q169" s="462">
        <v>60000000</v>
      </c>
      <c r="R169" s="236">
        <v>170</v>
      </c>
      <c r="S169" s="462">
        <v>60000000</v>
      </c>
      <c r="T169" s="236" t="s">
        <v>1015</v>
      </c>
      <c r="U169" s="462">
        <v>60000000</v>
      </c>
      <c r="V169" s="238" t="s">
        <v>283</v>
      </c>
      <c r="W169" s="238" t="s">
        <v>1044</v>
      </c>
      <c r="X169" s="239" t="s">
        <v>1045</v>
      </c>
      <c r="Y169" s="591">
        <v>0</v>
      </c>
      <c r="Z169" s="232">
        <v>0</v>
      </c>
      <c r="AA169" s="462">
        <v>4000000</v>
      </c>
      <c r="AB169" s="232">
        <v>6000000</v>
      </c>
      <c r="AC169" s="232">
        <v>6000000</v>
      </c>
      <c r="AD169" s="232">
        <v>6000000</v>
      </c>
      <c r="AE169" s="232">
        <v>6000000</v>
      </c>
      <c r="AF169" s="232">
        <v>6000000</v>
      </c>
      <c r="AG169" s="232">
        <v>3200000</v>
      </c>
      <c r="AH169" s="232"/>
      <c r="AI169" s="232"/>
      <c r="AJ169" s="237"/>
      <c r="AK169" s="592">
        <f t="shared" si="55"/>
        <v>37200000</v>
      </c>
      <c r="AL169" s="593">
        <f t="shared" si="56"/>
        <v>22800000</v>
      </c>
      <c r="AM169" s="240"/>
      <c r="AN169" s="223">
        <f t="shared" si="51"/>
        <v>22800000</v>
      </c>
      <c r="AO169" s="224"/>
      <c r="AP169" s="224">
        <f t="shared" si="52"/>
        <v>22800000</v>
      </c>
      <c r="AQ169" s="225"/>
      <c r="AR169" s="224"/>
      <c r="AS169" s="224"/>
      <c r="AT169" s="224"/>
      <c r="AU169" s="224"/>
      <c r="AV169" s="224"/>
      <c r="AW169" s="224"/>
      <c r="AX169" s="224"/>
      <c r="AY169" s="224"/>
      <c r="AZ169" s="224"/>
      <c r="BA169" s="224"/>
      <c r="BB169" s="226"/>
      <c r="BC169" s="227">
        <f t="shared" si="53"/>
        <v>0</v>
      </c>
      <c r="BD169" s="222">
        <f t="shared" si="54"/>
        <v>22800000</v>
      </c>
    </row>
    <row r="170" spans="2:57" s="154" customFormat="1" x14ac:dyDescent="0.2">
      <c r="B170" s="231"/>
      <c r="C170" s="462">
        <v>80000000</v>
      </c>
      <c r="D170" s="210" t="s">
        <v>50</v>
      </c>
      <c r="E170" s="210" t="s">
        <v>182</v>
      </c>
      <c r="F170" s="210" t="s">
        <v>123</v>
      </c>
      <c r="G170" s="210" t="s">
        <v>533</v>
      </c>
      <c r="H170" s="210" t="s">
        <v>171</v>
      </c>
      <c r="I170" s="210" t="s">
        <v>86</v>
      </c>
      <c r="J170" s="210" t="s">
        <v>77</v>
      </c>
      <c r="K170" s="210" t="s">
        <v>124</v>
      </c>
      <c r="L170" s="233" t="s">
        <v>2001</v>
      </c>
      <c r="M170" s="233" t="s">
        <v>2001</v>
      </c>
      <c r="N170" s="233" t="s">
        <v>2001</v>
      </c>
      <c r="O170" s="234">
        <v>26</v>
      </c>
      <c r="P170" s="232">
        <v>121</v>
      </c>
      <c r="Q170" s="462">
        <v>80000000</v>
      </c>
      <c r="R170" s="236">
        <v>147</v>
      </c>
      <c r="S170" s="462">
        <v>80000000</v>
      </c>
      <c r="T170" s="236" t="s">
        <v>995</v>
      </c>
      <c r="U170" s="462">
        <v>80000000</v>
      </c>
      <c r="V170" s="238" t="s">
        <v>284</v>
      </c>
      <c r="W170" s="238" t="s">
        <v>1046</v>
      </c>
      <c r="X170" s="239" t="s">
        <v>1047</v>
      </c>
      <c r="Y170" s="591">
        <v>0</v>
      </c>
      <c r="Z170" s="232">
        <v>0</v>
      </c>
      <c r="AA170" s="462">
        <v>8533333</v>
      </c>
      <c r="AB170" s="232">
        <v>8000000</v>
      </c>
      <c r="AC170" s="232">
        <v>8000000</v>
      </c>
      <c r="AD170" s="232">
        <v>8000000</v>
      </c>
      <c r="AE170" s="232">
        <v>8000000</v>
      </c>
      <c r="AF170" s="232">
        <v>8000000</v>
      </c>
      <c r="AG170" s="232">
        <v>8000000</v>
      </c>
      <c r="AH170" s="232"/>
      <c r="AI170" s="232"/>
      <c r="AJ170" s="237"/>
      <c r="AK170" s="592">
        <f t="shared" si="55"/>
        <v>56533333</v>
      </c>
      <c r="AL170" s="593">
        <f t="shared" si="56"/>
        <v>23466667</v>
      </c>
      <c r="AM170" s="240"/>
      <c r="AN170" s="223">
        <f t="shared" si="51"/>
        <v>23466667</v>
      </c>
      <c r="AO170" s="224"/>
      <c r="AP170" s="224">
        <f t="shared" si="52"/>
        <v>23466667</v>
      </c>
      <c r="AQ170" s="225"/>
      <c r="AR170" s="224"/>
      <c r="AS170" s="224"/>
      <c r="AT170" s="224"/>
      <c r="AU170" s="224"/>
      <c r="AV170" s="224"/>
      <c r="AW170" s="224"/>
      <c r="AX170" s="224"/>
      <c r="AY170" s="224"/>
      <c r="AZ170" s="224"/>
      <c r="BA170" s="224"/>
      <c r="BB170" s="226"/>
      <c r="BC170" s="227">
        <f t="shared" si="53"/>
        <v>0</v>
      </c>
      <c r="BD170" s="222">
        <f t="shared" si="54"/>
        <v>23466667</v>
      </c>
    </row>
    <row r="171" spans="2:57" s="154" customFormat="1" x14ac:dyDescent="0.2">
      <c r="B171" s="231"/>
      <c r="C171" s="462">
        <v>52200000</v>
      </c>
      <c r="D171" s="210" t="s">
        <v>50</v>
      </c>
      <c r="E171" s="210" t="s">
        <v>182</v>
      </c>
      <c r="F171" s="210" t="s">
        <v>123</v>
      </c>
      <c r="G171" s="210" t="s">
        <v>533</v>
      </c>
      <c r="H171" s="210" t="s">
        <v>171</v>
      </c>
      <c r="I171" s="210" t="s">
        <v>86</v>
      </c>
      <c r="J171" s="210" t="s">
        <v>77</v>
      </c>
      <c r="K171" s="210" t="s">
        <v>124</v>
      </c>
      <c r="L171" s="233" t="s">
        <v>2001</v>
      </c>
      <c r="M171" s="233" t="s">
        <v>2001</v>
      </c>
      <c r="N171" s="233" t="s">
        <v>2001</v>
      </c>
      <c r="O171" s="234">
        <v>27</v>
      </c>
      <c r="P171" s="232">
        <v>344</v>
      </c>
      <c r="Q171" s="462">
        <v>52200000</v>
      </c>
      <c r="R171" s="236">
        <v>373</v>
      </c>
      <c r="S171" s="462">
        <v>52200000</v>
      </c>
      <c r="T171" s="236" t="s">
        <v>1005</v>
      </c>
      <c r="U171" s="462">
        <v>52200000</v>
      </c>
      <c r="V171" s="238" t="s">
        <v>534</v>
      </c>
      <c r="W171" s="238" t="s">
        <v>1048</v>
      </c>
      <c r="X171" s="239" t="s">
        <v>1049</v>
      </c>
      <c r="Y171" s="591">
        <v>0</v>
      </c>
      <c r="Z171" s="232">
        <v>0</v>
      </c>
      <c r="AA171" s="462">
        <v>0</v>
      </c>
      <c r="AB171" s="232">
        <v>3866667</v>
      </c>
      <c r="AC171" s="232">
        <v>5800000</v>
      </c>
      <c r="AD171" s="232">
        <v>5800000</v>
      </c>
      <c r="AE171" s="232">
        <v>5800000</v>
      </c>
      <c r="AF171" s="232">
        <v>5800000</v>
      </c>
      <c r="AG171" s="232">
        <v>5800000</v>
      </c>
      <c r="AH171" s="232"/>
      <c r="AI171" s="232"/>
      <c r="AJ171" s="237"/>
      <c r="AK171" s="592">
        <f t="shared" si="55"/>
        <v>32866667</v>
      </c>
      <c r="AL171" s="593">
        <f t="shared" si="56"/>
        <v>19333333</v>
      </c>
      <c r="AM171" s="240"/>
      <c r="AN171" s="223">
        <f t="shared" si="51"/>
        <v>19333333</v>
      </c>
      <c r="AO171" s="224"/>
      <c r="AP171" s="224">
        <f t="shared" si="52"/>
        <v>19333333</v>
      </c>
      <c r="AQ171" s="225"/>
      <c r="AR171" s="224"/>
      <c r="AS171" s="224"/>
      <c r="AT171" s="224"/>
      <c r="AU171" s="224"/>
      <c r="AV171" s="224"/>
      <c r="AW171" s="224"/>
      <c r="AX171" s="224"/>
      <c r="AY171" s="224"/>
      <c r="AZ171" s="224"/>
      <c r="BA171" s="224"/>
      <c r="BB171" s="226"/>
      <c r="BC171" s="227">
        <f t="shared" si="53"/>
        <v>0</v>
      </c>
      <c r="BD171" s="222">
        <f t="shared" si="54"/>
        <v>19333333</v>
      </c>
    </row>
    <row r="172" spans="2:57" s="154" customFormat="1" x14ac:dyDescent="0.2">
      <c r="B172" s="231"/>
      <c r="C172" s="462">
        <v>58000000</v>
      </c>
      <c r="D172" s="210" t="s">
        <v>50</v>
      </c>
      <c r="E172" s="210" t="s">
        <v>182</v>
      </c>
      <c r="F172" s="210" t="s">
        <v>123</v>
      </c>
      <c r="G172" s="210" t="s">
        <v>533</v>
      </c>
      <c r="H172" s="210" t="s">
        <v>171</v>
      </c>
      <c r="I172" s="210" t="s">
        <v>86</v>
      </c>
      <c r="J172" s="210" t="s">
        <v>77</v>
      </c>
      <c r="K172" s="210" t="s">
        <v>124</v>
      </c>
      <c r="L172" s="233" t="s">
        <v>2001</v>
      </c>
      <c r="M172" s="233" t="s">
        <v>2001</v>
      </c>
      <c r="N172" s="233" t="s">
        <v>2001</v>
      </c>
      <c r="O172" s="234">
        <v>28</v>
      </c>
      <c r="P172" s="232">
        <v>122</v>
      </c>
      <c r="Q172" s="462">
        <v>58000000</v>
      </c>
      <c r="R172" s="236">
        <v>148</v>
      </c>
      <c r="S172" s="462">
        <v>58000000</v>
      </c>
      <c r="T172" s="236" t="s">
        <v>1016</v>
      </c>
      <c r="U172" s="462">
        <v>58000000</v>
      </c>
      <c r="V172" s="238" t="s">
        <v>285</v>
      </c>
      <c r="W172" s="238" t="s">
        <v>1050</v>
      </c>
      <c r="X172" s="239" t="s">
        <v>1051</v>
      </c>
      <c r="Y172" s="591">
        <v>0</v>
      </c>
      <c r="Z172" s="232">
        <v>0</v>
      </c>
      <c r="AA172" s="462">
        <v>6186667</v>
      </c>
      <c r="AB172" s="232">
        <v>5800000</v>
      </c>
      <c r="AC172" s="232">
        <v>5800000</v>
      </c>
      <c r="AD172" s="232">
        <v>5800000</v>
      </c>
      <c r="AE172" s="232">
        <v>5800000</v>
      </c>
      <c r="AF172" s="232">
        <v>5800000</v>
      </c>
      <c r="AG172" s="232">
        <v>5800000</v>
      </c>
      <c r="AH172" s="232"/>
      <c r="AI172" s="232"/>
      <c r="AJ172" s="237"/>
      <c r="AK172" s="592">
        <f t="shared" si="55"/>
        <v>40986667</v>
      </c>
      <c r="AL172" s="593">
        <f t="shared" si="56"/>
        <v>17013333</v>
      </c>
      <c r="AM172" s="240"/>
      <c r="AN172" s="223">
        <f t="shared" si="51"/>
        <v>17013333</v>
      </c>
      <c r="AO172" s="224"/>
      <c r="AP172" s="224">
        <f t="shared" si="52"/>
        <v>17013333</v>
      </c>
      <c r="AQ172" s="225"/>
      <c r="AR172" s="224"/>
      <c r="AS172" s="224"/>
      <c r="AT172" s="224"/>
      <c r="AU172" s="224"/>
      <c r="AV172" s="224"/>
      <c r="AW172" s="224"/>
      <c r="AX172" s="224"/>
      <c r="AY172" s="224"/>
      <c r="AZ172" s="224"/>
      <c r="BA172" s="224"/>
      <c r="BB172" s="226"/>
      <c r="BC172" s="227">
        <f t="shared" si="53"/>
        <v>0</v>
      </c>
      <c r="BD172" s="222">
        <f t="shared" si="54"/>
        <v>17013333</v>
      </c>
    </row>
    <row r="173" spans="2:57" s="154" customFormat="1" x14ac:dyDescent="0.2">
      <c r="B173" s="231"/>
      <c r="C173" s="462">
        <v>38700000</v>
      </c>
      <c r="D173" s="210" t="s">
        <v>50</v>
      </c>
      <c r="E173" s="210" t="s">
        <v>182</v>
      </c>
      <c r="F173" s="210" t="s">
        <v>123</v>
      </c>
      <c r="G173" s="210" t="s">
        <v>533</v>
      </c>
      <c r="H173" s="210" t="s">
        <v>171</v>
      </c>
      <c r="I173" s="210" t="s">
        <v>86</v>
      </c>
      <c r="J173" s="210" t="s">
        <v>77</v>
      </c>
      <c r="K173" s="210" t="s">
        <v>124</v>
      </c>
      <c r="L173" s="233" t="s">
        <v>2001</v>
      </c>
      <c r="M173" s="233" t="s">
        <v>2001</v>
      </c>
      <c r="N173" s="233" t="s">
        <v>2001</v>
      </c>
      <c r="O173" s="234">
        <v>29</v>
      </c>
      <c r="P173" s="232">
        <v>123</v>
      </c>
      <c r="Q173" s="462">
        <v>38700000</v>
      </c>
      <c r="R173" s="236">
        <v>151</v>
      </c>
      <c r="S173" s="462">
        <v>38700000</v>
      </c>
      <c r="T173" s="236" t="s">
        <v>983</v>
      </c>
      <c r="U173" s="462">
        <v>38700000</v>
      </c>
      <c r="V173" s="238" t="s">
        <v>286</v>
      </c>
      <c r="W173" s="238" t="s">
        <v>1052</v>
      </c>
      <c r="X173" s="239" t="s">
        <v>1053</v>
      </c>
      <c r="Y173" s="591">
        <v>0</v>
      </c>
      <c r="Z173" s="232">
        <v>0</v>
      </c>
      <c r="AA173" s="462">
        <v>4300000</v>
      </c>
      <c r="AB173" s="232">
        <v>4300000</v>
      </c>
      <c r="AC173" s="232">
        <v>4300000</v>
      </c>
      <c r="AD173" s="232">
        <v>4300000</v>
      </c>
      <c r="AE173" s="232">
        <v>4300000</v>
      </c>
      <c r="AF173" s="232">
        <v>4300000</v>
      </c>
      <c r="AG173" s="232">
        <v>4300000</v>
      </c>
      <c r="AH173" s="232"/>
      <c r="AI173" s="232"/>
      <c r="AJ173" s="237"/>
      <c r="AK173" s="592">
        <f t="shared" si="55"/>
        <v>30100000</v>
      </c>
      <c r="AL173" s="593">
        <f t="shared" si="56"/>
        <v>8600000</v>
      </c>
      <c r="AM173" s="240"/>
      <c r="AN173" s="223">
        <f t="shared" si="51"/>
        <v>8600000</v>
      </c>
      <c r="AO173" s="224"/>
      <c r="AP173" s="224">
        <f t="shared" si="52"/>
        <v>8600000</v>
      </c>
      <c r="AQ173" s="225"/>
      <c r="AR173" s="224"/>
      <c r="AS173" s="224"/>
      <c r="AT173" s="224"/>
      <c r="AU173" s="224"/>
      <c r="AV173" s="224"/>
      <c r="AW173" s="224"/>
      <c r="AX173" s="224"/>
      <c r="AY173" s="224"/>
      <c r="AZ173" s="224"/>
      <c r="BA173" s="224"/>
      <c r="BB173" s="226"/>
      <c r="BC173" s="227">
        <f t="shared" si="53"/>
        <v>0</v>
      </c>
      <c r="BD173" s="222">
        <f t="shared" si="54"/>
        <v>8600000</v>
      </c>
    </row>
    <row r="174" spans="2:57" s="154" customFormat="1" x14ac:dyDescent="0.2">
      <c r="B174" s="231"/>
      <c r="C174" s="462">
        <v>38700000</v>
      </c>
      <c r="D174" s="210" t="s">
        <v>50</v>
      </c>
      <c r="E174" s="210" t="s">
        <v>182</v>
      </c>
      <c r="F174" s="210" t="s">
        <v>123</v>
      </c>
      <c r="G174" s="210" t="s">
        <v>533</v>
      </c>
      <c r="H174" s="210" t="s">
        <v>171</v>
      </c>
      <c r="I174" s="210" t="s">
        <v>86</v>
      </c>
      <c r="J174" s="210" t="s">
        <v>77</v>
      </c>
      <c r="K174" s="210" t="s">
        <v>124</v>
      </c>
      <c r="L174" s="233" t="s">
        <v>2001</v>
      </c>
      <c r="M174" s="233" t="s">
        <v>2001</v>
      </c>
      <c r="N174" s="233" t="s">
        <v>2001</v>
      </c>
      <c r="O174" s="234">
        <v>30</v>
      </c>
      <c r="P174" s="232">
        <v>124</v>
      </c>
      <c r="Q174" s="462">
        <v>38700000</v>
      </c>
      <c r="R174" s="236">
        <v>150</v>
      </c>
      <c r="S174" s="462">
        <v>38700000</v>
      </c>
      <c r="T174" s="236" t="s">
        <v>1017</v>
      </c>
      <c r="U174" s="462">
        <v>38700000</v>
      </c>
      <c r="V174" s="238" t="s">
        <v>287</v>
      </c>
      <c r="W174" s="238" t="s">
        <v>1054</v>
      </c>
      <c r="X174" s="239" t="s">
        <v>1055</v>
      </c>
      <c r="Y174" s="591">
        <v>0</v>
      </c>
      <c r="Z174" s="232">
        <v>0</v>
      </c>
      <c r="AA174" s="462">
        <v>4586667</v>
      </c>
      <c r="AB174" s="232">
        <v>4300000</v>
      </c>
      <c r="AC174" s="232">
        <v>4300000</v>
      </c>
      <c r="AD174" s="232">
        <v>4300000</v>
      </c>
      <c r="AE174" s="232">
        <v>4300000</v>
      </c>
      <c r="AF174" s="232">
        <v>4300000</v>
      </c>
      <c r="AG174" s="232">
        <v>4300000</v>
      </c>
      <c r="AH174" s="232"/>
      <c r="AI174" s="232"/>
      <c r="AJ174" s="237"/>
      <c r="AK174" s="592">
        <f t="shared" si="55"/>
        <v>30386667</v>
      </c>
      <c r="AL174" s="593">
        <f t="shared" si="56"/>
        <v>8313333</v>
      </c>
      <c r="AM174" s="240"/>
      <c r="AN174" s="223">
        <f t="shared" si="51"/>
        <v>8313333</v>
      </c>
      <c r="AO174" s="224"/>
      <c r="AP174" s="224">
        <f t="shared" si="52"/>
        <v>8313333</v>
      </c>
      <c r="AQ174" s="225"/>
      <c r="AR174" s="224"/>
      <c r="AS174" s="224"/>
      <c r="AT174" s="224"/>
      <c r="AU174" s="224"/>
      <c r="AV174" s="224"/>
      <c r="AW174" s="224"/>
      <c r="AX174" s="224"/>
      <c r="AY174" s="224"/>
      <c r="AZ174" s="224"/>
      <c r="BA174" s="224"/>
      <c r="BB174" s="226"/>
      <c r="BC174" s="227">
        <f t="shared" si="53"/>
        <v>0</v>
      </c>
      <c r="BD174" s="222">
        <f t="shared" si="54"/>
        <v>8313333</v>
      </c>
    </row>
    <row r="175" spans="2:57" s="154" customFormat="1" x14ac:dyDescent="0.2">
      <c r="B175" s="231"/>
      <c r="C175" s="462">
        <v>38700000</v>
      </c>
      <c r="D175" s="210" t="s">
        <v>50</v>
      </c>
      <c r="E175" s="210" t="s">
        <v>182</v>
      </c>
      <c r="F175" s="210" t="s">
        <v>123</v>
      </c>
      <c r="G175" s="210" t="s">
        <v>533</v>
      </c>
      <c r="H175" s="210" t="s">
        <v>171</v>
      </c>
      <c r="I175" s="210" t="s">
        <v>86</v>
      </c>
      <c r="J175" s="210" t="s">
        <v>77</v>
      </c>
      <c r="K175" s="210" t="s">
        <v>124</v>
      </c>
      <c r="L175" s="233" t="s">
        <v>2001</v>
      </c>
      <c r="M175" s="233" t="s">
        <v>2001</v>
      </c>
      <c r="N175" s="233" t="s">
        <v>2001</v>
      </c>
      <c r="O175" s="234">
        <v>31</v>
      </c>
      <c r="P175" s="232">
        <v>125</v>
      </c>
      <c r="Q175" s="462">
        <v>38700000</v>
      </c>
      <c r="R175" s="236">
        <v>153</v>
      </c>
      <c r="S175" s="462">
        <v>38700000</v>
      </c>
      <c r="T175" s="236" t="s">
        <v>1018</v>
      </c>
      <c r="U175" s="462">
        <v>38700000</v>
      </c>
      <c r="V175" s="238" t="s">
        <v>288</v>
      </c>
      <c r="W175" s="238" t="s">
        <v>1056</v>
      </c>
      <c r="X175" s="239" t="s">
        <v>1057</v>
      </c>
      <c r="Y175" s="591">
        <v>0</v>
      </c>
      <c r="Z175" s="232">
        <v>0</v>
      </c>
      <c r="AA175" s="462">
        <v>3010000</v>
      </c>
      <c r="AB175" s="232">
        <v>4300000</v>
      </c>
      <c r="AC175" s="232">
        <v>4300000</v>
      </c>
      <c r="AD175" s="232">
        <v>4300000</v>
      </c>
      <c r="AE175" s="232">
        <v>4300000</v>
      </c>
      <c r="AF175" s="232">
        <v>4300000</v>
      </c>
      <c r="AG175" s="232">
        <v>4300000</v>
      </c>
      <c r="AH175" s="232"/>
      <c r="AI175" s="232"/>
      <c r="AJ175" s="237"/>
      <c r="AK175" s="592">
        <f t="shared" si="55"/>
        <v>28810000</v>
      </c>
      <c r="AL175" s="593">
        <f t="shared" si="56"/>
        <v>9890000</v>
      </c>
      <c r="AM175" s="240"/>
      <c r="AN175" s="223">
        <f t="shared" si="51"/>
        <v>9890000</v>
      </c>
      <c r="AO175" s="224"/>
      <c r="AP175" s="224">
        <f t="shared" si="52"/>
        <v>9890000</v>
      </c>
      <c r="AQ175" s="225"/>
      <c r="AR175" s="224"/>
      <c r="AS175" s="224"/>
      <c r="AT175" s="224"/>
      <c r="AU175" s="224"/>
      <c r="AV175" s="224"/>
      <c r="AW175" s="224"/>
      <c r="AX175" s="224"/>
      <c r="AY175" s="224"/>
      <c r="AZ175" s="224"/>
      <c r="BA175" s="224"/>
      <c r="BB175" s="226"/>
      <c r="BC175" s="227">
        <f t="shared" si="53"/>
        <v>0</v>
      </c>
      <c r="BD175" s="222">
        <f t="shared" si="54"/>
        <v>9890000</v>
      </c>
    </row>
    <row r="176" spans="2:57" s="154" customFormat="1" x14ac:dyDescent="0.2">
      <c r="B176" s="231"/>
      <c r="C176" s="462">
        <v>38700000</v>
      </c>
      <c r="D176" s="210" t="s">
        <v>50</v>
      </c>
      <c r="E176" s="210" t="s">
        <v>182</v>
      </c>
      <c r="F176" s="210" t="s">
        <v>123</v>
      </c>
      <c r="G176" s="210" t="s">
        <v>533</v>
      </c>
      <c r="H176" s="210" t="s">
        <v>171</v>
      </c>
      <c r="I176" s="210" t="s">
        <v>86</v>
      </c>
      <c r="J176" s="210" t="s">
        <v>77</v>
      </c>
      <c r="K176" s="210" t="s">
        <v>124</v>
      </c>
      <c r="L176" s="233" t="s">
        <v>2001</v>
      </c>
      <c r="M176" s="233" t="s">
        <v>2001</v>
      </c>
      <c r="N176" s="233" t="s">
        <v>2001</v>
      </c>
      <c r="O176" s="234">
        <v>32</v>
      </c>
      <c r="P176" s="232">
        <v>306</v>
      </c>
      <c r="Q176" s="462">
        <v>38700000</v>
      </c>
      <c r="R176" s="236">
        <v>310</v>
      </c>
      <c r="S176" s="462">
        <v>38700000</v>
      </c>
      <c r="T176" s="236" t="s">
        <v>1019</v>
      </c>
      <c r="U176" s="462">
        <v>38700000</v>
      </c>
      <c r="V176" s="238" t="s">
        <v>289</v>
      </c>
      <c r="W176" s="238" t="s">
        <v>1058</v>
      </c>
      <c r="X176" s="239" t="s">
        <v>794</v>
      </c>
      <c r="Y176" s="591">
        <v>0</v>
      </c>
      <c r="Z176" s="232">
        <v>0</v>
      </c>
      <c r="AA176" s="462">
        <v>0</v>
      </c>
      <c r="AB176" s="232">
        <v>4156667</v>
      </c>
      <c r="AC176" s="232">
        <v>4300000</v>
      </c>
      <c r="AD176" s="232">
        <v>4300000</v>
      </c>
      <c r="AE176" s="232">
        <v>4300000</v>
      </c>
      <c r="AF176" s="232">
        <v>4300000</v>
      </c>
      <c r="AG176" s="232">
        <v>4300000</v>
      </c>
      <c r="AH176" s="232"/>
      <c r="AI176" s="232"/>
      <c r="AJ176" s="237"/>
      <c r="AK176" s="592">
        <f t="shared" si="55"/>
        <v>25656667</v>
      </c>
      <c r="AL176" s="593">
        <f t="shared" si="56"/>
        <v>13043333</v>
      </c>
      <c r="AM176" s="240"/>
      <c r="AN176" s="223">
        <f t="shared" si="51"/>
        <v>13043333</v>
      </c>
      <c r="AO176" s="224"/>
      <c r="AP176" s="224">
        <f t="shared" si="52"/>
        <v>13043333</v>
      </c>
      <c r="AQ176" s="225"/>
      <c r="AR176" s="224"/>
      <c r="AS176" s="224"/>
      <c r="AT176" s="224"/>
      <c r="AU176" s="224"/>
      <c r="AV176" s="224"/>
      <c r="AW176" s="224"/>
      <c r="AX176" s="224"/>
      <c r="AY176" s="224"/>
      <c r="AZ176" s="224"/>
      <c r="BA176" s="224"/>
      <c r="BB176" s="226"/>
      <c r="BC176" s="227">
        <f t="shared" si="53"/>
        <v>0</v>
      </c>
      <c r="BD176" s="222">
        <f t="shared" si="54"/>
        <v>13043333</v>
      </c>
    </row>
    <row r="177" spans="2:56" s="154" customFormat="1" x14ac:dyDescent="0.2">
      <c r="B177" s="231"/>
      <c r="C177" s="462">
        <v>38700000</v>
      </c>
      <c r="D177" s="210" t="s">
        <v>50</v>
      </c>
      <c r="E177" s="210" t="s">
        <v>182</v>
      </c>
      <c r="F177" s="210" t="s">
        <v>123</v>
      </c>
      <c r="G177" s="210" t="s">
        <v>533</v>
      </c>
      <c r="H177" s="210" t="s">
        <v>171</v>
      </c>
      <c r="I177" s="210" t="s">
        <v>86</v>
      </c>
      <c r="J177" s="210" t="s">
        <v>77</v>
      </c>
      <c r="K177" s="210" t="s">
        <v>124</v>
      </c>
      <c r="L177" s="233" t="s">
        <v>2001</v>
      </c>
      <c r="M177" s="233" t="s">
        <v>2001</v>
      </c>
      <c r="N177" s="233" t="s">
        <v>2001</v>
      </c>
      <c r="O177" s="234">
        <v>33</v>
      </c>
      <c r="P177" s="232">
        <v>307</v>
      </c>
      <c r="Q177" s="462">
        <v>38700000</v>
      </c>
      <c r="R177" s="236">
        <v>311</v>
      </c>
      <c r="S177" s="462">
        <v>38700000</v>
      </c>
      <c r="T177" s="236" t="s">
        <v>1020</v>
      </c>
      <c r="U177" s="462">
        <v>38700000</v>
      </c>
      <c r="V177" s="238" t="s">
        <v>290</v>
      </c>
      <c r="W177" s="238" t="s">
        <v>1059</v>
      </c>
      <c r="X177" s="239" t="s">
        <v>1060</v>
      </c>
      <c r="Y177" s="591">
        <v>0</v>
      </c>
      <c r="Z177" s="232">
        <v>0</v>
      </c>
      <c r="AA177" s="462">
        <v>0</v>
      </c>
      <c r="AB177" s="232">
        <v>4156667</v>
      </c>
      <c r="AC177" s="232">
        <v>4300000</v>
      </c>
      <c r="AD177" s="232">
        <v>4300000</v>
      </c>
      <c r="AE177" s="232">
        <v>4300000</v>
      </c>
      <c r="AF177" s="232">
        <v>4300000</v>
      </c>
      <c r="AG177" s="232">
        <v>4300000</v>
      </c>
      <c r="AH177" s="232"/>
      <c r="AI177" s="232"/>
      <c r="AJ177" s="237"/>
      <c r="AK177" s="592">
        <f t="shared" si="55"/>
        <v>25656667</v>
      </c>
      <c r="AL177" s="593">
        <f t="shared" si="56"/>
        <v>13043333</v>
      </c>
      <c r="AM177" s="240"/>
      <c r="AN177" s="223">
        <f t="shared" si="51"/>
        <v>13043333</v>
      </c>
      <c r="AO177" s="224"/>
      <c r="AP177" s="224">
        <f t="shared" si="52"/>
        <v>13043333</v>
      </c>
      <c r="AQ177" s="225"/>
      <c r="AR177" s="224"/>
      <c r="AS177" s="224"/>
      <c r="AT177" s="224"/>
      <c r="AU177" s="224"/>
      <c r="AV177" s="224"/>
      <c r="AW177" s="224"/>
      <c r="AX177" s="224"/>
      <c r="AY177" s="224"/>
      <c r="AZ177" s="224"/>
      <c r="BA177" s="224"/>
      <c r="BB177" s="226"/>
      <c r="BC177" s="227">
        <f t="shared" si="53"/>
        <v>0</v>
      </c>
      <c r="BD177" s="222">
        <f t="shared" si="54"/>
        <v>13043333</v>
      </c>
    </row>
    <row r="178" spans="2:56" s="154" customFormat="1" x14ac:dyDescent="0.2">
      <c r="B178" s="231"/>
      <c r="C178" s="462">
        <v>38700000</v>
      </c>
      <c r="D178" s="210" t="s">
        <v>50</v>
      </c>
      <c r="E178" s="210" t="s">
        <v>182</v>
      </c>
      <c r="F178" s="210" t="s">
        <v>123</v>
      </c>
      <c r="G178" s="210" t="s">
        <v>533</v>
      </c>
      <c r="H178" s="210" t="s">
        <v>171</v>
      </c>
      <c r="I178" s="210" t="s">
        <v>86</v>
      </c>
      <c r="J178" s="210" t="s">
        <v>77</v>
      </c>
      <c r="K178" s="210" t="s">
        <v>124</v>
      </c>
      <c r="L178" s="233" t="s">
        <v>2001</v>
      </c>
      <c r="M178" s="233" t="s">
        <v>2001</v>
      </c>
      <c r="N178" s="233" t="s">
        <v>2001</v>
      </c>
      <c r="O178" s="234">
        <v>34</v>
      </c>
      <c r="P178" s="232">
        <v>308</v>
      </c>
      <c r="Q178" s="462">
        <v>38700000</v>
      </c>
      <c r="R178" s="236">
        <v>312</v>
      </c>
      <c r="S178" s="462">
        <v>38700000</v>
      </c>
      <c r="T178" s="236" t="s">
        <v>1021</v>
      </c>
      <c r="U178" s="462">
        <v>38700000</v>
      </c>
      <c r="V178" s="238" t="s">
        <v>291</v>
      </c>
      <c r="W178" s="238" t="s">
        <v>1061</v>
      </c>
      <c r="X178" s="239" t="s">
        <v>847</v>
      </c>
      <c r="Y178" s="591">
        <v>0</v>
      </c>
      <c r="Z178" s="232">
        <v>0</v>
      </c>
      <c r="AA178" s="462">
        <v>0</v>
      </c>
      <c r="AB178" s="232">
        <v>4156667</v>
      </c>
      <c r="AC178" s="232">
        <v>4300000</v>
      </c>
      <c r="AD178" s="232">
        <v>4300000</v>
      </c>
      <c r="AE178" s="232">
        <v>4300000</v>
      </c>
      <c r="AF178" s="232">
        <v>4300000</v>
      </c>
      <c r="AG178" s="232">
        <v>4300000</v>
      </c>
      <c r="AH178" s="232"/>
      <c r="AI178" s="232"/>
      <c r="AJ178" s="237"/>
      <c r="AK178" s="592">
        <f t="shared" si="55"/>
        <v>25656667</v>
      </c>
      <c r="AL178" s="593">
        <f t="shared" si="56"/>
        <v>13043333</v>
      </c>
      <c r="AM178" s="240"/>
      <c r="AN178" s="223">
        <f t="shared" si="51"/>
        <v>13043333</v>
      </c>
      <c r="AO178" s="224"/>
      <c r="AP178" s="224">
        <f t="shared" si="52"/>
        <v>13043333</v>
      </c>
      <c r="AQ178" s="225"/>
      <c r="AR178" s="224"/>
      <c r="AS178" s="224"/>
      <c r="AT178" s="224"/>
      <c r="AU178" s="224"/>
      <c r="AV178" s="224"/>
      <c r="AW178" s="224"/>
      <c r="AX178" s="224"/>
      <c r="AY178" s="224"/>
      <c r="AZ178" s="224"/>
      <c r="BA178" s="224"/>
      <c r="BB178" s="226"/>
      <c r="BC178" s="227">
        <f t="shared" si="53"/>
        <v>0</v>
      </c>
      <c r="BD178" s="222">
        <f t="shared" si="54"/>
        <v>13043333</v>
      </c>
    </row>
    <row r="179" spans="2:56" s="154" customFormat="1" x14ac:dyDescent="0.2">
      <c r="B179" s="231"/>
      <c r="C179" s="462">
        <v>38700000</v>
      </c>
      <c r="D179" s="210" t="s">
        <v>50</v>
      </c>
      <c r="E179" s="210" t="s">
        <v>182</v>
      </c>
      <c r="F179" s="210" t="s">
        <v>123</v>
      </c>
      <c r="G179" s="210" t="s">
        <v>533</v>
      </c>
      <c r="H179" s="210" t="s">
        <v>171</v>
      </c>
      <c r="I179" s="210" t="s">
        <v>86</v>
      </c>
      <c r="J179" s="210" t="s">
        <v>77</v>
      </c>
      <c r="K179" s="210" t="s">
        <v>124</v>
      </c>
      <c r="L179" s="233" t="s">
        <v>2001</v>
      </c>
      <c r="M179" s="233" t="s">
        <v>2001</v>
      </c>
      <c r="N179" s="233" t="s">
        <v>2001</v>
      </c>
      <c r="O179" s="234">
        <v>35</v>
      </c>
      <c r="P179" s="232">
        <v>309</v>
      </c>
      <c r="Q179" s="462">
        <v>38700000</v>
      </c>
      <c r="R179" s="236">
        <v>313</v>
      </c>
      <c r="S179" s="462">
        <v>38700000</v>
      </c>
      <c r="T179" s="236" t="s">
        <v>1022</v>
      </c>
      <c r="U179" s="462">
        <v>38700000</v>
      </c>
      <c r="V179" s="238" t="s">
        <v>292</v>
      </c>
      <c r="W179" s="238" t="s">
        <v>1062</v>
      </c>
      <c r="X179" s="239" t="s">
        <v>1063</v>
      </c>
      <c r="Y179" s="591">
        <v>0</v>
      </c>
      <c r="Z179" s="232">
        <v>0</v>
      </c>
      <c r="AA179" s="462">
        <v>0</v>
      </c>
      <c r="AB179" s="232">
        <v>4156667</v>
      </c>
      <c r="AC179" s="232">
        <v>4300000</v>
      </c>
      <c r="AD179" s="232">
        <v>4300000</v>
      </c>
      <c r="AE179" s="232">
        <v>4300000</v>
      </c>
      <c r="AF179" s="232">
        <v>4300000</v>
      </c>
      <c r="AG179" s="232">
        <v>4300000</v>
      </c>
      <c r="AH179" s="232"/>
      <c r="AI179" s="232"/>
      <c r="AJ179" s="237"/>
      <c r="AK179" s="592">
        <f t="shared" si="55"/>
        <v>25656667</v>
      </c>
      <c r="AL179" s="593">
        <f t="shared" si="56"/>
        <v>13043333</v>
      </c>
      <c r="AM179" s="240"/>
      <c r="AN179" s="223">
        <f t="shared" si="51"/>
        <v>13043333</v>
      </c>
      <c r="AO179" s="224"/>
      <c r="AP179" s="224">
        <f t="shared" si="52"/>
        <v>13043333</v>
      </c>
      <c r="AQ179" s="225"/>
      <c r="AR179" s="224"/>
      <c r="AS179" s="224"/>
      <c r="AT179" s="224"/>
      <c r="AU179" s="224"/>
      <c r="AV179" s="224"/>
      <c r="AW179" s="224"/>
      <c r="AX179" s="224"/>
      <c r="AY179" s="224"/>
      <c r="AZ179" s="224"/>
      <c r="BA179" s="224"/>
      <c r="BB179" s="226"/>
      <c r="BC179" s="227">
        <f t="shared" si="53"/>
        <v>0</v>
      </c>
      <c r="BD179" s="222">
        <f t="shared" si="54"/>
        <v>13043333</v>
      </c>
    </row>
    <row r="180" spans="2:56" s="154" customFormat="1" x14ac:dyDescent="0.2">
      <c r="B180" s="231"/>
      <c r="C180" s="462">
        <v>38700000</v>
      </c>
      <c r="D180" s="210" t="s">
        <v>50</v>
      </c>
      <c r="E180" s="210" t="s">
        <v>182</v>
      </c>
      <c r="F180" s="210" t="s">
        <v>123</v>
      </c>
      <c r="G180" s="210" t="s">
        <v>533</v>
      </c>
      <c r="H180" s="210" t="s">
        <v>171</v>
      </c>
      <c r="I180" s="210" t="s">
        <v>86</v>
      </c>
      <c r="J180" s="210" t="s">
        <v>77</v>
      </c>
      <c r="K180" s="210" t="s">
        <v>124</v>
      </c>
      <c r="L180" s="233" t="s">
        <v>2001</v>
      </c>
      <c r="M180" s="233" t="s">
        <v>2001</v>
      </c>
      <c r="N180" s="233" t="s">
        <v>2001</v>
      </c>
      <c r="O180" s="234">
        <v>36</v>
      </c>
      <c r="P180" s="232">
        <v>310</v>
      </c>
      <c r="Q180" s="462">
        <v>38700000</v>
      </c>
      <c r="R180" s="236">
        <v>314</v>
      </c>
      <c r="S180" s="462">
        <v>38700000</v>
      </c>
      <c r="T180" s="236" t="s">
        <v>985</v>
      </c>
      <c r="U180" s="462">
        <v>38700000</v>
      </c>
      <c r="V180" s="238" t="s">
        <v>535</v>
      </c>
      <c r="W180" s="238" t="s">
        <v>1064</v>
      </c>
      <c r="X180" s="239" t="s">
        <v>1065</v>
      </c>
      <c r="Y180" s="591">
        <v>0</v>
      </c>
      <c r="Z180" s="232">
        <v>0</v>
      </c>
      <c r="AA180" s="462">
        <v>0</v>
      </c>
      <c r="AB180" s="232">
        <v>3870000</v>
      </c>
      <c r="AC180" s="232">
        <v>4300000</v>
      </c>
      <c r="AD180" s="232">
        <v>4300000</v>
      </c>
      <c r="AE180" s="232">
        <v>4300000</v>
      </c>
      <c r="AF180" s="232">
        <v>4300000</v>
      </c>
      <c r="AG180" s="232">
        <v>4300000</v>
      </c>
      <c r="AH180" s="232"/>
      <c r="AI180" s="232"/>
      <c r="AJ180" s="237"/>
      <c r="AK180" s="592">
        <f t="shared" si="55"/>
        <v>25370000</v>
      </c>
      <c r="AL180" s="593">
        <f t="shared" si="56"/>
        <v>13330000</v>
      </c>
      <c r="AM180" s="240"/>
      <c r="AN180" s="223">
        <f t="shared" si="51"/>
        <v>13330000</v>
      </c>
      <c r="AO180" s="224"/>
      <c r="AP180" s="224">
        <f t="shared" si="52"/>
        <v>13330000</v>
      </c>
      <c r="AQ180" s="225"/>
      <c r="AR180" s="224"/>
      <c r="AS180" s="224"/>
      <c r="AT180" s="224"/>
      <c r="AU180" s="224"/>
      <c r="AV180" s="224"/>
      <c r="AW180" s="224"/>
      <c r="AX180" s="224"/>
      <c r="AY180" s="224"/>
      <c r="AZ180" s="224"/>
      <c r="BA180" s="224"/>
      <c r="BB180" s="226"/>
      <c r="BC180" s="227">
        <f t="shared" si="53"/>
        <v>0</v>
      </c>
      <c r="BD180" s="222">
        <f t="shared" si="54"/>
        <v>13330000</v>
      </c>
    </row>
    <row r="181" spans="2:56" s="154" customFormat="1" x14ac:dyDescent="0.2">
      <c r="B181" s="231"/>
      <c r="C181" s="462">
        <v>38700000</v>
      </c>
      <c r="D181" s="210" t="s">
        <v>50</v>
      </c>
      <c r="E181" s="210" t="s">
        <v>182</v>
      </c>
      <c r="F181" s="210" t="s">
        <v>123</v>
      </c>
      <c r="G181" s="210" t="s">
        <v>533</v>
      </c>
      <c r="H181" s="210" t="s">
        <v>171</v>
      </c>
      <c r="I181" s="210" t="s">
        <v>86</v>
      </c>
      <c r="J181" s="210" t="s">
        <v>77</v>
      </c>
      <c r="K181" s="210" t="s">
        <v>124</v>
      </c>
      <c r="L181" s="233" t="s">
        <v>2001</v>
      </c>
      <c r="M181" s="233" t="s">
        <v>2001</v>
      </c>
      <c r="N181" s="233" t="s">
        <v>2001</v>
      </c>
      <c r="O181" s="234">
        <v>37</v>
      </c>
      <c r="P181" s="232">
        <v>311</v>
      </c>
      <c r="Q181" s="462">
        <v>38700000</v>
      </c>
      <c r="R181" s="236">
        <v>315</v>
      </c>
      <c r="S181" s="462">
        <v>38700000</v>
      </c>
      <c r="T181" s="236" t="s">
        <v>1023</v>
      </c>
      <c r="U181" s="462">
        <v>38700000</v>
      </c>
      <c r="V181" s="238" t="s">
        <v>536</v>
      </c>
      <c r="W181" s="238" t="s">
        <v>1066</v>
      </c>
      <c r="X181" s="239" t="s">
        <v>1067</v>
      </c>
      <c r="Y181" s="591">
        <v>0</v>
      </c>
      <c r="Z181" s="232">
        <v>0</v>
      </c>
      <c r="AA181" s="462">
        <v>0</v>
      </c>
      <c r="AB181" s="232">
        <v>3870000</v>
      </c>
      <c r="AC181" s="232">
        <v>4300000</v>
      </c>
      <c r="AD181" s="232">
        <v>4300000</v>
      </c>
      <c r="AE181" s="232">
        <v>4300000</v>
      </c>
      <c r="AF181" s="232">
        <v>4300000</v>
      </c>
      <c r="AG181" s="232">
        <v>4300000</v>
      </c>
      <c r="AH181" s="232"/>
      <c r="AI181" s="232"/>
      <c r="AJ181" s="237"/>
      <c r="AK181" s="592">
        <f t="shared" si="55"/>
        <v>25370000</v>
      </c>
      <c r="AL181" s="593">
        <f t="shared" si="56"/>
        <v>13330000</v>
      </c>
      <c r="AM181" s="240"/>
      <c r="AN181" s="223">
        <f t="shared" si="51"/>
        <v>13330000</v>
      </c>
      <c r="AO181" s="224"/>
      <c r="AP181" s="224">
        <f t="shared" si="52"/>
        <v>13330000</v>
      </c>
      <c r="AQ181" s="225"/>
      <c r="AR181" s="224"/>
      <c r="AS181" s="224"/>
      <c r="AT181" s="224"/>
      <c r="AU181" s="224"/>
      <c r="AV181" s="224"/>
      <c r="AW181" s="224"/>
      <c r="AX181" s="224"/>
      <c r="AY181" s="224"/>
      <c r="AZ181" s="224"/>
      <c r="BA181" s="224"/>
      <c r="BB181" s="226"/>
      <c r="BC181" s="227">
        <f t="shared" si="53"/>
        <v>0</v>
      </c>
      <c r="BD181" s="222">
        <f t="shared" si="54"/>
        <v>13330000</v>
      </c>
    </row>
    <row r="182" spans="2:56" s="154" customFormat="1" x14ac:dyDescent="0.2">
      <c r="B182" s="231"/>
      <c r="C182" s="462">
        <v>38700000</v>
      </c>
      <c r="D182" s="210" t="s">
        <v>50</v>
      </c>
      <c r="E182" s="210" t="s">
        <v>182</v>
      </c>
      <c r="F182" s="210" t="s">
        <v>123</v>
      </c>
      <c r="G182" s="210" t="s">
        <v>533</v>
      </c>
      <c r="H182" s="210" t="s">
        <v>171</v>
      </c>
      <c r="I182" s="210" t="s">
        <v>86</v>
      </c>
      <c r="J182" s="210" t="s">
        <v>77</v>
      </c>
      <c r="K182" s="210" t="s">
        <v>124</v>
      </c>
      <c r="L182" s="233" t="s">
        <v>2001</v>
      </c>
      <c r="M182" s="233" t="s">
        <v>2001</v>
      </c>
      <c r="N182" s="233" t="s">
        <v>2001</v>
      </c>
      <c r="O182" s="234">
        <v>38</v>
      </c>
      <c r="P182" s="232">
        <v>312</v>
      </c>
      <c r="Q182" s="462">
        <v>38700000</v>
      </c>
      <c r="R182" s="236">
        <v>316</v>
      </c>
      <c r="S182" s="462">
        <v>38700000</v>
      </c>
      <c r="T182" s="236" t="s">
        <v>1024</v>
      </c>
      <c r="U182" s="462">
        <v>38700000</v>
      </c>
      <c r="V182" s="238" t="s">
        <v>293</v>
      </c>
      <c r="W182" s="238" t="s">
        <v>1068</v>
      </c>
      <c r="X182" s="239" t="s">
        <v>1069</v>
      </c>
      <c r="Y182" s="591">
        <v>0</v>
      </c>
      <c r="Z182" s="232">
        <v>0</v>
      </c>
      <c r="AA182" s="462">
        <v>0</v>
      </c>
      <c r="AB182" s="232">
        <v>4300000</v>
      </c>
      <c r="AC182" s="232">
        <v>4300000</v>
      </c>
      <c r="AD182" s="232">
        <v>4300000</v>
      </c>
      <c r="AE182" s="232">
        <v>4300000</v>
      </c>
      <c r="AF182" s="232">
        <v>4300000</v>
      </c>
      <c r="AG182" s="232">
        <v>4300000</v>
      </c>
      <c r="AH182" s="232"/>
      <c r="AI182" s="232"/>
      <c r="AJ182" s="237"/>
      <c r="AK182" s="592">
        <f t="shared" si="55"/>
        <v>25800000</v>
      </c>
      <c r="AL182" s="593">
        <f t="shared" si="56"/>
        <v>12900000</v>
      </c>
      <c r="AM182" s="240"/>
      <c r="AN182" s="223">
        <f t="shared" si="51"/>
        <v>12900000</v>
      </c>
      <c r="AO182" s="224"/>
      <c r="AP182" s="224">
        <f t="shared" si="52"/>
        <v>12900000</v>
      </c>
      <c r="AQ182" s="225"/>
      <c r="AR182" s="224"/>
      <c r="AS182" s="224"/>
      <c r="AT182" s="224"/>
      <c r="AU182" s="224"/>
      <c r="AV182" s="224"/>
      <c r="AW182" s="224"/>
      <c r="AX182" s="224"/>
      <c r="AY182" s="224"/>
      <c r="AZ182" s="224"/>
      <c r="BA182" s="224"/>
      <c r="BB182" s="226"/>
      <c r="BC182" s="227">
        <f t="shared" si="53"/>
        <v>0</v>
      </c>
      <c r="BD182" s="222">
        <f t="shared" si="54"/>
        <v>12900000</v>
      </c>
    </row>
    <row r="183" spans="2:56" s="154" customFormat="1" x14ac:dyDescent="0.2">
      <c r="B183" s="231"/>
      <c r="C183" s="462">
        <v>36000000</v>
      </c>
      <c r="D183" s="210" t="s">
        <v>50</v>
      </c>
      <c r="E183" s="210" t="s">
        <v>182</v>
      </c>
      <c r="F183" s="210" t="s">
        <v>123</v>
      </c>
      <c r="G183" s="210" t="s">
        <v>533</v>
      </c>
      <c r="H183" s="210" t="s">
        <v>171</v>
      </c>
      <c r="I183" s="210" t="s">
        <v>86</v>
      </c>
      <c r="J183" s="210" t="s">
        <v>77</v>
      </c>
      <c r="K183" s="210" t="s">
        <v>124</v>
      </c>
      <c r="L183" s="233" t="s">
        <v>2001</v>
      </c>
      <c r="M183" s="233" t="s">
        <v>2001</v>
      </c>
      <c r="N183" s="233" t="s">
        <v>2001</v>
      </c>
      <c r="O183" s="234">
        <v>39</v>
      </c>
      <c r="P183" s="232">
        <v>165</v>
      </c>
      <c r="Q183" s="462">
        <v>36000000</v>
      </c>
      <c r="R183" s="236">
        <v>169</v>
      </c>
      <c r="S183" s="462">
        <v>36000000</v>
      </c>
      <c r="T183" s="236" t="s">
        <v>806</v>
      </c>
      <c r="U183" s="462">
        <v>36000000</v>
      </c>
      <c r="V183" s="238" t="s">
        <v>294</v>
      </c>
      <c r="W183" s="238" t="s">
        <v>1070</v>
      </c>
      <c r="X183" s="239" t="s">
        <v>1071</v>
      </c>
      <c r="Y183" s="591">
        <v>0</v>
      </c>
      <c r="Z183" s="232">
        <v>0</v>
      </c>
      <c r="AA183" s="462">
        <v>5200000</v>
      </c>
      <c r="AB183" s="232">
        <v>6000000</v>
      </c>
      <c r="AC183" s="232">
        <v>6000000</v>
      </c>
      <c r="AD183" s="232">
        <v>0</v>
      </c>
      <c r="AE183" s="232">
        <v>0</v>
      </c>
      <c r="AF183" s="232">
        <v>0</v>
      </c>
      <c r="AG183" s="232">
        <v>1400000</v>
      </c>
      <c r="AH183" s="232"/>
      <c r="AI183" s="232"/>
      <c r="AJ183" s="237"/>
      <c r="AK183" s="592">
        <f t="shared" si="55"/>
        <v>18600000</v>
      </c>
      <c r="AL183" s="593">
        <f t="shared" si="56"/>
        <v>17400000</v>
      </c>
      <c r="AM183" s="240"/>
      <c r="AN183" s="223">
        <f t="shared" si="51"/>
        <v>17400000</v>
      </c>
      <c r="AO183" s="224"/>
      <c r="AP183" s="224">
        <f t="shared" si="52"/>
        <v>17400000</v>
      </c>
      <c r="AQ183" s="225"/>
      <c r="AR183" s="224"/>
      <c r="AS183" s="224"/>
      <c r="AT183" s="224"/>
      <c r="AU183" s="224"/>
      <c r="AV183" s="224"/>
      <c r="AW183" s="224"/>
      <c r="AX183" s="224"/>
      <c r="AY183" s="224"/>
      <c r="AZ183" s="224"/>
      <c r="BA183" s="224"/>
      <c r="BB183" s="226"/>
      <c r="BC183" s="227">
        <f t="shared" si="53"/>
        <v>0</v>
      </c>
      <c r="BD183" s="222">
        <f t="shared" si="54"/>
        <v>17400000</v>
      </c>
    </row>
    <row r="184" spans="2:56" s="154" customFormat="1" x14ac:dyDescent="0.2">
      <c r="B184" s="231"/>
      <c r="C184" s="462">
        <v>31000000</v>
      </c>
      <c r="D184" s="210" t="s">
        <v>50</v>
      </c>
      <c r="E184" s="210" t="s">
        <v>182</v>
      </c>
      <c r="F184" s="210" t="s">
        <v>123</v>
      </c>
      <c r="G184" s="210" t="s">
        <v>533</v>
      </c>
      <c r="H184" s="210" t="s">
        <v>171</v>
      </c>
      <c r="I184" s="210" t="s">
        <v>86</v>
      </c>
      <c r="J184" s="210" t="s">
        <v>77</v>
      </c>
      <c r="K184" s="210" t="s">
        <v>124</v>
      </c>
      <c r="L184" s="233" t="s">
        <v>2001</v>
      </c>
      <c r="M184" s="233" t="s">
        <v>2001</v>
      </c>
      <c r="N184" s="233" t="s">
        <v>2001</v>
      </c>
      <c r="O184" s="234">
        <v>41</v>
      </c>
      <c r="P184" s="232">
        <v>117</v>
      </c>
      <c r="Q184" s="462">
        <v>31000000</v>
      </c>
      <c r="R184" s="236">
        <v>152</v>
      </c>
      <c r="S184" s="462">
        <v>31000000</v>
      </c>
      <c r="T184" s="236" t="s">
        <v>1025</v>
      </c>
      <c r="U184" s="462">
        <v>31000000</v>
      </c>
      <c r="V184" s="238" t="s">
        <v>537</v>
      </c>
      <c r="W184" s="238" t="s">
        <v>1072</v>
      </c>
      <c r="X184" s="239" t="s">
        <v>1073</v>
      </c>
      <c r="Y184" s="591">
        <v>0</v>
      </c>
      <c r="Z184" s="232">
        <v>0</v>
      </c>
      <c r="AA184" s="462">
        <v>11000000</v>
      </c>
      <c r="AB184" s="232">
        <v>10000000</v>
      </c>
      <c r="AC184" s="232">
        <v>10000000</v>
      </c>
      <c r="AD184" s="232">
        <v>0</v>
      </c>
      <c r="AE184" s="232">
        <v>0</v>
      </c>
      <c r="AF184" s="232">
        <v>0</v>
      </c>
      <c r="AG184" s="232">
        <v>0</v>
      </c>
      <c r="AH184" s="232"/>
      <c r="AI184" s="232"/>
      <c r="AJ184" s="237"/>
      <c r="AK184" s="592">
        <f t="shared" si="55"/>
        <v>31000000</v>
      </c>
      <c r="AL184" s="593">
        <f t="shared" si="56"/>
        <v>0</v>
      </c>
      <c r="AM184" s="240"/>
      <c r="AN184" s="223">
        <f t="shared" si="51"/>
        <v>0</v>
      </c>
      <c r="AO184" s="224"/>
      <c r="AP184" s="224">
        <f t="shared" si="52"/>
        <v>0</v>
      </c>
      <c r="AQ184" s="225"/>
      <c r="AR184" s="224"/>
      <c r="AS184" s="224"/>
      <c r="AT184" s="224"/>
      <c r="AU184" s="224"/>
      <c r="AV184" s="224"/>
      <c r="AW184" s="224"/>
      <c r="AX184" s="224"/>
      <c r="AY184" s="224"/>
      <c r="AZ184" s="224"/>
      <c r="BA184" s="224"/>
      <c r="BB184" s="226"/>
      <c r="BC184" s="227">
        <f t="shared" si="53"/>
        <v>0</v>
      </c>
      <c r="BD184" s="222">
        <f t="shared" si="54"/>
        <v>0</v>
      </c>
    </row>
    <row r="185" spans="2:56" s="154" customFormat="1" x14ac:dyDescent="0.2">
      <c r="B185" s="231"/>
      <c r="C185" s="462">
        <v>80000000</v>
      </c>
      <c r="D185" s="210" t="s">
        <v>50</v>
      </c>
      <c r="E185" s="210" t="s">
        <v>182</v>
      </c>
      <c r="F185" s="210" t="s">
        <v>123</v>
      </c>
      <c r="G185" s="210" t="s">
        <v>533</v>
      </c>
      <c r="H185" s="210" t="s">
        <v>171</v>
      </c>
      <c r="I185" s="210" t="s">
        <v>86</v>
      </c>
      <c r="J185" s="210" t="s">
        <v>77</v>
      </c>
      <c r="K185" s="210" t="s">
        <v>124</v>
      </c>
      <c r="L185" s="233" t="s">
        <v>2001</v>
      </c>
      <c r="M185" s="233" t="s">
        <v>2001</v>
      </c>
      <c r="N185" s="233" t="s">
        <v>2001</v>
      </c>
      <c r="O185" s="234">
        <v>42</v>
      </c>
      <c r="P185" s="232">
        <v>126</v>
      </c>
      <c r="Q185" s="462">
        <v>80000000</v>
      </c>
      <c r="R185" s="236">
        <v>154</v>
      </c>
      <c r="S185" s="462">
        <v>80000000</v>
      </c>
      <c r="T185" s="236" t="s">
        <v>1026</v>
      </c>
      <c r="U185" s="462">
        <v>80000000</v>
      </c>
      <c r="V185" s="238" t="s">
        <v>295</v>
      </c>
      <c r="W185" s="238" t="s">
        <v>1074</v>
      </c>
      <c r="X185" s="239" t="s">
        <v>1075</v>
      </c>
      <c r="Y185" s="591">
        <v>0</v>
      </c>
      <c r="Z185" s="232">
        <v>0</v>
      </c>
      <c r="AA185" s="462">
        <v>8000000</v>
      </c>
      <c r="AB185" s="232">
        <v>8000000</v>
      </c>
      <c r="AC185" s="232">
        <v>8000000</v>
      </c>
      <c r="AD185" s="232">
        <v>8000000</v>
      </c>
      <c r="AE185" s="232">
        <v>8000000</v>
      </c>
      <c r="AF185" s="232">
        <v>8000000</v>
      </c>
      <c r="AG185" s="232">
        <v>0</v>
      </c>
      <c r="AH185" s="232"/>
      <c r="AI185" s="232"/>
      <c r="AJ185" s="237"/>
      <c r="AK185" s="592">
        <f t="shared" si="55"/>
        <v>48000000</v>
      </c>
      <c r="AL185" s="593">
        <f t="shared" si="56"/>
        <v>32000000</v>
      </c>
      <c r="AM185" s="240"/>
      <c r="AN185" s="223">
        <f t="shared" si="51"/>
        <v>32000000</v>
      </c>
      <c r="AO185" s="224"/>
      <c r="AP185" s="224">
        <f t="shared" si="52"/>
        <v>32000000</v>
      </c>
      <c r="AQ185" s="225"/>
      <c r="AR185" s="224"/>
      <c r="AS185" s="224"/>
      <c r="AT185" s="224"/>
      <c r="AU185" s="224"/>
      <c r="AV185" s="224"/>
      <c r="AW185" s="224"/>
      <c r="AX185" s="224"/>
      <c r="AY185" s="224"/>
      <c r="AZ185" s="224"/>
      <c r="BA185" s="224"/>
      <c r="BB185" s="226"/>
      <c r="BC185" s="227">
        <f t="shared" si="53"/>
        <v>0</v>
      </c>
      <c r="BD185" s="222">
        <f t="shared" si="54"/>
        <v>32000000</v>
      </c>
    </row>
    <row r="186" spans="2:56" s="154" customFormat="1" x14ac:dyDescent="0.2">
      <c r="B186" s="231"/>
      <c r="C186" s="462">
        <v>41400000</v>
      </c>
      <c r="D186" s="210" t="s">
        <v>50</v>
      </c>
      <c r="E186" s="210" t="s">
        <v>182</v>
      </c>
      <c r="F186" s="210" t="s">
        <v>123</v>
      </c>
      <c r="G186" s="210" t="s">
        <v>533</v>
      </c>
      <c r="H186" s="210" t="s">
        <v>171</v>
      </c>
      <c r="I186" s="210" t="s">
        <v>86</v>
      </c>
      <c r="J186" s="210" t="s">
        <v>77</v>
      </c>
      <c r="K186" s="210" t="s">
        <v>124</v>
      </c>
      <c r="L186" s="233" t="s">
        <v>2001</v>
      </c>
      <c r="M186" s="233" t="s">
        <v>2001</v>
      </c>
      <c r="N186" s="233" t="s">
        <v>2001</v>
      </c>
      <c r="O186" s="234">
        <v>43</v>
      </c>
      <c r="P186" s="232">
        <v>291</v>
      </c>
      <c r="Q186" s="462">
        <v>41400000</v>
      </c>
      <c r="R186" s="236">
        <v>317</v>
      </c>
      <c r="S186" s="462">
        <v>41400000</v>
      </c>
      <c r="T186" s="236" t="s">
        <v>1027</v>
      </c>
      <c r="U186" s="462">
        <v>41400000</v>
      </c>
      <c r="V186" s="238" t="s">
        <v>538</v>
      </c>
      <c r="W186" s="238" t="s">
        <v>1076</v>
      </c>
      <c r="X186" s="239" t="s">
        <v>1077</v>
      </c>
      <c r="Y186" s="591">
        <v>0</v>
      </c>
      <c r="Z186" s="232">
        <v>0</v>
      </c>
      <c r="AA186" s="462">
        <v>0</v>
      </c>
      <c r="AB186" s="232">
        <v>2453333</v>
      </c>
      <c r="AC186" s="232">
        <v>4600000</v>
      </c>
      <c r="AD186" s="232">
        <v>4600000</v>
      </c>
      <c r="AE186" s="232">
        <v>4600000</v>
      </c>
      <c r="AF186" s="232">
        <v>4600000</v>
      </c>
      <c r="AG186" s="232">
        <v>4600000</v>
      </c>
      <c r="AH186" s="232"/>
      <c r="AI186" s="232"/>
      <c r="AJ186" s="237"/>
      <c r="AK186" s="592">
        <f t="shared" si="55"/>
        <v>25453333</v>
      </c>
      <c r="AL186" s="593">
        <f t="shared" si="56"/>
        <v>15946667</v>
      </c>
      <c r="AM186" s="240"/>
      <c r="AN186" s="223">
        <f t="shared" si="51"/>
        <v>15946667</v>
      </c>
      <c r="AO186" s="224"/>
      <c r="AP186" s="224">
        <f t="shared" si="52"/>
        <v>15946667</v>
      </c>
      <c r="AQ186" s="225"/>
      <c r="AR186" s="224"/>
      <c r="AS186" s="224"/>
      <c r="AT186" s="224"/>
      <c r="AU186" s="224"/>
      <c r="AV186" s="224"/>
      <c r="AW186" s="224"/>
      <c r="AX186" s="224"/>
      <c r="AY186" s="224"/>
      <c r="AZ186" s="224"/>
      <c r="BA186" s="224"/>
      <c r="BB186" s="226"/>
      <c r="BC186" s="227">
        <f t="shared" si="53"/>
        <v>0</v>
      </c>
      <c r="BD186" s="222">
        <f t="shared" si="54"/>
        <v>15946667</v>
      </c>
    </row>
    <row r="187" spans="2:56" s="154" customFormat="1" x14ac:dyDescent="0.2">
      <c r="B187" s="231"/>
      <c r="C187" s="462">
        <v>72000000</v>
      </c>
      <c r="D187" s="210" t="s">
        <v>50</v>
      </c>
      <c r="E187" s="210" t="s">
        <v>182</v>
      </c>
      <c r="F187" s="210" t="s">
        <v>123</v>
      </c>
      <c r="G187" s="210" t="s">
        <v>533</v>
      </c>
      <c r="H187" s="210" t="s">
        <v>171</v>
      </c>
      <c r="I187" s="210" t="s">
        <v>86</v>
      </c>
      <c r="J187" s="210" t="s">
        <v>77</v>
      </c>
      <c r="K187" s="210" t="s">
        <v>124</v>
      </c>
      <c r="L187" s="233" t="s">
        <v>2001</v>
      </c>
      <c r="M187" s="233" t="s">
        <v>2001</v>
      </c>
      <c r="N187" s="233" t="s">
        <v>2001</v>
      </c>
      <c r="O187" s="234">
        <v>44</v>
      </c>
      <c r="P187" s="232">
        <v>292</v>
      </c>
      <c r="Q187" s="462">
        <v>72000000</v>
      </c>
      <c r="R187" s="236">
        <v>319</v>
      </c>
      <c r="S187" s="462">
        <v>72000000</v>
      </c>
      <c r="T187" s="236" t="s">
        <v>1028</v>
      </c>
      <c r="U187" s="462">
        <v>72000000</v>
      </c>
      <c r="V187" s="238" t="s">
        <v>539</v>
      </c>
      <c r="W187" s="238" t="s">
        <v>1078</v>
      </c>
      <c r="X187" s="239" t="s">
        <v>1079</v>
      </c>
      <c r="Y187" s="591">
        <v>0</v>
      </c>
      <c r="Z187" s="232">
        <v>0</v>
      </c>
      <c r="AA187" s="462">
        <v>0</v>
      </c>
      <c r="AB187" s="232">
        <v>3466667</v>
      </c>
      <c r="AC187" s="232">
        <v>8000000</v>
      </c>
      <c r="AD187" s="232">
        <v>8000000</v>
      </c>
      <c r="AE187" s="232">
        <v>8000000</v>
      </c>
      <c r="AF187" s="232">
        <v>8000000</v>
      </c>
      <c r="AG187" s="232">
        <v>8000000</v>
      </c>
      <c r="AH187" s="232"/>
      <c r="AI187" s="232"/>
      <c r="AJ187" s="237"/>
      <c r="AK187" s="592">
        <f t="shared" si="55"/>
        <v>43466667</v>
      </c>
      <c r="AL187" s="593">
        <f t="shared" si="56"/>
        <v>28533333</v>
      </c>
      <c r="AM187" s="240"/>
      <c r="AN187" s="223">
        <f t="shared" si="51"/>
        <v>28533333</v>
      </c>
      <c r="AO187" s="224"/>
      <c r="AP187" s="224">
        <f t="shared" si="52"/>
        <v>28533333</v>
      </c>
      <c r="AQ187" s="225"/>
      <c r="AR187" s="224"/>
      <c r="AS187" s="224"/>
      <c r="AT187" s="224"/>
      <c r="AU187" s="224"/>
      <c r="AV187" s="224"/>
      <c r="AW187" s="224"/>
      <c r="AX187" s="224"/>
      <c r="AY187" s="224"/>
      <c r="AZ187" s="224"/>
      <c r="BA187" s="224"/>
      <c r="BB187" s="226"/>
      <c r="BC187" s="227">
        <f t="shared" si="53"/>
        <v>0</v>
      </c>
      <c r="BD187" s="222">
        <f t="shared" si="54"/>
        <v>28533333</v>
      </c>
    </row>
    <row r="188" spans="2:56" s="154" customFormat="1" x14ac:dyDescent="0.2">
      <c r="B188" s="231"/>
      <c r="C188" s="462">
        <v>86000000</v>
      </c>
      <c r="D188" s="210" t="s">
        <v>50</v>
      </c>
      <c r="E188" s="210" t="s">
        <v>182</v>
      </c>
      <c r="F188" s="210" t="s">
        <v>123</v>
      </c>
      <c r="G188" s="210" t="s">
        <v>533</v>
      </c>
      <c r="H188" s="210" t="s">
        <v>171</v>
      </c>
      <c r="I188" s="210" t="s">
        <v>86</v>
      </c>
      <c r="J188" s="210" t="s">
        <v>77</v>
      </c>
      <c r="K188" s="210" t="s">
        <v>124</v>
      </c>
      <c r="L188" s="233" t="s">
        <v>2001</v>
      </c>
      <c r="M188" s="233" t="s">
        <v>2001</v>
      </c>
      <c r="N188" s="233" t="s">
        <v>2001</v>
      </c>
      <c r="O188" s="234">
        <v>45</v>
      </c>
      <c r="P188" s="232">
        <v>166</v>
      </c>
      <c r="Q188" s="462">
        <v>86000000</v>
      </c>
      <c r="R188" s="236">
        <v>171</v>
      </c>
      <c r="S188" s="462">
        <v>86000000</v>
      </c>
      <c r="T188" s="236" t="s">
        <v>870</v>
      </c>
      <c r="U188" s="462">
        <v>86000000</v>
      </c>
      <c r="V188" s="238" t="s">
        <v>296</v>
      </c>
      <c r="W188" s="238" t="s">
        <v>1080</v>
      </c>
      <c r="X188" s="239" t="s">
        <v>932</v>
      </c>
      <c r="Y188" s="591">
        <v>0</v>
      </c>
      <c r="Z188" s="232">
        <v>0</v>
      </c>
      <c r="AA188" s="462">
        <v>6020000</v>
      </c>
      <c r="AB188" s="232">
        <v>8600000</v>
      </c>
      <c r="AC188" s="232">
        <v>8600000</v>
      </c>
      <c r="AD188" s="232">
        <v>8600000</v>
      </c>
      <c r="AE188" s="232">
        <v>8600000</v>
      </c>
      <c r="AF188" s="232">
        <v>8600000</v>
      </c>
      <c r="AG188" s="232">
        <v>8600000</v>
      </c>
      <c r="AH188" s="232"/>
      <c r="AI188" s="232"/>
      <c r="AJ188" s="237"/>
      <c r="AK188" s="592">
        <f>SUM(Y188:AJ188)</f>
        <v>57620000</v>
      </c>
      <c r="AL188" s="593">
        <f>+U188-AK188</f>
        <v>28380000</v>
      </c>
      <c r="AM188" s="240"/>
      <c r="AN188" s="223">
        <f t="shared" si="51"/>
        <v>28380000</v>
      </c>
      <c r="AO188" s="224"/>
      <c r="AP188" s="224">
        <f t="shared" si="52"/>
        <v>28380000</v>
      </c>
      <c r="AQ188" s="225"/>
      <c r="AR188" s="224"/>
      <c r="AS188" s="224"/>
      <c r="AT188" s="224"/>
      <c r="AU188" s="224"/>
      <c r="AV188" s="224"/>
      <c r="AW188" s="224"/>
      <c r="AX188" s="224"/>
      <c r="AY188" s="224"/>
      <c r="AZ188" s="224"/>
      <c r="BA188" s="224"/>
      <c r="BB188" s="226"/>
      <c r="BC188" s="227">
        <f t="shared" si="53"/>
        <v>0</v>
      </c>
      <c r="BD188" s="222">
        <f t="shared" si="54"/>
        <v>28380000</v>
      </c>
    </row>
    <row r="189" spans="2:56" s="154" customFormat="1" x14ac:dyDescent="0.2">
      <c r="B189" s="231"/>
      <c r="C189" s="462">
        <v>139200000</v>
      </c>
      <c r="D189" s="210" t="s">
        <v>50</v>
      </c>
      <c r="E189" s="210" t="s">
        <v>182</v>
      </c>
      <c r="F189" s="210" t="s">
        <v>123</v>
      </c>
      <c r="G189" s="210" t="s">
        <v>533</v>
      </c>
      <c r="H189" s="210" t="s">
        <v>171</v>
      </c>
      <c r="I189" s="210" t="s">
        <v>86</v>
      </c>
      <c r="J189" s="210" t="s">
        <v>77</v>
      </c>
      <c r="K189" s="210" t="s">
        <v>124</v>
      </c>
      <c r="L189" s="233" t="s">
        <v>2001</v>
      </c>
      <c r="M189" s="233" t="s">
        <v>2001</v>
      </c>
      <c r="N189" s="233" t="s">
        <v>2001</v>
      </c>
      <c r="O189" s="234">
        <v>47</v>
      </c>
      <c r="P189" s="232">
        <v>573</v>
      </c>
      <c r="Q189" s="462">
        <v>139200000</v>
      </c>
      <c r="R189" s="236">
        <v>690</v>
      </c>
      <c r="S189" s="462">
        <v>139200000</v>
      </c>
      <c r="T189" s="236"/>
      <c r="U189" s="462"/>
      <c r="V189" s="238" t="s">
        <v>1035</v>
      </c>
      <c r="W189" s="238"/>
      <c r="X189" s="239"/>
      <c r="Y189" s="591">
        <v>0</v>
      </c>
      <c r="Z189" s="232">
        <v>0</v>
      </c>
      <c r="AA189" s="462">
        <v>0</v>
      </c>
      <c r="AB189" s="232">
        <v>0</v>
      </c>
      <c r="AC189" s="232">
        <v>0</v>
      </c>
      <c r="AD189" s="232">
        <v>0</v>
      </c>
      <c r="AE189" s="232">
        <v>0</v>
      </c>
      <c r="AF189" s="232">
        <v>0</v>
      </c>
      <c r="AG189" s="232">
        <v>0</v>
      </c>
      <c r="AH189" s="232"/>
      <c r="AI189" s="232"/>
      <c r="AJ189" s="237"/>
      <c r="AK189" s="592">
        <f>SUM(Y189:AJ189)</f>
        <v>0</v>
      </c>
      <c r="AL189" s="593">
        <f>+U189-AK189</f>
        <v>0</v>
      </c>
      <c r="AM189" s="240"/>
      <c r="AN189" s="223">
        <f t="shared" si="51"/>
        <v>0</v>
      </c>
      <c r="AO189" s="224"/>
      <c r="AP189" s="224">
        <f t="shared" si="52"/>
        <v>0</v>
      </c>
      <c r="AQ189" s="225"/>
      <c r="AR189" s="224"/>
      <c r="AS189" s="224"/>
      <c r="AT189" s="224"/>
      <c r="AU189" s="224"/>
      <c r="AV189" s="224"/>
      <c r="AW189" s="224"/>
      <c r="AX189" s="224"/>
      <c r="AY189" s="224"/>
      <c r="AZ189" s="224"/>
      <c r="BA189" s="224"/>
      <c r="BB189" s="226"/>
      <c r="BC189" s="227">
        <f t="shared" si="53"/>
        <v>0</v>
      </c>
      <c r="BD189" s="222">
        <f t="shared" si="54"/>
        <v>0</v>
      </c>
    </row>
    <row r="190" spans="2:56" s="154" customFormat="1" x14ac:dyDescent="0.2">
      <c r="B190" s="231"/>
      <c r="C190" s="462">
        <v>48166667</v>
      </c>
      <c r="D190" s="210" t="s">
        <v>50</v>
      </c>
      <c r="E190" s="210" t="s">
        <v>182</v>
      </c>
      <c r="F190" s="210" t="s">
        <v>123</v>
      </c>
      <c r="G190" s="210" t="s">
        <v>533</v>
      </c>
      <c r="H190" s="210" t="s">
        <v>171</v>
      </c>
      <c r="I190" s="210" t="s">
        <v>86</v>
      </c>
      <c r="J190" s="210" t="s">
        <v>77</v>
      </c>
      <c r="K190" s="210" t="s">
        <v>124</v>
      </c>
      <c r="L190" s="233" t="s">
        <v>2001</v>
      </c>
      <c r="M190" s="233" t="s">
        <v>2001</v>
      </c>
      <c r="N190" s="233" t="s">
        <v>2001</v>
      </c>
      <c r="O190" s="234">
        <v>48</v>
      </c>
      <c r="P190" s="232">
        <v>453</v>
      </c>
      <c r="Q190" s="462">
        <v>48166667</v>
      </c>
      <c r="R190" s="236">
        <v>585</v>
      </c>
      <c r="S190" s="462">
        <v>48166667</v>
      </c>
      <c r="T190" s="236" t="s">
        <v>1029</v>
      </c>
      <c r="U190" s="462">
        <v>48166667</v>
      </c>
      <c r="V190" s="238" t="s">
        <v>788</v>
      </c>
      <c r="W190" s="238" t="s">
        <v>1081</v>
      </c>
      <c r="X190" s="239" t="s">
        <v>1082</v>
      </c>
      <c r="Y190" s="591">
        <v>0</v>
      </c>
      <c r="Z190" s="232">
        <v>0</v>
      </c>
      <c r="AA190" s="462">
        <v>0</v>
      </c>
      <c r="AB190" s="232">
        <v>0</v>
      </c>
      <c r="AC190" s="232">
        <v>0</v>
      </c>
      <c r="AD190" s="232">
        <v>0</v>
      </c>
      <c r="AE190" s="232">
        <v>0</v>
      </c>
      <c r="AF190" s="232">
        <v>8500000</v>
      </c>
      <c r="AG190" s="232">
        <v>8500000</v>
      </c>
      <c r="AH190" s="232"/>
      <c r="AI190" s="232"/>
      <c r="AJ190" s="237"/>
      <c r="AK190" s="592">
        <f>SUM(Y190:AJ190)</f>
        <v>17000000</v>
      </c>
      <c r="AL190" s="593">
        <f>+U190-AK190</f>
        <v>31166667</v>
      </c>
      <c r="AM190" s="240"/>
      <c r="AN190" s="223">
        <f t="shared" si="51"/>
        <v>31166667</v>
      </c>
      <c r="AO190" s="224"/>
      <c r="AP190" s="224">
        <f t="shared" si="52"/>
        <v>31166667</v>
      </c>
      <c r="AQ190" s="225"/>
      <c r="AR190" s="224"/>
      <c r="AS190" s="224"/>
      <c r="AT190" s="224"/>
      <c r="AU190" s="224"/>
      <c r="AV190" s="224"/>
      <c r="AW190" s="224"/>
      <c r="AX190" s="224"/>
      <c r="AY190" s="224"/>
      <c r="AZ190" s="224"/>
      <c r="BA190" s="224"/>
      <c r="BB190" s="226"/>
      <c r="BC190" s="227">
        <f t="shared" si="53"/>
        <v>0</v>
      </c>
      <c r="BD190" s="222">
        <f t="shared" si="54"/>
        <v>31166667</v>
      </c>
    </row>
    <row r="191" spans="2:56" s="154" customFormat="1" x14ac:dyDescent="0.2">
      <c r="B191" s="231"/>
      <c r="C191" s="462">
        <v>53000000</v>
      </c>
      <c r="D191" s="210" t="s">
        <v>50</v>
      </c>
      <c r="E191" s="210" t="s">
        <v>182</v>
      </c>
      <c r="F191" s="210" t="s">
        <v>123</v>
      </c>
      <c r="G191" s="210" t="s">
        <v>533</v>
      </c>
      <c r="H191" s="210" t="s">
        <v>171</v>
      </c>
      <c r="I191" s="210" t="s">
        <v>86</v>
      </c>
      <c r="J191" s="210" t="s">
        <v>77</v>
      </c>
      <c r="K191" s="210" t="s">
        <v>124</v>
      </c>
      <c r="L191" s="233" t="s">
        <v>2001</v>
      </c>
      <c r="M191" s="233" t="s">
        <v>2001</v>
      </c>
      <c r="N191" s="233" t="s">
        <v>2001</v>
      </c>
      <c r="O191" s="234">
        <v>250</v>
      </c>
      <c r="P191" s="232">
        <v>128</v>
      </c>
      <c r="Q191" s="462">
        <v>53000000</v>
      </c>
      <c r="R191" s="236">
        <v>158</v>
      </c>
      <c r="S191" s="462">
        <v>53000000</v>
      </c>
      <c r="T191" s="236" t="s">
        <v>1030</v>
      </c>
      <c r="U191" s="462">
        <v>53000000</v>
      </c>
      <c r="V191" s="238" t="s">
        <v>540</v>
      </c>
      <c r="W191" s="237" t="s">
        <v>1083</v>
      </c>
      <c r="X191" s="239" t="s">
        <v>1084</v>
      </c>
      <c r="Y191" s="591">
        <v>0</v>
      </c>
      <c r="Z191" s="232">
        <v>0</v>
      </c>
      <c r="AA191" s="232">
        <v>5653333</v>
      </c>
      <c r="AB191" s="232">
        <v>5300000</v>
      </c>
      <c r="AC191" s="232">
        <v>5300000</v>
      </c>
      <c r="AD191" s="232">
        <v>5300000</v>
      </c>
      <c r="AE191" s="232">
        <v>5300000</v>
      </c>
      <c r="AF191" s="232">
        <v>5300000</v>
      </c>
      <c r="AG191" s="232">
        <v>5300000</v>
      </c>
      <c r="AH191" s="232"/>
      <c r="AI191" s="232"/>
      <c r="AJ191" s="237"/>
      <c r="AK191" s="592">
        <f t="shared" si="55"/>
        <v>37453333</v>
      </c>
      <c r="AL191" s="593">
        <f t="shared" si="56"/>
        <v>15546667</v>
      </c>
      <c r="AM191" s="240"/>
      <c r="AN191" s="223">
        <f t="shared" si="51"/>
        <v>15546667</v>
      </c>
      <c r="AO191" s="224"/>
      <c r="AP191" s="224">
        <f t="shared" si="52"/>
        <v>15546667</v>
      </c>
      <c r="AQ191" s="225"/>
      <c r="AR191" s="224"/>
      <c r="AS191" s="224"/>
      <c r="AT191" s="224"/>
      <c r="AU191" s="224"/>
      <c r="AV191" s="224"/>
      <c r="AW191" s="224"/>
      <c r="AX191" s="224"/>
      <c r="AY191" s="224"/>
      <c r="AZ191" s="224"/>
      <c r="BA191" s="224"/>
      <c r="BB191" s="226"/>
      <c r="BC191" s="227">
        <f t="shared" si="53"/>
        <v>0</v>
      </c>
      <c r="BD191" s="222">
        <f t="shared" si="54"/>
        <v>15546667</v>
      </c>
    </row>
    <row r="192" spans="2:56" s="154" customFormat="1" x14ac:dyDescent="0.2">
      <c r="B192" s="231"/>
      <c r="C192" s="462">
        <v>41400000</v>
      </c>
      <c r="D192" s="210" t="s">
        <v>50</v>
      </c>
      <c r="E192" s="210" t="s">
        <v>182</v>
      </c>
      <c r="F192" s="210" t="s">
        <v>123</v>
      </c>
      <c r="G192" s="210" t="s">
        <v>533</v>
      </c>
      <c r="H192" s="210" t="s">
        <v>171</v>
      </c>
      <c r="I192" s="210" t="s">
        <v>86</v>
      </c>
      <c r="J192" s="210" t="s">
        <v>77</v>
      </c>
      <c r="K192" s="210" t="s">
        <v>124</v>
      </c>
      <c r="L192" s="233" t="s">
        <v>2001</v>
      </c>
      <c r="M192" s="233" t="s">
        <v>2001</v>
      </c>
      <c r="N192" s="233" t="s">
        <v>2001</v>
      </c>
      <c r="O192" s="234">
        <v>288</v>
      </c>
      <c r="P192" s="232">
        <v>298</v>
      </c>
      <c r="Q192" s="462">
        <v>41400000</v>
      </c>
      <c r="R192" s="236">
        <v>325</v>
      </c>
      <c r="S192" s="462">
        <v>41400000</v>
      </c>
      <c r="T192" s="236" t="s">
        <v>1031</v>
      </c>
      <c r="U192" s="462">
        <v>41400000</v>
      </c>
      <c r="V192" s="238" t="s">
        <v>297</v>
      </c>
      <c r="W192" s="237" t="s">
        <v>1085</v>
      </c>
      <c r="X192" s="239" t="s">
        <v>1086</v>
      </c>
      <c r="Y192" s="591">
        <v>0</v>
      </c>
      <c r="Z192" s="232">
        <v>0</v>
      </c>
      <c r="AA192" s="232">
        <v>0</v>
      </c>
      <c r="AB192" s="232">
        <v>4446667</v>
      </c>
      <c r="AC192" s="232">
        <v>4600000</v>
      </c>
      <c r="AD192" s="232">
        <v>4600000</v>
      </c>
      <c r="AE192" s="232">
        <v>4600000</v>
      </c>
      <c r="AF192" s="232">
        <v>4600000</v>
      </c>
      <c r="AG192" s="232">
        <v>4600000</v>
      </c>
      <c r="AH192" s="232"/>
      <c r="AI192" s="232"/>
      <c r="AJ192" s="237"/>
      <c r="AK192" s="592">
        <f>SUM(Y192:AJ192)</f>
        <v>27446667</v>
      </c>
      <c r="AL192" s="593">
        <f>+U192-AK192</f>
        <v>13953333</v>
      </c>
      <c r="AM192" s="240"/>
      <c r="AN192" s="223">
        <f t="shared" si="51"/>
        <v>13953333</v>
      </c>
      <c r="AO192" s="224"/>
      <c r="AP192" s="224">
        <f t="shared" si="52"/>
        <v>13953333</v>
      </c>
      <c r="AQ192" s="225"/>
      <c r="AR192" s="224"/>
      <c r="AS192" s="224"/>
      <c r="AT192" s="224"/>
      <c r="AU192" s="224"/>
      <c r="AV192" s="224"/>
      <c r="AW192" s="224"/>
      <c r="AX192" s="224"/>
      <c r="AY192" s="224"/>
      <c r="AZ192" s="224"/>
      <c r="BA192" s="224"/>
      <c r="BB192" s="226"/>
      <c r="BC192" s="227">
        <f t="shared" si="53"/>
        <v>0</v>
      </c>
      <c r="BD192" s="222">
        <f t="shared" si="54"/>
        <v>13953333</v>
      </c>
    </row>
    <row r="193" spans="2:56" s="154" customFormat="1" x14ac:dyDescent="0.2">
      <c r="B193" s="231"/>
      <c r="C193" s="462">
        <v>2433333</v>
      </c>
      <c r="D193" s="210" t="s">
        <v>50</v>
      </c>
      <c r="E193" s="210" t="s">
        <v>182</v>
      </c>
      <c r="F193" s="210" t="s">
        <v>123</v>
      </c>
      <c r="G193" s="210" t="s">
        <v>533</v>
      </c>
      <c r="H193" s="210" t="s">
        <v>171</v>
      </c>
      <c r="I193" s="210" t="s">
        <v>86</v>
      </c>
      <c r="J193" s="210" t="s">
        <v>77</v>
      </c>
      <c r="K193" s="210" t="s">
        <v>124</v>
      </c>
      <c r="L193" s="233" t="s">
        <v>2001</v>
      </c>
      <c r="M193" s="233" t="s">
        <v>2001</v>
      </c>
      <c r="N193" s="233" t="s">
        <v>2001</v>
      </c>
      <c r="O193" s="234">
        <v>600</v>
      </c>
      <c r="P193" s="232"/>
      <c r="Q193" s="462"/>
      <c r="R193" s="236"/>
      <c r="S193" s="462"/>
      <c r="T193" s="236"/>
      <c r="U193" s="462"/>
      <c r="V193" s="238" t="s">
        <v>1950</v>
      </c>
      <c r="W193" s="237"/>
      <c r="X193" s="239"/>
      <c r="Y193" s="591">
        <v>0</v>
      </c>
      <c r="Z193" s="232">
        <v>0</v>
      </c>
      <c r="AA193" s="232">
        <v>0</v>
      </c>
      <c r="AB193" s="232">
        <v>0</v>
      </c>
      <c r="AC193" s="232">
        <v>0</v>
      </c>
      <c r="AD193" s="232">
        <v>0</v>
      </c>
      <c r="AE193" s="232">
        <v>0</v>
      </c>
      <c r="AF193" s="232">
        <v>0</v>
      </c>
      <c r="AG193" s="232">
        <v>0</v>
      </c>
      <c r="AH193" s="232"/>
      <c r="AI193" s="232"/>
      <c r="AJ193" s="237"/>
      <c r="AK193" s="592">
        <f>SUM(Y193:AJ193)</f>
        <v>0</v>
      </c>
      <c r="AL193" s="593">
        <f>+U193-AK193</f>
        <v>0</v>
      </c>
      <c r="AM193" s="240"/>
      <c r="AN193" s="223">
        <f t="shared" si="51"/>
        <v>0</v>
      </c>
      <c r="AO193" s="224"/>
      <c r="AP193" s="224">
        <f t="shared" si="52"/>
        <v>0</v>
      </c>
      <c r="AQ193" s="225"/>
      <c r="AR193" s="224"/>
      <c r="AS193" s="224"/>
      <c r="AT193" s="224"/>
      <c r="AU193" s="224"/>
      <c r="AV193" s="224"/>
      <c r="AW193" s="224"/>
      <c r="AX193" s="224"/>
      <c r="AY193" s="224"/>
      <c r="AZ193" s="224"/>
      <c r="BA193" s="224"/>
      <c r="BB193" s="226"/>
      <c r="BC193" s="227">
        <f t="shared" si="53"/>
        <v>0</v>
      </c>
      <c r="BD193" s="222">
        <f t="shared" si="54"/>
        <v>0</v>
      </c>
    </row>
    <row r="194" spans="2:56" s="154" customFormat="1" x14ac:dyDescent="0.2">
      <c r="B194" s="231"/>
      <c r="C194" s="462">
        <v>5898000</v>
      </c>
      <c r="D194" s="210" t="s">
        <v>50</v>
      </c>
      <c r="E194" s="210" t="s">
        <v>182</v>
      </c>
      <c r="F194" s="210" t="s">
        <v>123</v>
      </c>
      <c r="G194" s="210" t="s">
        <v>533</v>
      </c>
      <c r="H194" s="210" t="s">
        <v>171</v>
      </c>
      <c r="I194" s="210" t="s">
        <v>86</v>
      </c>
      <c r="J194" s="210" t="s">
        <v>77</v>
      </c>
      <c r="K194" s="210" t="s">
        <v>124</v>
      </c>
      <c r="L194" s="233" t="s">
        <v>2001</v>
      </c>
      <c r="M194" s="233" t="s">
        <v>2001</v>
      </c>
      <c r="N194" s="233" t="s">
        <v>2001</v>
      </c>
      <c r="O194" s="234">
        <v>647</v>
      </c>
      <c r="P194" s="232">
        <v>456</v>
      </c>
      <c r="Q194" s="462">
        <v>5898000</v>
      </c>
      <c r="R194" s="236">
        <v>508</v>
      </c>
      <c r="S194" s="462">
        <v>5898000</v>
      </c>
      <c r="T194" s="236" t="s">
        <v>1032</v>
      </c>
      <c r="U194" s="462">
        <v>5898000</v>
      </c>
      <c r="V194" s="238" t="s">
        <v>789</v>
      </c>
      <c r="W194" s="237" t="s">
        <v>826</v>
      </c>
      <c r="X194" s="239" t="s">
        <v>814</v>
      </c>
      <c r="Y194" s="591">
        <v>0</v>
      </c>
      <c r="Z194" s="232">
        <v>0</v>
      </c>
      <c r="AA194" s="232">
        <v>0</v>
      </c>
      <c r="AB194" s="232">
        <v>0</v>
      </c>
      <c r="AC194" s="232">
        <v>0</v>
      </c>
      <c r="AD194" s="232">
        <v>0</v>
      </c>
      <c r="AE194" s="232">
        <v>0</v>
      </c>
      <c r="AF194" s="232">
        <v>3390384</v>
      </c>
      <c r="AG194" s="232">
        <v>2507616</v>
      </c>
      <c r="AH194" s="232"/>
      <c r="AI194" s="232"/>
      <c r="AJ194" s="237"/>
      <c r="AK194" s="592">
        <f t="shared" ref="AK194:AK202" si="57">SUM(Y194:AJ194)</f>
        <v>5898000</v>
      </c>
      <c r="AL194" s="593">
        <f t="shared" ref="AL194:AL202" si="58">+U194-AK194</f>
        <v>0</v>
      </c>
      <c r="AM194" s="240"/>
      <c r="AN194" s="223">
        <f t="shared" si="51"/>
        <v>0</v>
      </c>
      <c r="AO194" s="224"/>
      <c r="AP194" s="224">
        <f t="shared" si="52"/>
        <v>0</v>
      </c>
      <c r="AQ194" s="225"/>
      <c r="AR194" s="224"/>
      <c r="AS194" s="224"/>
      <c r="AT194" s="224"/>
      <c r="AU194" s="224"/>
      <c r="AV194" s="224"/>
      <c r="AW194" s="224"/>
      <c r="AX194" s="224"/>
      <c r="AY194" s="224"/>
      <c r="AZ194" s="224"/>
      <c r="BA194" s="224"/>
      <c r="BB194" s="226"/>
      <c r="BC194" s="227">
        <f t="shared" si="53"/>
        <v>0</v>
      </c>
      <c r="BD194" s="222">
        <f t="shared" si="54"/>
        <v>0</v>
      </c>
    </row>
    <row r="195" spans="2:56" s="154" customFormat="1" x14ac:dyDescent="0.2">
      <c r="B195" s="231"/>
      <c r="C195" s="462">
        <v>30000000</v>
      </c>
      <c r="D195" s="210" t="s">
        <v>50</v>
      </c>
      <c r="E195" s="210" t="s">
        <v>182</v>
      </c>
      <c r="F195" s="210" t="s">
        <v>123</v>
      </c>
      <c r="G195" s="210" t="s">
        <v>533</v>
      </c>
      <c r="H195" s="210" t="s">
        <v>171</v>
      </c>
      <c r="I195" s="210" t="s">
        <v>86</v>
      </c>
      <c r="J195" s="210" t="s">
        <v>77</v>
      </c>
      <c r="K195" s="210" t="s">
        <v>124</v>
      </c>
      <c r="L195" s="233" t="s">
        <v>2001</v>
      </c>
      <c r="M195" s="233" t="s">
        <v>2001</v>
      </c>
      <c r="N195" s="233" t="s">
        <v>2001</v>
      </c>
      <c r="O195" s="234">
        <v>676</v>
      </c>
      <c r="P195" s="232">
        <v>509</v>
      </c>
      <c r="Q195" s="462">
        <v>30000000</v>
      </c>
      <c r="R195" s="236">
        <v>609</v>
      </c>
      <c r="S195" s="462">
        <v>30000000</v>
      </c>
      <c r="T195" s="236" t="s">
        <v>1033</v>
      </c>
      <c r="U195" s="462">
        <v>30000000</v>
      </c>
      <c r="V195" s="238" t="s">
        <v>1036</v>
      </c>
      <c r="W195" s="237" t="s">
        <v>1087</v>
      </c>
      <c r="X195" s="239" t="s">
        <v>1088</v>
      </c>
      <c r="Y195" s="591">
        <v>0</v>
      </c>
      <c r="Z195" s="232">
        <v>0</v>
      </c>
      <c r="AA195" s="232">
        <v>0</v>
      </c>
      <c r="AB195" s="232">
        <v>0</v>
      </c>
      <c r="AC195" s="232">
        <v>0</v>
      </c>
      <c r="AD195" s="232">
        <v>0</v>
      </c>
      <c r="AE195" s="232">
        <v>0</v>
      </c>
      <c r="AF195" s="232">
        <v>1800000</v>
      </c>
      <c r="AG195" s="232">
        <v>6000000</v>
      </c>
      <c r="AH195" s="232"/>
      <c r="AI195" s="232"/>
      <c r="AJ195" s="237"/>
      <c r="AK195" s="592">
        <f t="shared" si="57"/>
        <v>7800000</v>
      </c>
      <c r="AL195" s="593">
        <f t="shared" si="58"/>
        <v>22200000</v>
      </c>
      <c r="AM195" s="240"/>
      <c r="AN195" s="223">
        <f t="shared" si="51"/>
        <v>22200000</v>
      </c>
      <c r="AO195" s="224"/>
      <c r="AP195" s="224">
        <f t="shared" si="52"/>
        <v>22200000</v>
      </c>
      <c r="AQ195" s="225"/>
      <c r="AR195" s="224"/>
      <c r="AS195" s="224"/>
      <c r="AT195" s="224"/>
      <c r="AU195" s="224"/>
      <c r="AV195" s="224"/>
      <c r="AW195" s="224"/>
      <c r="AX195" s="224"/>
      <c r="AY195" s="224"/>
      <c r="AZ195" s="224"/>
      <c r="BA195" s="224"/>
      <c r="BB195" s="226"/>
      <c r="BC195" s="227">
        <f t="shared" si="53"/>
        <v>0</v>
      </c>
      <c r="BD195" s="222">
        <f t="shared" si="54"/>
        <v>22200000</v>
      </c>
    </row>
    <row r="196" spans="2:56" s="154" customFormat="1" x14ac:dyDescent="0.2">
      <c r="B196" s="231"/>
      <c r="C196" s="462">
        <v>15208233</v>
      </c>
      <c r="D196" s="210" t="s">
        <v>50</v>
      </c>
      <c r="E196" s="210" t="s">
        <v>182</v>
      </c>
      <c r="F196" s="210" t="s">
        <v>123</v>
      </c>
      <c r="G196" s="210" t="s">
        <v>533</v>
      </c>
      <c r="H196" s="210" t="s">
        <v>171</v>
      </c>
      <c r="I196" s="210" t="s">
        <v>86</v>
      </c>
      <c r="J196" s="210" t="s">
        <v>77</v>
      </c>
      <c r="K196" s="210" t="s">
        <v>124</v>
      </c>
      <c r="L196" s="233" t="s">
        <v>2001</v>
      </c>
      <c r="M196" s="233" t="s">
        <v>2001</v>
      </c>
      <c r="N196" s="233" t="s">
        <v>2001</v>
      </c>
      <c r="O196" s="234">
        <v>678</v>
      </c>
      <c r="P196" s="232">
        <v>567</v>
      </c>
      <c r="Q196" s="462">
        <v>15208233</v>
      </c>
      <c r="R196" s="236">
        <v>667</v>
      </c>
      <c r="S196" s="462">
        <v>15208233</v>
      </c>
      <c r="T196" s="236" t="s">
        <v>1948</v>
      </c>
      <c r="U196" s="462">
        <v>15208233</v>
      </c>
      <c r="V196" s="238" t="s">
        <v>1037</v>
      </c>
      <c r="W196" s="237" t="s">
        <v>1953</v>
      </c>
      <c r="X196" s="239" t="s">
        <v>1954</v>
      </c>
      <c r="Y196" s="591">
        <v>0</v>
      </c>
      <c r="Z196" s="232">
        <v>0</v>
      </c>
      <c r="AA196" s="232">
        <v>0</v>
      </c>
      <c r="AB196" s="232">
        <v>0</v>
      </c>
      <c r="AC196" s="232">
        <v>0</v>
      </c>
      <c r="AD196" s="232">
        <v>0</v>
      </c>
      <c r="AE196" s="232">
        <v>0</v>
      </c>
      <c r="AF196" s="232">
        <v>0</v>
      </c>
      <c r="AG196" s="232">
        <v>1417717</v>
      </c>
      <c r="AH196" s="232"/>
      <c r="AI196" s="232"/>
      <c r="AJ196" s="237"/>
      <c r="AK196" s="592">
        <f t="shared" si="57"/>
        <v>1417717</v>
      </c>
      <c r="AL196" s="593">
        <f t="shared" si="58"/>
        <v>13790516</v>
      </c>
      <c r="AM196" s="240"/>
      <c r="AN196" s="223">
        <f t="shared" si="51"/>
        <v>13790516</v>
      </c>
      <c r="AO196" s="224"/>
      <c r="AP196" s="224">
        <f t="shared" si="52"/>
        <v>13790516</v>
      </c>
      <c r="AQ196" s="225"/>
      <c r="AR196" s="224"/>
      <c r="AS196" s="224"/>
      <c r="AT196" s="224"/>
      <c r="AU196" s="224"/>
      <c r="AV196" s="224"/>
      <c r="AW196" s="224"/>
      <c r="AX196" s="224"/>
      <c r="AY196" s="224"/>
      <c r="AZ196" s="224"/>
      <c r="BA196" s="224"/>
      <c r="BB196" s="226"/>
      <c r="BC196" s="227">
        <f t="shared" si="53"/>
        <v>0</v>
      </c>
      <c r="BD196" s="222">
        <f t="shared" si="54"/>
        <v>13790516</v>
      </c>
    </row>
    <row r="197" spans="2:56" s="154" customFormat="1" x14ac:dyDescent="0.2">
      <c r="B197" s="231"/>
      <c r="C197" s="462">
        <v>20000000</v>
      </c>
      <c r="D197" s="210" t="s">
        <v>50</v>
      </c>
      <c r="E197" s="210" t="s">
        <v>182</v>
      </c>
      <c r="F197" s="210" t="s">
        <v>123</v>
      </c>
      <c r="G197" s="210" t="s">
        <v>533</v>
      </c>
      <c r="H197" s="210" t="s">
        <v>171</v>
      </c>
      <c r="I197" s="210" t="s">
        <v>86</v>
      </c>
      <c r="J197" s="210" t="s">
        <v>77</v>
      </c>
      <c r="K197" s="210" t="s">
        <v>124</v>
      </c>
      <c r="L197" s="233" t="s">
        <v>2001</v>
      </c>
      <c r="M197" s="233" t="s">
        <v>2001</v>
      </c>
      <c r="N197" s="233" t="s">
        <v>2001</v>
      </c>
      <c r="O197" s="234">
        <v>679</v>
      </c>
      <c r="P197" s="232">
        <v>511</v>
      </c>
      <c r="Q197" s="462">
        <v>20000000</v>
      </c>
      <c r="R197" s="236">
        <v>606</v>
      </c>
      <c r="S197" s="462">
        <v>20000000</v>
      </c>
      <c r="T197" s="236" t="s">
        <v>1034</v>
      </c>
      <c r="U197" s="462">
        <v>20000000</v>
      </c>
      <c r="V197" s="238" t="s">
        <v>1038</v>
      </c>
      <c r="W197" s="237" t="s">
        <v>1089</v>
      </c>
      <c r="X197" s="239" t="s">
        <v>1090</v>
      </c>
      <c r="Y197" s="591">
        <v>0</v>
      </c>
      <c r="Z197" s="232">
        <v>0</v>
      </c>
      <c r="AA197" s="232">
        <v>0</v>
      </c>
      <c r="AB197" s="232">
        <v>0</v>
      </c>
      <c r="AC197" s="232">
        <v>0</v>
      </c>
      <c r="AD197" s="232">
        <v>0</v>
      </c>
      <c r="AE197" s="232">
        <v>0</v>
      </c>
      <c r="AF197" s="232">
        <v>1500000</v>
      </c>
      <c r="AG197" s="232">
        <v>5000000</v>
      </c>
      <c r="AH197" s="232"/>
      <c r="AI197" s="232"/>
      <c r="AJ197" s="237"/>
      <c r="AK197" s="592">
        <f t="shared" si="57"/>
        <v>6500000</v>
      </c>
      <c r="AL197" s="593">
        <f t="shared" si="58"/>
        <v>13500000</v>
      </c>
      <c r="AM197" s="240"/>
      <c r="AN197" s="223">
        <f t="shared" si="51"/>
        <v>13500000</v>
      </c>
      <c r="AO197" s="224"/>
      <c r="AP197" s="224">
        <f t="shared" si="52"/>
        <v>13500000</v>
      </c>
      <c r="AQ197" s="225"/>
      <c r="AR197" s="224"/>
      <c r="AS197" s="224"/>
      <c r="AT197" s="224"/>
      <c r="AU197" s="224"/>
      <c r="AV197" s="224"/>
      <c r="AW197" s="224"/>
      <c r="AX197" s="224"/>
      <c r="AY197" s="224"/>
      <c r="AZ197" s="224"/>
      <c r="BA197" s="224"/>
      <c r="BB197" s="226"/>
      <c r="BC197" s="227">
        <f t="shared" si="53"/>
        <v>0</v>
      </c>
      <c r="BD197" s="222">
        <f t="shared" si="54"/>
        <v>13500000</v>
      </c>
    </row>
    <row r="198" spans="2:56" s="154" customFormat="1" x14ac:dyDescent="0.2">
      <c r="B198" s="231"/>
      <c r="C198" s="462">
        <v>32000000</v>
      </c>
      <c r="D198" s="210" t="s">
        <v>50</v>
      </c>
      <c r="E198" s="210" t="s">
        <v>182</v>
      </c>
      <c r="F198" s="210" t="s">
        <v>123</v>
      </c>
      <c r="G198" s="210" t="s">
        <v>533</v>
      </c>
      <c r="H198" s="210" t="s">
        <v>171</v>
      </c>
      <c r="I198" s="210" t="s">
        <v>86</v>
      </c>
      <c r="J198" s="210" t="s">
        <v>77</v>
      </c>
      <c r="K198" s="210" t="s">
        <v>124</v>
      </c>
      <c r="L198" s="233" t="s">
        <v>2001</v>
      </c>
      <c r="M198" s="233" t="s">
        <v>2001</v>
      </c>
      <c r="N198" s="233" t="s">
        <v>2001</v>
      </c>
      <c r="O198" s="234">
        <v>713</v>
      </c>
      <c r="P198" s="232">
        <v>587</v>
      </c>
      <c r="Q198" s="462">
        <v>32000000</v>
      </c>
      <c r="R198" s="236">
        <v>705</v>
      </c>
      <c r="S198" s="462">
        <v>32000000</v>
      </c>
      <c r="T198" s="236" t="s">
        <v>2138</v>
      </c>
      <c r="U198" s="462">
        <v>32000000</v>
      </c>
      <c r="V198" s="238" t="s">
        <v>1951</v>
      </c>
      <c r="W198" s="237" t="s">
        <v>1042</v>
      </c>
      <c r="X198" s="239" t="s">
        <v>1043</v>
      </c>
      <c r="Y198" s="591">
        <v>0</v>
      </c>
      <c r="Z198" s="232">
        <v>0</v>
      </c>
      <c r="AA198" s="232">
        <v>0</v>
      </c>
      <c r="AB198" s="232">
        <v>0</v>
      </c>
      <c r="AC198" s="232">
        <v>0</v>
      </c>
      <c r="AD198" s="232">
        <v>0</v>
      </c>
      <c r="AE198" s="232">
        <v>0</v>
      </c>
      <c r="AF198" s="232">
        <v>0</v>
      </c>
      <c r="AG198" s="232">
        <v>0</v>
      </c>
      <c r="AH198" s="232"/>
      <c r="AI198" s="232"/>
      <c r="AJ198" s="237"/>
      <c r="AK198" s="592">
        <f t="shared" si="57"/>
        <v>0</v>
      </c>
      <c r="AL198" s="593">
        <f t="shared" si="58"/>
        <v>32000000</v>
      </c>
      <c r="AM198" s="240"/>
      <c r="AN198" s="223">
        <f t="shared" si="51"/>
        <v>32000000</v>
      </c>
      <c r="AO198" s="224"/>
      <c r="AP198" s="224">
        <f t="shared" si="52"/>
        <v>32000000</v>
      </c>
      <c r="AQ198" s="225"/>
      <c r="AR198" s="224"/>
      <c r="AS198" s="224"/>
      <c r="AT198" s="224"/>
      <c r="AU198" s="224"/>
      <c r="AV198" s="224"/>
      <c r="AW198" s="224"/>
      <c r="AX198" s="224"/>
      <c r="AY198" s="224"/>
      <c r="AZ198" s="224"/>
      <c r="BA198" s="224"/>
      <c r="BB198" s="226"/>
      <c r="BC198" s="227">
        <f t="shared" si="53"/>
        <v>0</v>
      </c>
      <c r="BD198" s="222">
        <f t="shared" si="54"/>
        <v>32000000</v>
      </c>
    </row>
    <row r="199" spans="2:56" s="154" customFormat="1" x14ac:dyDescent="0.2">
      <c r="B199" s="231"/>
      <c r="C199" s="462">
        <v>30566667</v>
      </c>
      <c r="D199" s="210" t="s">
        <v>50</v>
      </c>
      <c r="E199" s="210" t="s">
        <v>182</v>
      </c>
      <c r="F199" s="210" t="s">
        <v>123</v>
      </c>
      <c r="G199" s="210" t="s">
        <v>533</v>
      </c>
      <c r="H199" s="210" t="s">
        <v>171</v>
      </c>
      <c r="I199" s="210" t="s">
        <v>86</v>
      </c>
      <c r="J199" s="210" t="s">
        <v>77</v>
      </c>
      <c r="K199" s="210" t="s">
        <v>124</v>
      </c>
      <c r="L199" s="233" t="s">
        <v>2001</v>
      </c>
      <c r="M199" s="233" t="s">
        <v>2001</v>
      </c>
      <c r="N199" s="233" t="s">
        <v>2001</v>
      </c>
      <c r="O199" s="234">
        <v>714</v>
      </c>
      <c r="P199" s="232">
        <v>568</v>
      </c>
      <c r="Q199" s="462">
        <v>30566667</v>
      </c>
      <c r="R199" s="236">
        <v>669</v>
      </c>
      <c r="S199" s="462">
        <v>30566667</v>
      </c>
      <c r="T199" s="236" t="s">
        <v>1949</v>
      </c>
      <c r="U199" s="462">
        <v>30566667</v>
      </c>
      <c r="V199" s="238" t="s">
        <v>1039</v>
      </c>
      <c r="W199" s="237" t="s">
        <v>1044</v>
      </c>
      <c r="X199" s="239" t="s">
        <v>1620</v>
      </c>
      <c r="Y199" s="591">
        <v>0</v>
      </c>
      <c r="Z199" s="232">
        <v>0</v>
      </c>
      <c r="AA199" s="232">
        <v>0</v>
      </c>
      <c r="AB199" s="232">
        <v>0</v>
      </c>
      <c r="AC199" s="232">
        <v>0</v>
      </c>
      <c r="AD199" s="232">
        <v>0</v>
      </c>
      <c r="AE199" s="232">
        <v>0</v>
      </c>
      <c r="AF199" s="232">
        <v>0</v>
      </c>
      <c r="AG199" s="232">
        <v>2566667</v>
      </c>
      <c r="AH199" s="232"/>
      <c r="AI199" s="232"/>
      <c r="AJ199" s="237"/>
      <c r="AK199" s="592">
        <f t="shared" si="57"/>
        <v>2566667</v>
      </c>
      <c r="AL199" s="593">
        <f t="shared" si="58"/>
        <v>28000000</v>
      </c>
      <c r="AM199" s="240"/>
      <c r="AN199" s="223">
        <f t="shared" si="51"/>
        <v>28000000</v>
      </c>
      <c r="AO199" s="224"/>
      <c r="AP199" s="224">
        <f t="shared" si="52"/>
        <v>28000000</v>
      </c>
      <c r="AQ199" s="225"/>
      <c r="AR199" s="224"/>
      <c r="AS199" s="224"/>
      <c r="AT199" s="224"/>
      <c r="AU199" s="224"/>
      <c r="AV199" s="224"/>
      <c r="AW199" s="224"/>
      <c r="AX199" s="224"/>
      <c r="AY199" s="224"/>
      <c r="AZ199" s="224"/>
      <c r="BA199" s="224"/>
      <c r="BB199" s="226"/>
      <c r="BC199" s="227">
        <f t="shared" si="53"/>
        <v>0</v>
      </c>
      <c r="BD199" s="222">
        <f t="shared" si="54"/>
        <v>28000000</v>
      </c>
    </row>
    <row r="200" spans="2:56" s="154" customFormat="1" x14ac:dyDescent="0.2">
      <c r="B200" s="231"/>
      <c r="C200" s="462">
        <v>15000000</v>
      </c>
      <c r="D200" s="210" t="s">
        <v>50</v>
      </c>
      <c r="E200" s="210" t="s">
        <v>182</v>
      </c>
      <c r="F200" s="210" t="s">
        <v>123</v>
      </c>
      <c r="G200" s="210" t="s">
        <v>533</v>
      </c>
      <c r="H200" s="210" t="s">
        <v>171</v>
      </c>
      <c r="I200" s="210" t="s">
        <v>86</v>
      </c>
      <c r="J200" s="210" t="s">
        <v>77</v>
      </c>
      <c r="K200" s="210" t="s">
        <v>124</v>
      </c>
      <c r="L200" s="233" t="s">
        <v>2001</v>
      </c>
      <c r="M200" s="233" t="s">
        <v>2001</v>
      </c>
      <c r="N200" s="233" t="s">
        <v>2001</v>
      </c>
      <c r="O200" s="234">
        <v>731</v>
      </c>
      <c r="P200" s="232">
        <v>590</v>
      </c>
      <c r="Q200" s="462">
        <v>15000000</v>
      </c>
      <c r="R200" s="236">
        <v>709</v>
      </c>
      <c r="S200" s="462">
        <v>15000000</v>
      </c>
      <c r="T200" s="236" t="s">
        <v>2139</v>
      </c>
      <c r="U200" s="462">
        <v>15000000</v>
      </c>
      <c r="V200" s="238" t="s">
        <v>1952</v>
      </c>
      <c r="W200" s="237" t="s">
        <v>952</v>
      </c>
      <c r="X200" s="239" t="s">
        <v>2140</v>
      </c>
      <c r="Y200" s="591">
        <v>0</v>
      </c>
      <c r="Z200" s="232">
        <v>0</v>
      </c>
      <c r="AA200" s="232">
        <v>0</v>
      </c>
      <c r="AB200" s="232">
        <v>0</v>
      </c>
      <c r="AC200" s="232">
        <v>0</v>
      </c>
      <c r="AD200" s="232">
        <v>0</v>
      </c>
      <c r="AE200" s="232">
        <v>0</v>
      </c>
      <c r="AF200" s="232">
        <v>0</v>
      </c>
      <c r="AG200" s="232">
        <v>0</v>
      </c>
      <c r="AH200" s="232"/>
      <c r="AI200" s="232"/>
      <c r="AJ200" s="237"/>
      <c r="AK200" s="592">
        <f t="shared" si="57"/>
        <v>0</v>
      </c>
      <c r="AL200" s="593">
        <f t="shared" si="58"/>
        <v>15000000</v>
      </c>
      <c r="AM200" s="240"/>
      <c r="AN200" s="223">
        <f t="shared" si="51"/>
        <v>15000000</v>
      </c>
      <c r="AO200" s="224"/>
      <c r="AP200" s="224">
        <f t="shared" si="52"/>
        <v>15000000</v>
      </c>
      <c r="AQ200" s="225"/>
      <c r="AR200" s="224"/>
      <c r="AS200" s="224"/>
      <c r="AT200" s="224"/>
      <c r="AU200" s="224"/>
      <c r="AV200" s="224"/>
      <c r="AW200" s="224"/>
      <c r="AX200" s="224"/>
      <c r="AY200" s="224"/>
      <c r="AZ200" s="224"/>
      <c r="BA200" s="224"/>
      <c r="BB200" s="226"/>
      <c r="BC200" s="227">
        <f t="shared" si="53"/>
        <v>0</v>
      </c>
      <c r="BD200" s="222">
        <f t="shared" si="54"/>
        <v>15000000</v>
      </c>
    </row>
    <row r="201" spans="2:56" s="154" customFormat="1" x14ac:dyDescent="0.2">
      <c r="B201" s="231"/>
      <c r="C201" s="462"/>
      <c r="D201" s="210"/>
      <c r="E201" s="210"/>
      <c r="F201" s="210"/>
      <c r="G201" s="210"/>
      <c r="H201" s="210"/>
      <c r="I201" s="210"/>
      <c r="J201" s="210"/>
      <c r="K201" s="210"/>
      <c r="L201" s="233"/>
      <c r="M201" s="233"/>
      <c r="N201" s="233"/>
      <c r="O201" s="234"/>
      <c r="P201" s="232"/>
      <c r="Q201" s="462"/>
      <c r="R201" s="236"/>
      <c r="S201" s="462"/>
      <c r="T201" s="236"/>
      <c r="U201" s="462"/>
      <c r="V201" s="238"/>
      <c r="W201" s="237"/>
      <c r="X201" s="239"/>
      <c r="Y201" s="591"/>
      <c r="Z201" s="232"/>
      <c r="AA201" s="232"/>
      <c r="AB201" s="232"/>
      <c r="AC201" s="232"/>
      <c r="AD201" s="232"/>
      <c r="AE201" s="232"/>
      <c r="AF201" s="232"/>
      <c r="AG201" s="232"/>
      <c r="AH201" s="232"/>
      <c r="AI201" s="232"/>
      <c r="AJ201" s="237"/>
      <c r="AK201" s="592">
        <f t="shared" si="57"/>
        <v>0</v>
      </c>
      <c r="AL201" s="593">
        <f t="shared" si="58"/>
        <v>0</v>
      </c>
      <c r="AM201" s="240"/>
      <c r="AN201" s="223">
        <f t="shared" si="51"/>
        <v>0</v>
      </c>
      <c r="AO201" s="224"/>
      <c r="AP201" s="224">
        <f t="shared" si="52"/>
        <v>0</v>
      </c>
      <c r="AQ201" s="225"/>
      <c r="AR201" s="224"/>
      <c r="AS201" s="224"/>
      <c r="AT201" s="224"/>
      <c r="AU201" s="224"/>
      <c r="AV201" s="224"/>
      <c r="AW201" s="224"/>
      <c r="AX201" s="224"/>
      <c r="AY201" s="224"/>
      <c r="AZ201" s="224"/>
      <c r="BA201" s="224"/>
      <c r="BB201" s="226"/>
      <c r="BC201" s="227">
        <f t="shared" si="53"/>
        <v>0</v>
      </c>
      <c r="BD201" s="222">
        <f t="shared" si="54"/>
        <v>0</v>
      </c>
    </row>
    <row r="202" spans="2:56" s="154" customFormat="1" x14ac:dyDescent="0.2">
      <c r="B202" s="231"/>
      <c r="C202" s="462"/>
      <c r="D202" s="210"/>
      <c r="E202" s="210"/>
      <c r="F202" s="210"/>
      <c r="G202" s="210"/>
      <c r="H202" s="210"/>
      <c r="I202" s="210"/>
      <c r="J202" s="210"/>
      <c r="K202" s="210"/>
      <c r="L202" s="233"/>
      <c r="M202" s="233"/>
      <c r="N202" s="233"/>
      <c r="O202" s="234"/>
      <c r="P202" s="232"/>
      <c r="Q202" s="462"/>
      <c r="R202" s="236"/>
      <c r="S202" s="462"/>
      <c r="T202" s="236"/>
      <c r="U202" s="462"/>
      <c r="V202" s="238"/>
      <c r="W202" s="237"/>
      <c r="X202" s="239"/>
      <c r="Y202" s="591"/>
      <c r="Z202" s="232"/>
      <c r="AA202" s="232"/>
      <c r="AB202" s="232"/>
      <c r="AC202" s="232"/>
      <c r="AD202" s="232"/>
      <c r="AE202" s="232"/>
      <c r="AF202" s="232"/>
      <c r="AG202" s="232"/>
      <c r="AH202" s="232"/>
      <c r="AI202" s="232"/>
      <c r="AJ202" s="237"/>
      <c r="AK202" s="592">
        <f t="shared" si="57"/>
        <v>0</v>
      </c>
      <c r="AL202" s="593">
        <f t="shared" si="58"/>
        <v>0</v>
      </c>
      <c r="AM202" s="240"/>
      <c r="AN202" s="223">
        <f>+AL202</f>
        <v>0</v>
      </c>
      <c r="AO202" s="224"/>
      <c r="AP202" s="224">
        <f>+AN202-AO202</f>
        <v>0</v>
      </c>
      <c r="AQ202" s="225"/>
      <c r="AR202" s="224"/>
      <c r="AS202" s="224"/>
      <c r="AT202" s="224"/>
      <c r="AU202" s="224"/>
      <c r="AV202" s="224"/>
      <c r="AW202" s="224"/>
      <c r="AX202" s="224"/>
      <c r="AY202" s="224"/>
      <c r="AZ202" s="224"/>
      <c r="BA202" s="224"/>
      <c r="BB202" s="226"/>
      <c r="BC202" s="227">
        <f>SUM(AQ202:BB202)</f>
        <v>0</v>
      </c>
      <c r="BD202" s="222">
        <f>+AN202-BC202</f>
        <v>0</v>
      </c>
    </row>
    <row r="203" spans="2:56" s="154" customFormat="1" x14ac:dyDescent="0.2">
      <c r="B203" s="231"/>
      <c r="C203" s="462"/>
      <c r="D203" s="210"/>
      <c r="E203" s="210"/>
      <c r="F203" s="210"/>
      <c r="G203" s="210"/>
      <c r="H203" s="210"/>
      <c r="I203" s="210"/>
      <c r="J203" s="210"/>
      <c r="K203" s="210"/>
      <c r="L203" s="233"/>
      <c r="M203" s="233"/>
      <c r="N203" s="233"/>
      <c r="O203" s="234"/>
      <c r="P203" s="232"/>
      <c r="Q203" s="232"/>
      <c r="R203" s="236"/>
      <c r="S203" s="232"/>
      <c r="T203" s="236"/>
      <c r="U203" s="232"/>
      <c r="V203" s="238"/>
      <c r="W203" s="237"/>
      <c r="X203" s="239"/>
      <c r="Y203" s="591"/>
      <c r="Z203" s="232"/>
      <c r="AA203" s="232"/>
      <c r="AB203" s="232"/>
      <c r="AC203" s="232"/>
      <c r="AD203" s="232"/>
      <c r="AE203" s="232"/>
      <c r="AF203" s="232"/>
      <c r="AG203" s="232"/>
      <c r="AH203" s="232"/>
      <c r="AI203" s="232"/>
      <c r="AJ203" s="237"/>
      <c r="AK203" s="592">
        <f>SUM(Y203:AJ203)</f>
        <v>0</v>
      </c>
      <c r="AL203" s="593">
        <f>+U203-AK203</f>
        <v>0</v>
      </c>
      <c r="AM203" s="240"/>
      <c r="AN203" s="223">
        <f>+AL203</f>
        <v>0</v>
      </c>
      <c r="AO203" s="224"/>
      <c r="AP203" s="224">
        <f>+AN203-AO203</f>
        <v>0</v>
      </c>
      <c r="AQ203" s="225"/>
      <c r="AR203" s="224"/>
      <c r="AS203" s="224"/>
      <c r="AT203" s="224"/>
      <c r="AU203" s="224"/>
      <c r="AV203" s="224"/>
      <c r="AW203" s="224"/>
      <c r="AX203" s="224"/>
      <c r="AY203" s="224"/>
      <c r="AZ203" s="224"/>
      <c r="BA203" s="224"/>
      <c r="BB203" s="226"/>
      <c r="BC203" s="227">
        <f>SUM(AQ203:BB203)</f>
        <v>0</v>
      </c>
      <c r="BD203" s="222">
        <f>+AN203-BC203</f>
        <v>0</v>
      </c>
    </row>
    <row r="204" spans="2:56" s="252" customFormat="1" ht="51.75" customHeight="1" thickBot="1" x14ac:dyDescent="0.25">
      <c r="B204" s="241" t="s">
        <v>6</v>
      </c>
      <c r="C204" s="463">
        <f>C166-SUM(C167:C203)</f>
        <v>9620000</v>
      </c>
      <c r="D204" s="243" t="s">
        <v>50</v>
      </c>
      <c r="E204" s="244" t="s">
        <v>182</v>
      </c>
      <c r="F204" s="244" t="s">
        <v>123</v>
      </c>
      <c r="G204" s="244" t="s">
        <v>533</v>
      </c>
      <c r="H204" s="244" t="s">
        <v>171</v>
      </c>
      <c r="I204" s="244" t="s">
        <v>86</v>
      </c>
      <c r="J204" s="244" t="s">
        <v>77</v>
      </c>
      <c r="K204" s="244" t="s">
        <v>124</v>
      </c>
      <c r="L204" s="245"/>
      <c r="M204" s="245"/>
      <c r="N204" s="245"/>
      <c r="O204" s="246"/>
      <c r="P204" s="247"/>
      <c r="Q204" s="242"/>
      <c r="R204" s="248"/>
      <c r="S204" s="463">
        <f>SUM(S167:S203)</f>
        <v>1554039567</v>
      </c>
      <c r="T204" s="385"/>
      <c r="U204" s="463">
        <f>SUM(U167:U203)</f>
        <v>1414839567</v>
      </c>
      <c r="V204" s="464"/>
      <c r="W204" s="464"/>
      <c r="X204" s="388"/>
      <c r="Y204" s="594">
        <f t="shared" ref="Y204:BD204" si="59">SUM(Y167:Y203)</f>
        <v>0</v>
      </c>
      <c r="Z204" s="594">
        <f t="shared" si="59"/>
        <v>0</v>
      </c>
      <c r="AA204" s="594">
        <f t="shared" si="59"/>
        <v>76823333</v>
      </c>
      <c r="AB204" s="594">
        <f t="shared" si="59"/>
        <v>127500002</v>
      </c>
      <c r="AC204" s="594">
        <f t="shared" si="59"/>
        <v>137700000</v>
      </c>
      <c r="AD204" s="594">
        <f t="shared" si="59"/>
        <v>121700000</v>
      </c>
      <c r="AE204" s="594">
        <f t="shared" si="59"/>
        <v>121700000</v>
      </c>
      <c r="AF204" s="594">
        <f t="shared" si="59"/>
        <v>136890384</v>
      </c>
      <c r="AG204" s="594">
        <f t="shared" si="59"/>
        <v>138292000</v>
      </c>
      <c r="AH204" s="594">
        <f t="shared" si="59"/>
        <v>0</v>
      </c>
      <c r="AI204" s="594">
        <f t="shared" si="59"/>
        <v>0</v>
      </c>
      <c r="AJ204" s="464">
        <f t="shared" si="59"/>
        <v>0</v>
      </c>
      <c r="AK204" s="595">
        <f t="shared" si="59"/>
        <v>860605719</v>
      </c>
      <c r="AL204" s="596">
        <f t="shared" si="59"/>
        <v>554233848</v>
      </c>
      <c r="AN204" s="393">
        <f t="shared" si="59"/>
        <v>554233848</v>
      </c>
      <c r="AO204" s="394">
        <f t="shared" si="59"/>
        <v>0</v>
      </c>
      <c r="AP204" s="394">
        <f t="shared" si="59"/>
        <v>554233848</v>
      </c>
      <c r="AQ204" s="394">
        <f t="shared" si="59"/>
        <v>0</v>
      </c>
      <c r="AR204" s="394">
        <f t="shared" si="59"/>
        <v>0</v>
      </c>
      <c r="AS204" s="394">
        <f t="shared" si="59"/>
        <v>0</v>
      </c>
      <c r="AT204" s="394">
        <f t="shared" si="59"/>
        <v>0</v>
      </c>
      <c r="AU204" s="394">
        <f t="shared" si="59"/>
        <v>0</v>
      </c>
      <c r="AV204" s="394">
        <f t="shared" si="59"/>
        <v>0</v>
      </c>
      <c r="AW204" s="394">
        <f t="shared" si="59"/>
        <v>0</v>
      </c>
      <c r="AX204" s="394">
        <f t="shared" si="59"/>
        <v>0</v>
      </c>
      <c r="AY204" s="394">
        <f t="shared" si="59"/>
        <v>0</v>
      </c>
      <c r="AZ204" s="394">
        <f t="shared" si="59"/>
        <v>0</v>
      </c>
      <c r="BA204" s="394">
        <f t="shared" si="59"/>
        <v>0</v>
      </c>
      <c r="BB204" s="394">
        <f t="shared" si="59"/>
        <v>0</v>
      </c>
      <c r="BC204" s="395">
        <f t="shared" si="59"/>
        <v>0</v>
      </c>
      <c r="BD204" s="396">
        <f t="shared" si="59"/>
        <v>554233848</v>
      </c>
    </row>
    <row r="205" spans="2:56" s="154" customFormat="1" ht="13.5" thickBot="1" x14ac:dyDescent="0.25">
      <c r="B205" s="256"/>
      <c r="C205" s="502"/>
      <c r="D205" s="258"/>
      <c r="E205" s="259"/>
      <c r="F205" s="258"/>
      <c r="G205" s="258"/>
      <c r="H205" s="260"/>
      <c r="I205" s="260"/>
      <c r="J205" s="260"/>
      <c r="K205" s="260"/>
      <c r="L205" s="261"/>
      <c r="M205" s="261"/>
      <c r="N205" s="261"/>
      <c r="O205" s="262"/>
      <c r="P205" s="259"/>
      <c r="Q205" s="263"/>
      <c r="R205" s="264"/>
      <c r="S205" s="257"/>
      <c r="T205" s="397"/>
      <c r="U205" s="257"/>
      <c r="V205" s="504"/>
      <c r="W205" s="504"/>
      <c r="X205" s="400"/>
      <c r="Y205" s="600"/>
      <c r="Z205" s="601"/>
      <c r="AA205" s="601"/>
      <c r="AB205" s="601"/>
      <c r="AC205" s="601"/>
      <c r="AD205" s="601"/>
      <c r="AE205" s="601"/>
      <c r="AF205" s="601"/>
      <c r="AG205" s="601"/>
      <c r="AH205" s="601"/>
      <c r="AI205" s="601"/>
      <c r="AJ205" s="602"/>
      <c r="AK205" s="603"/>
      <c r="AL205" s="604"/>
      <c r="AN205" s="406"/>
      <c r="AO205" s="257"/>
      <c r="AP205" s="257"/>
      <c r="AQ205" s="257"/>
      <c r="AR205" s="257"/>
      <c r="AS205" s="257"/>
      <c r="AT205" s="257"/>
      <c r="AU205" s="257"/>
      <c r="BD205" s="155"/>
    </row>
    <row r="206" spans="2:56" s="208" customFormat="1" ht="13.5" thickBot="1" x14ac:dyDescent="0.25">
      <c r="B206" s="267" t="s">
        <v>35</v>
      </c>
      <c r="C206" s="605">
        <f>C20+C32+C44+C85+C106+C166</f>
        <v>6793000000</v>
      </c>
      <c r="D206" s="269"/>
      <c r="E206" s="270"/>
      <c r="F206" s="269"/>
      <c r="G206" s="269"/>
      <c r="H206" s="271"/>
      <c r="I206" s="271"/>
      <c r="J206" s="272"/>
      <c r="K206" s="271"/>
      <c r="L206" s="273"/>
      <c r="M206" s="273"/>
      <c r="N206" s="273"/>
      <c r="O206" s="274"/>
      <c r="P206" s="270"/>
      <c r="Q206" s="275"/>
      <c r="R206" s="276"/>
      <c r="S206" s="605">
        <f>S31+S43+S84+S105+S165+S204</f>
        <v>5656286912</v>
      </c>
      <c r="T206" s="407"/>
      <c r="U206" s="605">
        <f>U31+U43+U84+U105+U165+U204</f>
        <v>5427680512</v>
      </c>
      <c r="V206" s="606"/>
      <c r="W206" s="606"/>
      <c r="X206" s="410"/>
      <c r="Y206" s="412">
        <f t="shared" ref="Y206:BD206" si="60">Y31+Y43+Y84+Y105+Y165+Y204</f>
        <v>0</v>
      </c>
      <c r="Z206" s="412">
        <f t="shared" si="60"/>
        <v>0</v>
      </c>
      <c r="AA206" s="412">
        <f t="shared" si="60"/>
        <v>212663998</v>
      </c>
      <c r="AB206" s="412">
        <f t="shared" si="60"/>
        <v>381183201</v>
      </c>
      <c r="AC206" s="412">
        <f t="shared" si="60"/>
        <v>479316189</v>
      </c>
      <c r="AD206" s="412">
        <f t="shared" si="60"/>
        <v>483479833</v>
      </c>
      <c r="AE206" s="412">
        <f t="shared" si="60"/>
        <v>459798074</v>
      </c>
      <c r="AF206" s="412">
        <f t="shared" si="60"/>
        <v>610673718</v>
      </c>
      <c r="AG206" s="412">
        <f t="shared" si="60"/>
        <v>497327201</v>
      </c>
      <c r="AH206" s="412">
        <f t="shared" si="60"/>
        <v>0</v>
      </c>
      <c r="AI206" s="412">
        <f t="shared" si="60"/>
        <v>0</v>
      </c>
      <c r="AJ206" s="607">
        <f t="shared" si="60"/>
        <v>0</v>
      </c>
      <c r="AK206" s="608">
        <f t="shared" si="60"/>
        <v>3124442214</v>
      </c>
      <c r="AL206" s="609">
        <f t="shared" si="60"/>
        <v>2303238298</v>
      </c>
      <c r="AN206" s="411">
        <f t="shared" si="60"/>
        <v>2303238298</v>
      </c>
      <c r="AO206" s="412">
        <f t="shared" si="60"/>
        <v>0</v>
      </c>
      <c r="AP206" s="412">
        <f t="shared" si="60"/>
        <v>2303238298</v>
      </c>
      <c r="AQ206" s="412">
        <f t="shared" si="60"/>
        <v>0</v>
      </c>
      <c r="AR206" s="412">
        <f t="shared" si="60"/>
        <v>0</v>
      </c>
      <c r="AS206" s="412">
        <f t="shared" si="60"/>
        <v>0</v>
      </c>
      <c r="AT206" s="412">
        <f t="shared" si="60"/>
        <v>0</v>
      </c>
      <c r="AU206" s="412">
        <f t="shared" si="60"/>
        <v>0</v>
      </c>
      <c r="AV206" s="412">
        <f t="shared" si="60"/>
        <v>0</v>
      </c>
      <c r="AW206" s="412">
        <f t="shared" si="60"/>
        <v>0</v>
      </c>
      <c r="AX206" s="412">
        <f t="shared" si="60"/>
        <v>0</v>
      </c>
      <c r="AY206" s="412">
        <f t="shared" si="60"/>
        <v>0</v>
      </c>
      <c r="AZ206" s="412">
        <f t="shared" si="60"/>
        <v>0</v>
      </c>
      <c r="BA206" s="412">
        <f t="shared" si="60"/>
        <v>0</v>
      </c>
      <c r="BB206" s="412">
        <f t="shared" si="60"/>
        <v>0</v>
      </c>
      <c r="BC206" s="412">
        <f t="shared" si="60"/>
        <v>0</v>
      </c>
      <c r="BD206" s="413">
        <f t="shared" si="60"/>
        <v>2303238298</v>
      </c>
    </row>
    <row r="207" spans="2:56" x14ac:dyDescent="0.2">
      <c r="B207" s="290"/>
      <c r="C207" s="291">
        <v>6793000000</v>
      </c>
      <c r="D207" s="294"/>
      <c r="E207" s="294"/>
      <c r="F207" s="294"/>
      <c r="G207" s="294"/>
      <c r="H207" s="294"/>
      <c r="I207" s="294"/>
      <c r="J207" s="294"/>
      <c r="K207" s="294"/>
      <c r="L207" s="294"/>
      <c r="M207" s="294"/>
      <c r="N207" s="294"/>
      <c r="O207" s="415"/>
      <c r="P207" s="294"/>
      <c r="Q207" s="291"/>
      <c r="R207" s="295"/>
      <c r="S207" s="291">
        <v>5656286912</v>
      </c>
      <c r="T207" s="416"/>
      <c r="U207" s="291">
        <v>5427680512</v>
      </c>
      <c r="V207" s="291"/>
      <c r="W207" s="291"/>
      <c r="X207" s="294"/>
      <c r="Y207" s="339"/>
      <c r="Z207" s="339"/>
      <c r="AA207" s="339"/>
      <c r="AB207" s="339"/>
      <c r="AC207" s="339"/>
      <c r="AD207" s="339"/>
      <c r="AE207" s="339"/>
      <c r="AF207" s="339">
        <v>610673718</v>
      </c>
      <c r="AG207" s="339">
        <v>497327201</v>
      </c>
      <c r="AH207" s="339"/>
      <c r="AI207" s="339"/>
      <c r="AJ207" s="339"/>
      <c r="AK207" s="610">
        <v>3124442214</v>
      </c>
      <c r="AL207" s="610">
        <v>2303238298</v>
      </c>
      <c r="AM207" s="169"/>
    </row>
    <row r="208" spans="2:56" x14ac:dyDescent="0.2">
      <c r="B208" s="290"/>
      <c r="C208" s="291">
        <f>+C207-C206</f>
        <v>0</v>
      </c>
      <c r="D208" s="294"/>
      <c r="E208" s="294"/>
      <c r="F208" s="294"/>
      <c r="G208" s="294"/>
      <c r="H208" s="294"/>
      <c r="I208" s="294"/>
      <c r="J208" s="294"/>
      <c r="K208" s="294"/>
      <c r="L208" s="294"/>
      <c r="M208" s="294"/>
      <c r="N208" s="294"/>
      <c r="O208" s="415"/>
      <c r="P208" s="294"/>
      <c r="Q208" s="291"/>
      <c r="R208" s="295"/>
      <c r="S208" s="291">
        <f>+S207-S206</f>
        <v>0</v>
      </c>
      <c r="T208" s="416"/>
      <c r="U208" s="291">
        <f>+U207-U206</f>
        <v>0</v>
      </c>
      <c r="V208" s="291"/>
      <c r="W208" s="291"/>
      <c r="X208" s="294"/>
      <c r="Y208" s="339"/>
      <c r="Z208" s="339"/>
      <c r="AA208" s="339"/>
      <c r="AB208" s="339"/>
      <c r="AC208" s="339"/>
      <c r="AD208" s="339"/>
      <c r="AE208" s="339"/>
      <c r="AF208" s="339">
        <f>+AF207-AF206</f>
        <v>0</v>
      </c>
      <c r="AG208" s="339">
        <f>+AG207-AG206</f>
        <v>0</v>
      </c>
      <c r="AH208" s="339"/>
      <c r="AI208" s="339"/>
      <c r="AJ208" s="339"/>
      <c r="AK208" s="291">
        <f>+AK207-AK206</f>
        <v>0</v>
      </c>
      <c r="AL208" s="291">
        <f>+AL207-AL206</f>
        <v>0</v>
      </c>
      <c r="AM208" s="169"/>
    </row>
    <row r="209" spans="2:56" ht="12.75" customHeight="1" thickBot="1" x14ac:dyDescent="0.25">
      <c r="B209" s="290"/>
      <c r="C209" s="291"/>
      <c r="D209" s="292"/>
      <c r="E209" s="292"/>
      <c r="F209" s="292"/>
      <c r="G209" s="292"/>
      <c r="H209" s="292"/>
      <c r="I209" s="292"/>
      <c r="J209" s="292"/>
      <c r="K209" s="292"/>
      <c r="L209" s="292"/>
      <c r="M209" s="292"/>
      <c r="N209" s="292"/>
      <c r="O209" s="293"/>
      <c r="P209" s="294"/>
      <c r="Q209" s="291"/>
      <c r="R209" s="295"/>
      <c r="S209" s="291"/>
      <c r="T209" s="416"/>
      <c r="U209" s="291"/>
      <c r="V209" s="291"/>
      <c r="W209" s="291"/>
      <c r="X209" s="294"/>
      <c r="Y209" s="339"/>
      <c r="Z209" s="339"/>
      <c r="AA209" s="339"/>
      <c r="AB209" s="339"/>
      <c r="AC209" s="339"/>
      <c r="AD209" s="339"/>
      <c r="AE209" s="339"/>
      <c r="AF209" s="339"/>
      <c r="AG209" s="339"/>
      <c r="AH209" s="339"/>
      <c r="AI209" s="339"/>
      <c r="AJ209" s="339"/>
      <c r="AK209" s="610"/>
      <c r="AL209" s="339"/>
      <c r="AM209" s="169"/>
    </row>
    <row r="210" spans="2:56" ht="22.5" customHeight="1" thickBot="1" x14ac:dyDescent="0.25">
      <c r="B210" s="303" t="s">
        <v>63</v>
      </c>
      <c r="C210" s="304" t="s">
        <v>1986</v>
      </c>
      <c r="D210" s="208"/>
      <c r="E210" s="292"/>
      <c r="F210" s="292"/>
      <c r="G210" s="292"/>
      <c r="S210" s="305" t="s">
        <v>4</v>
      </c>
      <c r="U210" s="306" t="s">
        <v>5</v>
      </c>
      <c r="Y210" s="611" t="s">
        <v>11</v>
      </c>
      <c r="Z210" s="198" t="s">
        <v>12</v>
      </c>
      <c r="AA210" s="198" t="s">
        <v>13</v>
      </c>
      <c r="AB210" s="198" t="s">
        <v>14</v>
      </c>
      <c r="AC210" s="198" t="s">
        <v>15</v>
      </c>
      <c r="AD210" s="198" t="s">
        <v>16</v>
      </c>
      <c r="AE210" s="198" t="s">
        <v>17</v>
      </c>
      <c r="AF210" s="198" t="s">
        <v>18</v>
      </c>
      <c r="AG210" s="198" t="s">
        <v>19</v>
      </c>
      <c r="AH210" s="198" t="s">
        <v>20</v>
      </c>
      <c r="AI210" s="198" t="s">
        <v>21</v>
      </c>
      <c r="AJ210" s="589" t="s">
        <v>22</v>
      </c>
      <c r="AK210" s="590" t="s">
        <v>23</v>
      </c>
      <c r="AL210" s="612" t="s">
        <v>24</v>
      </c>
      <c r="AN210" s="367" t="s">
        <v>1993</v>
      </c>
      <c r="AO210" s="367" t="s">
        <v>1994</v>
      </c>
      <c r="AP210" s="367" t="s">
        <v>1995</v>
      </c>
      <c r="AQ210" s="308" t="s">
        <v>11</v>
      </c>
      <c r="AR210" s="309" t="s">
        <v>12</v>
      </c>
      <c r="AS210" s="309" t="s">
        <v>13</v>
      </c>
      <c r="AT210" s="309" t="s">
        <v>14</v>
      </c>
      <c r="AU210" s="309" t="s">
        <v>15</v>
      </c>
      <c r="AV210" s="309" t="s">
        <v>16</v>
      </c>
      <c r="AW210" s="309" t="s">
        <v>17</v>
      </c>
      <c r="AX210" s="309" t="s">
        <v>18</v>
      </c>
      <c r="AY210" s="309" t="s">
        <v>19</v>
      </c>
      <c r="AZ210" s="309" t="s">
        <v>20</v>
      </c>
      <c r="BA210" s="309" t="s">
        <v>21</v>
      </c>
      <c r="BB210" s="310" t="s">
        <v>22</v>
      </c>
      <c r="BC210" s="311" t="s">
        <v>23</v>
      </c>
      <c r="BD210" s="312" t="s">
        <v>24</v>
      </c>
    </row>
    <row r="211" spans="2:56" ht="42" customHeight="1" x14ac:dyDescent="0.2">
      <c r="B211" s="613" t="s">
        <v>175</v>
      </c>
      <c r="C211" s="318">
        <f>+SUMIF($H$19:$H$205,$B211,C$19:C$205)</f>
        <v>1243230785</v>
      </c>
      <c r="D211" s="208"/>
      <c r="E211" s="208"/>
      <c r="F211" s="208"/>
      <c r="G211" s="208"/>
      <c r="S211" s="315">
        <f>+SUMIF($H$19:$H$165,$B211,S$19:S$165)/2</f>
        <v>513230785</v>
      </c>
      <c r="U211" s="315">
        <f>+SUMIF($H$19:$H$205,$B211,U$19:U$205)/2</f>
        <v>513230785</v>
      </c>
      <c r="X211" s="164"/>
      <c r="Y211" s="316">
        <f t="shared" ref="Y211:AL214" ca="1" si="61">+SUMIF($H$19:$H$205,$B211,Y$19:Y$165)/2</f>
        <v>0</v>
      </c>
      <c r="Z211" s="317">
        <f t="shared" ca="1" si="61"/>
        <v>0</v>
      </c>
      <c r="AA211" s="317">
        <f t="shared" ca="1" si="61"/>
        <v>0</v>
      </c>
      <c r="AB211" s="317">
        <f t="shared" ca="1" si="61"/>
        <v>0</v>
      </c>
      <c r="AC211" s="317">
        <f t="shared" ca="1" si="61"/>
        <v>10700103</v>
      </c>
      <c r="AD211" s="317">
        <f t="shared" ca="1" si="61"/>
        <v>10094700</v>
      </c>
      <c r="AE211" s="317">
        <f t="shared" ca="1" si="61"/>
        <v>12094700</v>
      </c>
      <c r="AF211" s="317">
        <f t="shared" ca="1" si="61"/>
        <v>122265649</v>
      </c>
      <c r="AG211" s="317">
        <f t="shared" ca="1" si="61"/>
        <v>24094700</v>
      </c>
      <c r="AH211" s="317">
        <f t="shared" ca="1" si="61"/>
        <v>0</v>
      </c>
      <c r="AI211" s="317">
        <f t="shared" ca="1" si="61"/>
        <v>0</v>
      </c>
      <c r="AJ211" s="317">
        <f t="shared" ca="1" si="61"/>
        <v>0</v>
      </c>
      <c r="AK211" s="317">
        <f t="shared" ca="1" si="61"/>
        <v>179249852</v>
      </c>
      <c r="AL211" s="318">
        <f t="shared" ca="1" si="61"/>
        <v>333980933</v>
      </c>
      <c r="AN211" s="316">
        <f t="shared" ref="AN211:BD214" ca="1" si="62">+SUMIF($H$19:$H$205,$B211,AN$19:AN$165)/2</f>
        <v>333980933</v>
      </c>
      <c r="AO211" s="316">
        <f t="shared" ca="1" si="62"/>
        <v>0</v>
      </c>
      <c r="AP211" s="316">
        <f t="shared" ca="1" si="62"/>
        <v>333980933</v>
      </c>
      <c r="AQ211" s="316">
        <f t="shared" ca="1" si="62"/>
        <v>0</v>
      </c>
      <c r="AR211" s="317">
        <f t="shared" ca="1" si="62"/>
        <v>0</v>
      </c>
      <c r="AS211" s="317">
        <f t="shared" ca="1" si="62"/>
        <v>0</v>
      </c>
      <c r="AT211" s="317">
        <f t="shared" ca="1" si="62"/>
        <v>0</v>
      </c>
      <c r="AU211" s="317">
        <f t="shared" ca="1" si="62"/>
        <v>0</v>
      </c>
      <c r="AV211" s="317">
        <f t="shared" ca="1" si="62"/>
        <v>0</v>
      </c>
      <c r="AW211" s="317">
        <f t="shared" ca="1" si="62"/>
        <v>0</v>
      </c>
      <c r="AX211" s="317">
        <f t="shared" ca="1" si="62"/>
        <v>0</v>
      </c>
      <c r="AY211" s="317">
        <f t="shared" ca="1" si="62"/>
        <v>0</v>
      </c>
      <c r="AZ211" s="317">
        <f t="shared" ca="1" si="62"/>
        <v>0</v>
      </c>
      <c r="BA211" s="317">
        <f t="shared" ca="1" si="62"/>
        <v>0</v>
      </c>
      <c r="BB211" s="317">
        <f t="shared" ca="1" si="62"/>
        <v>0</v>
      </c>
      <c r="BC211" s="317">
        <f t="shared" ca="1" si="62"/>
        <v>0</v>
      </c>
      <c r="BD211" s="318">
        <f t="shared" ca="1" si="62"/>
        <v>333980933</v>
      </c>
    </row>
    <row r="212" spans="2:56" ht="42" customHeight="1" x14ac:dyDescent="0.2">
      <c r="B212" s="614" t="s">
        <v>171</v>
      </c>
      <c r="C212" s="320">
        <f>+SUMIF($H$19:$H$205,$B212,C$19:C$205)</f>
        <v>2848380815</v>
      </c>
      <c r="D212" s="208"/>
      <c r="E212" s="208"/>
      <c r="F212" s="208"/>
      <c r="G212" s="208"/>
      <c r="S212" s="321">
        <f ca="1">+SUMIF($H$19:$H$205,$B212,S$19:S$165)/2</f>
        <v>2618733800</v>
      </c>
      <c r="U212" s="321">
        <f>+SUMIF($H$19:$H$205,$B212,U$19:U$205)/2</f>
        <v>2463333800</v>
      </c>
      <c r="X212" s="164"/>
      <c r="Y212" s="322">
        <f t="shared" ca="1" si="61"/>
        <v>0</v>
      </c>
      <c r="Z212" s="323">
        <f t="shared" ca="1" si="61"/>
        <v>0</v>
      </c>
      <c r="AA212" s="323">
        <f t="shared" ca="1" si="61"/>
        <v>120056666</v>
      </c>
      <c r="AB212" s="323">
        <f t="shared" ca="1" si="61"/>
        <v>218526535</v>
      </c>
      <c r="AC212" s="323">
        <f t="shared" ca="1" si="61"/>
        <v>259404400</v>
      </c>
      <c r="AD212" s="323">
        <f t="shared" ca="1" si="61"/>
        <v>268614400</v>
      </c>
      <c r="AE212" s="323">
        <f t="shared" ca="1" si="61"/>
        <v>232766667</v>
      </c>
      <c r="AF212" s="323">
        <f t="shared" ca="1" si="61"/>
        <v>251951597</v>
      </c>
      <c r="AG212" s="323">
        <f t="shared" ca="1" si="61"/>
        <v>243608667</v>
      </c>
      <c r="AH212" s="323">
        <f t="shared" ca="1" si="61"/>
        <v>0</v>
      </c>
      <c r="AI212" s="323">
        <f t="shared" ca="1" si="61"/>
        <v>0</v>
      </c>
      <c r="AJ212" s="323">
        <f t="shared" ca="1" si="61"/>
        <v>0</v>
      </c>
      <c r="AK212" s="323">
        <f t="shared" ca="1" si="61"/>
        <v>1594928932</v>
      </c>
      <c r="AL212" s="320">
        <f t="shared" ca="1" si="61"/>
        <v>868404868</v>
      </c>
      <c r="AN212" s="322">
        <f t="shared" ca="1" si="62"/>
        <v>868404868</v>
      </c>
      <c r="AO212" s="322">
        <f t="shared" ca="1" si="62"/>
        <v>0</v>
      </c>
      <c r="AP212" s="322">
        <f t="shared" ca="1" si="62"/>
        <v>868404868</v>
      </c>
      <c r="AQ212" s="322">
        <f t="shared" ca="1" si="62"/>
        <v>0</v>
      </c>
      <c r="AR212" s="323">
        <f t="shared" ca="1" si="62"/>
        <v>0</v>
      </c>
      <c r="AS212" s="323">
        <f t="shared" ca="1" si="62"/>
        <v>0</v>
      </c>
      <c r="AT212" s="323">
        <f t="shared" ca="1" si="62"/>
        <v>0</v>
      </c>
      <c r="AU212" s="323">
        <f t="shared" ca="1" si="62"/>
        <v>0</v>
      </c>
      <c r="AV212" s="323">
        <f t="shared" ca="1" si="62"/>
        <v>0</v>
      </c>
      <c r="AW212" s="323">
        <f t="shared" ca="1" si="62"/>
        <v>0</v>
      </c>
      <c r="AX212" s="323">
        <f t="shared" ca="1" si="62"/>
        <v>0</v>
      </c>
      <c r="AY212" s="323">
        <f t="shared" ca="1" si="62"/>
        <v>0</v>
      </c>
      <c r="AZ212" s="323">
        <f t="shared" ca="1" si="62"/>
        <v>0</v>
      </c>
      <c r="BA212" s="323">
        <f t="shared" ca="1" si="62"/>
        <v>0</v>
      </c>
      <c r="BB212" s="323">
        <f t="shared" ca="1" si="62"/>
        <v>0</v>
      </c>
      <c r="BC212" s="323">
        <f t="shared" ca="1" si="62"/>
        <v>0</v>
      </c>
      <c r="BD212" s="320">
        <f t="shared" ca="1" si="62"/>
        <v>868404868</v>
      </c>
    </row>
    <row r="213" spans="2:56" ht="42" customHeight="1" x14ac:dyDescent="0.2">
      <c r="B213" s="614" t="s">
        <v>168</v>
      </c>
      <c r="C213" s="320">
        <f>+SUMIF($H$19:$H$205,$B213,C$19:C$205)</f>
        <v>451640200</v>
      </c>
      <c r="D213" s="208"/>
      <c r="E213" s="208"/>
      <c r="F213" s="208"/>
      <c r="G213" s="208"/>
      <c r="S213" s="321">
        <f ca="1">+SUMIF($H$19:$H$205,$B213,S$19:S$165)/2</f>
        <v>446241500</v>
      </c>
      <c r="U213" s="321">
        <f>+SUMIF($H$19:$H$205,$B213,U$19:U$205)/2</f>
        <v>446241500</v>
      </c>
      <c r="X213" s="164"/>
      <c r="Y213" s="322">
        <f t="shared" ca="1" si="61"/>
        <v>0</v>
      </c>
      <c r="Z213" s="323">
        <f t="shared" ca="1" si="61"/>
        <v>0</v>
      </c>
      <c r="AA213" s="323">
        <f t="shared" ca="1" si="61"/>
        <v>6716667</v>
      </c>
      <c r="AB213" s="323">
        <f t="shared" ca="1" si="61"/>
        <v>31450000</v>
      </c>
      <c r="AC213" s="323">
        <f t="shared" ca="1" si="61"/>
        <v>36138353</v>
      </c>
      <c r="AD213" s="323">
        <f t="shared" ca="1" si="61"/>
        <v>36797400</v>
      </c>
      <c r="AE213" s="323">
        <f t="shared" ca="1" si="61"/>
        <v>46276707</v>
      </c>
      <c r="AF213" s="323">
        <f t="shared" ca="1" si="61"/>
        <v>52594800</v>
      </c>
      <c r="AG213" s="323">
        <f t="shared" ca="1" si="61"/>
        <v>51594800</v>
      </c>
      <c r="AH213" s="323">
        <f t="shared" ca="1" si="61"/>
        <v>0</v>
      </c>
      <c r="AI213" s="323">
        <f t="shared" ca="1" si="61"/>
        <v>0</v>
      </c>
      <c r="AJ213" s="323">
        <f t="shared" ca="1" si="61"/>
        <v>0</v>
      </c>
      <c r="AK213" s="323">
        <f t="shared" ca="1" si="61"/>
        <v>261568727</v>
      </c>
      <c r="AL213" s="320">
        <f t="shared" ca="1" si="61"/>
        <v>184672773</v>
      </c>
      <c r="AN213" s="322">
        <f t="shared" ca="1" si="62"/>
        <v>184672773</v>
      </c>
      <c r="AO213" s="322">
        <f t="shared" ca="1" si="62"/>
        <v>0</v>
      </c>
      <c r="AP213" s="322">
        <f t="shared" ca="1" si="62"/>
        <v>184672773</v>
      </c>
      <c r="AQ213" s="322">
        <f t="shared" ca="1" si="62"/>
        <v>0</v>
      </c>
      <c r="AR213" s="323">
        <f t="shared" ca="1" si="62"/>
        <v>0</v>
      </c>
      <c r="AS213" s="323">
        <f t="shared" ca="1" si="62"/>
        <v>0</v>
      </c>
      <c r="AT213" s="323">
        <f t="shared" ca="1" si="62"/>
        <v>0</v>
      </c>
      <c r="AU213" s="323">
        <f t="shared" ca="1" si="62"/>
        <v>0</v>
      </c>
      <c r="AV213" s="323">
        <f t="shared" ca="1" si="62"/>
        <v>0</v>
      </c>
      <c r="AW213" s="323">
        <f t="shared" ca="1" si="62"/>
        <v>0</v>
      </c>
      <c r="AX213" s="323">
        <f t="shared" ca="1" si="62"/>
        <v>0</v>
      </c>
      <c r="AY213" s="323">
        <f t="shared" ca="1" si="62"/>
        <v>0</v>
      </c>
      <c r="AZ213" s="323">
        <f t="shared" ca="1" si="62"/>
        <v>0</v>
      </c>
      <c r="BA213" s="323">
        <f t="shared" ca="1" si="62"/>
        <v>0</v>
      </c>
      <c r="BB213" s="323">
        <f t="shared" ca="1" si="62"/>
        <v>0</v>
      </c>
      <c r="BC213" s="323">
        <f t="shared" ca="1" si="62"/>
        <v>0</v>
      </c>
      <c r="BD213" s="320">
        <f t="shared" ca="1" si="62"/>
        <v>184672773</v>
      </c>
    </row>
    <row r="214" spans="2:56" ht="42" customHeight="1" thickBot="1" x14ac:dyDescent="0.25">
      <c r="B214" s="615" t="s">
        <v>176</v>
      </c>
      <c r="C214" s="325">
        <f>+SUMIF($H$19:$H$205,$B214,C$19:C$205)</f>
        <v>2249748200</v>
      </c>
      <c r="D214" s="208"/>
      <c r="E214" s="208"/>
      <c r="F214" s="208"/>
      <c r="G214" s="208"/>
      <c r="S214" s="326">
        <f ca="1">+SUMIF($H$19:$H$205,$B214,S$19:S$165)/2</f>
        <v>2078080827</v>
      </c>
      <c r="U214" s="326">
        <f>+SUMIF($H$19:$H$205,$B214,U$19:U$205)/2</f>
        <v>2004874427</v>
      </c>
      <c r="X214" s="164"/>
      <c r="Y214" s="327">
        <f t="shared" ca="1" si="61"/>
        <v>0</v>
      </c>
      <c r="Z214" s="328">
        <f t="shared" ca="1" si="61"/>
        <v>0</v>
      </c>
      <c r="AA214" s="328">
        <f ca="1">+SUMIF($H$19:$H$205,$B214,AA$19:AA$165)/2</f>
        <v>85890665</v>
      </c>
      <c r="AB214" s="328">
        <f t="shared" ca="1" si="61"/>
        <v>131206666</v>
      </c>
      <c r="AC214" s="328">
        <f t="shared" ca="1" si="61"/>
        <v>173073333</v>
      </c>
      <c r="AD214" s="328">
        <f t="shared" ca="1" si="61"/>
        <v>167973333</v>
      </c>
      <c r="AE214" s="328">
        <f t="shared" ca="1" si="61"/>
        <v>168660000</v>
      </c>
      <c r="AF214" s="328">
        <f t="shared" ca="1" si="61"/>
        <v>183861672</v>
      </c>
      <c r="AG214" s="328">
        <f t="shared" ca="1" si="61"/>
        <v>178029034</v>
      </c>
      <c r="AH214" s="328">
        <f t="shared" ca="1" si="61"/>
        <v>0</v>
      </c>
      <c r="AI214" s="328">
        <f t="shared" ca="1" si="61"/>
        <v>0</v>
      </c>
      <c r="AJ214" s="328">
        <f t="shared" ca="1" si="61"/>
        <v>0</v>
      </c>
      <c r="AK214" s="328">
        <f t="shared" ca="1" si="61"/>
        <v>1088694703</v>
      </c>
      <c r="AL214" s="325">
        <f t="shared" ca="1" si="61"/>
        <v>916179724</v>
      </c>
      <c r="AN214" s="327">
        <f t="shared" ca="1" si="62"/>
        <v>916179724</v>
      </c>
      <c r="AO214" s="327">
        <f t="shared" ca="1" si="62"/>
        <v>0</v>
      </c>
      <c r="AP214" s="327">
        <f t="shared" ca="1" si="62"/>
        <v>916179724</v>
      </c>
      <c r="AQ214" s="327">
        <f t="shared" ca="1" si="62"/>
        <v>0</v>
      </c>
      <c r="AR214" s="328">
        <f t="shared" ca="1" si="62"/>
        <v>0</v>
      </c>
      <c r="AS214" s="328">
        <f ca="1">+SUMIF($H$19:$H$205,$B214,AS$19:AS$165)/2</f>
        <v>0</v>
      </c>
      <c r="AT214" s="328">
        <f t="shared" ca="1" si="62"/>
        <v>0</v>
      </c>
      <c r="AU214" s="328">
        <f t="shared" ca="1" si="62"/>
        <v>0</v>
      </c>
      <c r="AV214" s="328">
        <f t="shared" ca="1" si="62"/>
        <v>0</v>
      </c>
      <c r="AW214" s="328">
        <f t="shared" ca="1" si="62"/>
        <v>0</v>
      </c>
      <c r="AX214" s="328">
        <f t="shared" ca="1" si="62"/>
        <v>0</v>
      </c>
      <c r="AY214" s="328">
        <f t="shared" ca="1" si="62"/>
        <v>0</v>
      </c>
      <c r="AZ214" s="328">
        <f t="shared" ca="1" si="62"/>
        <v>0</v>
      </c>
      <c r="BA214" s="328">
        <f t="shared" ca="1" si="62"/>
        <v>0</v>
      </c>
      <c r="BB214" s="328">
        <f t="shared" ca="1" si="62"/>
        <v>0</v>
      </c>
      <c r="BC214" s="328">
        <f t="shared" ca="1" si="62"/>
        <v>0</v>
      </c>
      <c r="BD214" s="325">
        <f t="shared" ca="1" si="62"/>
        <v>916179724</v>
      </c>
    </row>
    <row r="215" spans="2:56" ht="12.75" customHeight="1" thickBot="1" x14ac:dyDescent="0.25">
      <c r="B215" s="290"/>
      <c r="C215" s="291"/>
      <c r="D215" s="292"/>
      <c r="E215" s="292"/>
      <c r="F215" s="292"/>
      <c r="G215" s="292"/>
      <c r="H215" s="292"/>
      <c r="I215" s="292"/>
      <c r="J215" s="292"/>
      <c r="K215" s="292"/>
      <c r="L215" s="292"/>
      <c r="M215" s="292"/>
      <c r="N215" s="292"/>
      <c r="O215" s="293"/>
      <c r="P215" s="294"/>
      <c r="Q215" s="291"/>
      <c r="R215" s="295"/>
      <c r="S215" s="291"/>
      <c r="T215" s="416"/>
      <c r="U215" s="291"/>
      <c r="V215" s="291"/>
      <c r="W215" s="291"/>
      <c r="X215" s="294"/>
      <c r="Y215" s="339"/>
      <c r="Z215" s="339"/>
      <c r="AA215" s="339"/>
      <c r="AB215" s="339"/>
      <c r="AC215" s="339"/>
      <c r="AD215" s="339"/>
      <c r="AE215" s="339"/>
      <c r="AF215" s="339"/>
      <c r="AG215" s="339"/>
      <c r="AH215" s="339"/>
      <c r="AI215" s="339"/>
      <c r="AJ215" s="339"/>
      <c r="AK215" s="610"/>
      <c r="AL215" s="339"/>
      <c r="AM215" s="169"/>
    </row>
    <row r="216" spans="2:56" ht="22.5" customHeight="1" thickBot="1" x14ac:dyDescent="0.25">
      <c r="B216" s="303" t="s">
        <v>63</v>
      </c>
      <c r="C216" s="304" t="s">
        <v>1986</v>
      </c>
      <c r="D216" s="208"/>
      <c r="E216" s="292"/>
      <c r="F216" s="292"/>
      <c r="G216" s="292"/>
      <c r="S216" s="305" t="s">
        <v>4</v>
      </c>
      <c r="U216" s="306" t="s">
        <v>5</v>
      </c>
      <c r="Y216" s="611" t="s">
        <v>11</v>
      </c>
      <c r="Z216" s="198" t="s">
        <v>12</v>
      </c>
      <c r="AA216" s="198" t="s">
        <v>13</v>
      </c>
      <c r="AB216" s="198" t="s">
        <v>14</v>
      </c>
      <c r="AC216" s="198" t="s">
        <v>15</v>
      </c>
      <c r="AD216" s="198" t="s">
        <v>16</v>
      </c>
      <c r="AE216" s="198" t="s">
        <v>17</v>
      </c>
      <c r="AF216" s="198" t="s">
        <v>18</v>
      </c>
      <c r="AG216" s="198" t="s">
        <v>19</v>
      </c>
      <c r="AH216" s="198" t="s">
        <v>20</v>
      </c>
      <c r="AI216" s="198" t="s">
        <v>21</v>
      </c>
      <c r="AJ216" s="589" t="s">
        <v>22</v>
      </c>
      <c r="AK216" s="590" t="s">
        <v>23</v>
      </c>
      <c r="AL216" s="612" t="s">
        <v>24</v>
      </c>
      <c r="AN216" s="367" t="s">
        <v>1993</v>
      </c>
      <c r="AO216" s="367" t="s">
        <v>1994</v>
      </c>
      <c r="AP216" s="367" t="s">
        <v>1995</v>
      </c>
      <c r="AQ216" s="308" t="s">
        <v>11</v>
      </c>
      <c r="AR216" s="309" t="s">
        <v>12</v>
      </c>
      <c r="AS216" s="309" t="s">
        <v>13</v>
      </c>
      <c r="AT216" s="309" t="s">
        <v>14</v>
      </c>
      <c r="AU216" s="309" t="s">
        <v>15</v>
      </c>
      <c r="AV216" s="309" t="s">
        <v>16</v>
      </c>
      <c r="AW216" s="309" t="s">
        <v>17</v>
      </c>
      <c r="AX216" s="309" t="s">
        <v>18</v>
      </c>
      <c r="AY216" s="309" t="s">
        <v>19</v>
      </c>
      <c r="AZ216" s="309" t="s">
        <v>20</v>
      </c>
      <c r="BA216" s="309" t="s">
        <v>21</v>
      </c>
      <c r="BB216" s="310" t="s">
        <v>22</v>
      </c>
      <c r="BC216" s="311" t="s">
        <v>23</v>
      </c>
      <c r="BD216" s="312" t="s">
        <v>24</v>
      </c>
    </row>
    <row r="217" spans="2:56" ht="38.25" x14ac:dyDescent="0.2">
      <c r="B217" s="616" t="s">
        <v>77</v>
      </c>
      <c r="C217" s="318">
        <f>+SUMIF($J$19:$J$205,$B217,C$19:C$205)</f>
        <v>6793000000</v>
      </c>
      <c r="D217" s="208"/>
      <c r="S217" s="315">
        <f>+SUMIF($J$19:$J$205,$B217,S$19:S$205)/2</f>
        <v>5656286912</v>
      </c>
      <c r="U217" s="315">
        <f>+SUMIF($J$19:$J$205,$B217,U$19:U$205)/2</f>
        <v>5427680512</v>
      </c>
      <c r="X217" s="164"/>
      <c r="Y217" s="316">
        <f t="shared" ref="Y217:AL217" si="63">+SUMIF($J$19:$J$205,$B217,Y$19:Y$205)/2</f>
        <v>0</v>
      </c>
      <c r="Z217" s="317">
        <f t="shared" si="63"/>
        <v>0</v>
      </c>
      <c r="AA217" s="317">
        <f t="shared" si="63"/>
        <v>212663998</v>
      </c>
      <c r="AB217" s="317">
        <f t="shared" si="63"/>
        <v>381183201</v>
      </c>
      <c r="AC217" s="317">
        <f t="shared" si="63"/>
        <v>479316189</v>
      </c>
      <c r="AD217" s="317">
        <f t="shared" si="63"/>
        <v>483479833</v>
      </c>
      <c r="AE217" s="317">
        <f t="shared" si="63"/>
        <v>459798074</v>
      </c>
      <c r="AF217" s="317">
        <f t="shared" si="63"/>
        <v>610673718</v>
      </c>
      <c r="AG217" s="317">
        <f t="shared" si="63"/>
        <v>497327201</v>
      </c>
      <c r="AH217" s="317">
        <f t="shared" si="63"/>
        <v>0</v>
      </c>
      <c r="AI217" s="317">
        <f t="shared" si="63"/>
        <v>0</v>
      </c>
      <c r="AJ217" s="317">
        <f t="shared" si="63"/>
        <v>0</v>
      </c>
      <c r="AK217" s="317">
        <f t="shared" si="63"/>
        <v>3124442214</v>
      </c>
      <c r="AL217" s="318">
        <f t="shared" si="63"/>
        <v>2303238298</v>
      </c>
      <c r="AN217" s="316">
        <f t="shared" ref="AN217:BD217" si="64">+SUMIF($J$19:$J$205,$B217,AN$19:AN$205)/2</f>
        <v>2303238298</v>
      </c>
      <c r="AO217" s="316">
        <f t="shared" si="64"/>
        <v>0</v>
      </c>
      <c r="AP217" s="316">
        <f t="shared" si="64"/>
        <v>2303238298</v>
      </c>
      <c r="AQ217" s="316">
        <f t="shared" si="64"/>
        <v>0</v>
      </c>
      <c r="AR217" s="317">
        <f t="shared" si="64"/>
        <v>0</v>
      </c>
      <c r="AS217" s="317">
        <f t="shared" si="64"/>
        <v>0</v>
      </c>
      <c r="AT217" s="317">
        <f t="shared" si="64"/>
        <v>0</v>
      </c>
      <c r="AU217" s="317">
        <f t="shared" si="64"/>
        <v>0</v>
      </c>
      <c r="AV217" s="317">
        <f t="shared" si="64"/>
        <v>0</v>
      </c>
      <c r="AW217" s="317">
        <f t="shared" si="64"/>
        <v>0</v>
      </c>
      <c r="AX217" s="317">
        <f t="shared" si="64"/>
        <v>0</v>
      </c>
      <c r="AY217" s="317">
        <f t="shared" si="64"/>
        <v>0</v>
      </c>
      <c r="AZ217" s="317">
        <f t="shared" si="64"/>
        <v>0</v>
      </c>
      <c r="BA217" s="317">
        <f t="shared" si="64"/>
        <v>0</v>
      </c>
      <c r="BB217" s="317">
        <f t="shared" si="64"/>
        <v>0</v>
      </c>
      <c r="BC217" s="317">
        <f t="shared" si="64"/>
        <v>0</v>
      </c>
      <c r="BD217" s="318">
        <f t="shared" si="64"/>
        <v>2303238298</v>
      </c>
    </row>
    <row r="218" spans="2:56" ht="13.5" thickBot="1" x14ac:dyDescent="0.25">
      <c r="B218" s="617"/>
      <c r="C218" s="325">
        <f>+SUMIF($J$19:$J$205,$B218,C$19:C$205)</f>
        <v>0</v>
      </c>
      <c r="D218" s="208"/>
      <c r="E218" s="208"/>
      <c r="F218" s="208"/>
      <c r="G218" s="208"/>
      <c r="S218" s="326">
        <f>+SUMIF($J$19:$J$165,$B218,S$19:S$205)/2</f>
        <v>0</v>
      </c>
      <c r="U218" s="326">
        <f>+SUMIF($H$19:$H$165,$B218,U$19:U$205)/2</f>
        <v>0</v>
      </c>
      <c r="X218" s="164"/>
      <c r="Y218" s="327">
        <f t="shared" ref="Y218:AL218" si="65">+SUMIF($J$19:$J$165,$B218,Y$19:Y$165)/2</f>
        <v>0</v>
      </c>
      <c r="Z218" s="328">
        <f t="shared" si="65"/>
        <v>0</v>
      </c>
      <c r="AA218" s="328">
        <f t="shared" si="65"/>
        <v>0</v>
      </c>
      <c r="AB218" s="328">
        <f t="shared" si="65"/>
        <v>0</v>
      </c>
      <c r="AC218" s="328">
        <f t="shared" si="65"/>
        <v>0</v>
      </c>
      <c r="AD218" s="328">
        <f t="shared" si="65"/>
        <v>0</v>
      </c>
      <c r="AE218" s="328">
        <f t="shared" si="65"/>
        <v>0</v>
      </c>
      <c r="AF218" s="328">
        <f t="shared" si="65"/>
        <v>0</v>
      </c>
      <c r="AG218" s="328">
        <f t="shared" si="65"/>
        <v>0</v>
      </c>
      <c r="AH218" s="328">
        <f t="shared" si="65"/>
        <v>0</v>
      </c>
      <c r="AI218" s="328">
        <f t="shared" si="65"/>
        <v>0</v>
      </c>
      <c r="AJ218" s="328">
        <f t="shared" si="65"/>
        <v>0</v>
      </c>
      <c r="AK218" s="328">
        <f t="shared" si="65"/>
        <v>0</v>
      </c>
      <c r="AL218" s="325">
        <f t="shared" si="65"/>
        <v>0</v>
      </c>
      <c r="AN218" s="327">
        <f t="shared" ref="AN218:BD218" si="66">+SUMIF($J$19:$J$165,$B218,AN$19:AN$165)/2</f>
        <v>0</v>
      </c>
      <c r="AO218" s="327">
        <f t="shared" si="66"/>
        <v>0</v>
      </c>
      <c r="AP218" s="327">
        <f t="shared" si="66"/>
        <v>0</v>
      </c>
      <c r="AQ218" s="327">
        <f t="shared" si="66"/>
        <v>0</v>
      </c>
      <c r="AR218" s="328">
        <f t="shared" si="66"/>
        <v>0</v>
      </c>
      <c r="AS218" s="328">
        <f t="shared" si="66"/>
        <v>0</v>
      </c>
      <c r="AT218" s="328">
        <f t="shared" si="66"/>
        <v>0</v>
      </c>
      <c r="AU218" s="328">
        <f t="shared" si="66"/>
        <v>0</v>
      </c>
      <c r="AV218" s="328">
        <f t="shared" si="66"/>
        <v>0</v>
      </c>
      <c r="AW218" s="328">
        <f t="shared" si="66"/>
        <v>0</v>
      </c>
      <c r="AX218" s="328">
        <f t="shared" si="66"/>
        <v>0</v>
      </c>
      <c r="AY218" s="328">
        <f t="shared" si="66"/>
        <v>0</v>
      </c>
      <c r="AZ218" s="328">
        <f t="shared" si="66"/>
        <v>0</v>
      </c>
      <c r="BA218" s="328">
        <f t="shared" si="66"/>
        <v>0</v>
      </c>
      <c r="BB218" s="328">
        <f t="shared" si="66"/>
        <v>0</v>
      </c>
      <c r="BC218" s="328">
        <f t="shared" si="66"/>
        <v>0</v>
      </c>
      <c r="BD218" s="325">
        <f t="shared" si="66"/>
        <v>0</v>
      </c>
    </row>
    <row r="219" spans="2:56" x14ac:dyDescent="0.2">
      <c r="S219" s="342"/>
      <c r="T219" s="342"/>
      <c r="U219" s="342"/>
      <c r="V219" s="342"/>
      <c r="W219" s="342"/>
    </row>
    <row r="220" spans="2:56" x14ac:dyDescent="0.2">
      <c r="S220" s="342"/>
      <c r="T220" s="342"/>
      <c r="U220" s="342"/>
      <c r="V220" s="342"/>
      <c r="W220" s="342"/>
    </row>
    <row r="222" spans="2:56" x14ac:dyDescent="0.2">
      <c r="B222" s="618"/>
      <c r="C222" s="619"/>
      <c r="D222" s="620"/>
      <c r="E222" s="621"/>
      <c r="K222" s="540"/>
      <c r="L222" s="540"/>
      <c r="M222" s="540"/>
      <c r="N222" s="540"/>
    </row>
    <row r="223" spans="2:56" x14ac:dyDescent="0.2">
      <c r="B223" s="540"/>
      <c r="D223" s="352"/>
      <c r="E223" s="307"/>
    </row>
    <row r="224" spans="2:56" x14ac:dyDescent="0.2">
      <c r="B224" s="540"/>
      <c r="D224" s="352"/>
      <c r="E224" s="307"/>
    </row>
    <row r="225" spans="2:10" x14ac:dyDescent="0.2">
      <c r="B225" s="540"/>
      <c r="D225" s="352"/>
    </row>
    <row r="232" spans="2:10" x14ac:dyDescent="0.2">
      <c r="B232" s="540"/>
      <c r="D232" s="156"/>
    </row>
    <row r="233" spans="2:10" x14ac:dyDescent="0.2">
      <c r="B233" s="540"/>
      <c r="D233" s="156"/>
    </row>
    <row r="234" spans="2:10" x14ac:dyDescent="0.2">
      <c r="B234" s="618"/>
      <c r="D234" s="156"/>
    </row>
    <row r="235" spans="2:10" x14ac:dyDescent="0.2">
      <c r="B235" s="540"/>
      <c r="D235" s="156"/>
      <c r="G235" s="352"/>
      <c r="H235" s="352"/>
      <c r="I235" s="352"/>
      <c r="J235" s="352"/>
    </row>
    <row r="236" spans="2:10" x14ac:dyDescent="0.2">
      <c r="B236" s="540"/>
    </row>
    <row r="237" spans="2:10" x14ac:dyDescent="0.2">
      <c r="D237" s="156"/>
    </row>
    <row r="238" spans="2:10" x14ac:dyDescent="0.2">
      <c r="B238" s="540"/>
    </row>
    <row r="239" spans="2:10" x14ac:dyDescent="0.2">
      <c r="B239" s="540"/>
    </row>
    <row r="240" spans="2:10" x14ac:dyDescent="0.2">
      <c r="B240" s="540"/>
    </row>
    <row r="241" spans="2:2" x14ac:dyDescent="0.2">
      <c r="B241" s="540"/>
    </row>
    <row r="242" spans="2:2" x14ac:dyDescent="0.2">
      <c r="B242" s="540"/>
    </row>
    <row r="243" spans="2:2" x14ac:dyDescent="0.2">
      <c r="B243" s="540"/>
    </row>
    <row r="244" spans="2:2" x14ac:dyDescent="0.2">
      <c r="B244" s="540"/>
    </row>
    <row r="245" spans="2:2" x14ac:dyDescent="0.2">
      <c r="B245" s="540"/>
    </row>
    <row r="246" spans="2:2" x14ac:dyDescent="0.2">
      <c r="B246" s="540"/>
    </row>
    <row r="247" spans="2:2" x14ac:dyDescent="0.2">
      <c r="B247" s="540"/>
    </row>
    <row r="248" spans="2:2" x14ac:dyDescent="0.2">
      <c r="B248" s="540"/>
    </row>
    <row r="249" spans="2:2" x14ac:dyDescent="0.2">
      <c r="B249" s="540"/>
    </row>
    <row r="250" spans="2:2" x14ac:dyDescent="0.2">
      <c r="B250" s="540"/>
    </row>
    <row r="251" spans="2:2" x14ac:dyDescent="0.2">
      <c r="B251" s="540"/>
    </row>
    <row r="252" spans="2:2" x14ac:dyDescent="0.2">
      <c r="B252" s="540"/>
    </row>
    <row r="253" spans="2:2" x14ac:dyDescent="0.2">
      <c r="B253" s="540"/>
    </row>
  </sheetData>
  <autoFilter ref="B19:AL84"/>
  <mergeCells count="16">
    <mergeCell ref="AN18:BD18"/>
    <mergeCell ref="Y18:AL18"/>
    <mergeCell ref="B16:B17"/>
    <mergeCell ref="C13:G13"/>
    <mergeCell ref="C15:E15"/>
    <mergeCell ref="B2:B4"/>
    <mergeCell ref="C6:G6"/>
    <mergeCell ref="C2:N2"/>
    <mergeCell ref="C3:N3"/>
    <mergeCell ref="C4:N4"/>
    <mergeCell ref="C12:G12"/>
    <mergeCell ref="C7:G7"/>
    <mergeCell ref="C8:G8"/>
    <mergeCell ref="C9:G9"/>
    <mergeCell ref="C10:G10"/>
    <mergeCell ref="C11:G11"/>
  </mergeCells>
  <phoneticPr fontId="50" type="noConversion"/>
  <conditionalFormatting sqref="T221:T1048576 T6:T11 T84 T206:T209 T14:T19 T30">
    <cfRule type="duplicateValues" dxfId="413" priority="314"/>
  </conditionalFormatting>
  <conditionalFormatting sqref="AL207 AL219:AL1048576 AL6:AL11 AL164 AL209 AL86:AL104 AL14:AL17 AL19 AL21:AL30 AL45:AL83">
    <cfRule type="cellIs" dxfId="412" priority="310" operator="lessThan">
      <formula>0</formula>
    </cfRule>
    <cfRule type="cellIs" dxfId="411" priority="313" operator="lessThan">
      <formula>0</formula>
    </cfRule>
  </conditionalFormatting>
  <conditionalFormatting sqref="R219:R1048576 R6:R11 R84 R206:R209 R14:R19 R30">
    <cfRule type="duplicateValues" dxfId="410" priority="312"/>
  </conditionalFormatting>
  <conditionalFormatting sqref="T220:T1048576 T6:T11 T84 T206:T209 T14:T19 T30">
    <cfRule type="duplicateValues" dxfId="409" priority="311"/>
  </conditionalFormatting>
  <conditionalFormatting sqref="T31">
    <cfRule type="duplicateValues" dxfId="408" priority="299"/>
  </conditionalFormatting>
  <conditionalFormatting sqref="R31">
    <cfRule type="duplicateValues" dxfId="407" priority="298"/>
  </conditionalFormatting>
  <conditionalFormatting sqref="T31">
    <cfRule type="duplicateValues" dxfId="406" priority="297"/>
  </conditionalFormatting>
  <conditionalFormatting sqref="T12:T13">
    <cfRule type="duplicateValues" dxfId="405" priority="296"/>
  </conditionalFormatting>
  <conditionalFormatting sqref="AL12:AL13">
    <cfRule type="cellIs" dxfId="404" priority="292" operator="lessThan">
      <formula>0</formula>
    </cfRule>
    <cfRule type="cellIs" dxfId="403" priority="295" operator="lessThan">
      <formula>0</formula>
    </cfRule>
  </conditionalFormatting>
  <conditionalFormatting sqref="R12:R13">
    <cfRule type="duplicateValues" dxfId="402" priority="294"/>
  </conditionalFormatting>
  <conditionalFormatting sqref="T12:T13">
    <cfRule type="duplicateValues" dxfId="401" priority="293"/>
  </conditionalFormatting>
  <conditionalFormatting sqref="U210">
    <cfRule type="duplicateValues" dxfId="400" priority="291"/>
  </conditionalFormatting>
  <conditionalFormatting sqref="U210">
    <cfRule type="duplicateValues" dxfId="399" priority="290"/>
  </conditionalFormatting>
  <conditionalFormatting sqref="T210:T214 T217">
    <cfRule type="duplicateValues" dxfId="398" priority="289"/>
  </conditionalFormatting>
  <conditionalFormatting sqref="T210:T214">
    <cfRule type="duplicateValues" dxfId="397" priority="288"/>
  </conditionalFormatting>
  <conditionalFormatting sqref="AL210">
    <cfRule type="cellIs" dxfId="396" priority="286" operator="lessThan">
      <formula>0</formula>
    </cfRule>
    <cfRule type="cellIs" dxfId="395" priority="287" operator="lessThan">
      <formula>0</formula>
    </cfRule>
  </conditionalFormatting>
  <conditionalFormatting sqref="T205">
    <cfRule type="duplicateValues" dxfId="394" priority="265"/>
  </conditionalFormatting>
  <conditionalFormatting sqref="AL205">
    <cfRule type="cellIs" dxfId="393" priority="261" operator="lessThan">
      <formula>0</formula>
    </cfRule>
    <cfRule type="cellIs" dxfId="392" priority="264" operator="lessThan">
      <formula>0</formula>
    </cfRule>
  </conditionalFormatting>
  <conditionalFormatting sqref="R205">
    <cfRule type="duplicateValues" dxfId="391" priority="263"/>
  </conditionalFormatting>
  <conditionalFormatting sqref="T205">
    <cfRule type="duplicateValues" dxfId="390" priority="262"/>
  </conditionalFormatting>
  <conditionalFormatting sqref="T165">
    <cfRule type="duplicateValues" dxfId="389" priority="255"/>
  </conditionalFormatting>
  <conditionalFormatting sqref="R165">
    <cfRule type="duplicateValues" dxfId="388" priority="254"/>
  </conditionalFormatting>
  <conditionalFormatting sqref="T165">
    <cfRule type="duplicateValues" dxfId="387" priority="253"/>
  </conditionalFormatting>
  <conditionalFormatting sqref="T105">
    <cfRule type="duplicateValues" dxfId="386" priority="252"/>
  </conditionalFormatting>
  <conditionalFormatting sqref="R105">
    <cfRule type="duplicateValues" dxfId="385" priority="251"/>
  </conditionalFormatting>
  <conditionalFormatting sqref="T105">
    <cfRule type="duplicateValues" dxfId="384" priority="250"/>
  </conditionalFormatting>
  <conditionalFormatting sqref="T109:T164">
    <cfRule type="duplicateValues" dxfId="383" priority="317"/>
  </conditionalFormatting>
  <conditionalFormatting sqref="R109:R164">
    <cfRule type="duplicateValues" dxfId="382" priority="318"/>
  </conditionalFormatting>
  <conditionalFormatting sqref="AL107:AL163">
    <cfRule type="cellIs" dxfId="381" priority="220" operator="lessThan">
      <formula>0</formula>
    </cfRule>
    <cfRule type="cellIs" dxfId="380" priority="221" operator="lessThan">
      <formula>0</formula>
    </cfRule>
  </conditionalFormatting>
  <conditionalFormatting sqref="T107:T108">
    <cfRule type="duplicateValues" dxfId="379" priority="488"/>
  </conditionalFormatting>
  <conditionalFormatting sqref="R107:R108">
    <cfRule type="duplicateValues" dxfId="378" priority="489"/>
  </conditionalFormatting>
  <conditionalFormatting sqref="T218">
    <cfRule type="duplicateValues" dxfId="377" priority="191"/>
  </conditionalFormatting>
  <conditionalFormatting sqref="T218">
    <cfRule type="duplicateValues" dxfId="376" priority="190"/>
  </conditionalFormatting>
  <conditionalFormatting sqref="T215">
    <cfRule type="duplicateValues" dxfId="375" priority="189"/>
  </conditionalFormatting>
  <conditionalFormatting sqref="AL215">
    <cfRule type="cellIs" dxfId="374" priority="185" operator="lessThan">
      <formula>0</formula>
    </cfRule>
    <cfRule type="cellIs" dxfId="373" priority="188" operator="lessThan">
      <formula>0</formula>
    </cfRule>
  </conditionalFormatting>
  <conditionalFormatting sqref="R215">
    <cfRule type="duplicateValues" dxfId="372" priority="187"/>
  </conditionalFormatting>
  <conditionalFormatting sqref="T215">
    <cfRule type="duplicateValues" dxfId="371" priority="186"/>
  </conditionalFormatting>
  <conditionalFormatting sqref="U216">
    <cfRule type="duplicateValues" dxfId="370" priority="184"/>
  </conditionalFormatting>
  <conditionalFormatting sqref="U216">
    <cfRule type="duplicateValues" dxfId="369" priority="183"/>
  </conditionalFormatting>
  <conditionalFormatting sqref="T216">
    <cfRule type="duplicateValues" dxfId="368" priority="182"/>
  </conditionalFormatting>
  <conditionalFormatting sqref="T216">
    <cfRule type="duplicateValues" dxfId="367" priority="181"/>
  </conditionalFormatting>
  <conditionalFormatting sqref="AL216">
    <cfRule type="cellIs" dxfId="366" priority="179" operator="lessThan">
      <formula>0</formula>
    </cfRule>
    <cfRule type="cellIs" dxfId="365" priority="180" operator="lessThan">
      <formula>0</formula>
    </cfRule>
  </conditionalFormatting>
  <conditionalFormatting sqref="T45:T83">
    <cfRule type="duplicateValues" dxfId="364" priority="814"/>
  </conditionalFormatting>
  <conditionalFormatting sqref="R45:R83">
    <cfRule type="duplicateValues" dxfId="363" priority="817"/>
  </conditionalFormatting>
  <conditionalFormatting sqref="T86:T104">
    <cfRule type="duplicateValues" dxfId="362" priority="967"/>
  </conditionalFormatting>
  <conditionalFormatting sqref="R86:R104">
    <cfRule type="duplicateValues" dxfId="361" priority="968"/>
  </conditionalFormatting>
  <conditionalFormatting sqref="AL203">
    <cfRule type="cellIs" dxfId="360" priority="99" operator="lessThan">
      <formula>0</formula>
    </cfRule>
    <cfRule type="cellIs" dxfId="359" priority="100" operator="lessThan">
      <formula>0</formula>
    </cfRule>
  </conditionalFormatting>
  <conditionalFormatting sqref="T204">
    <cfRule type="duplicateValues" dxfId="358" priority="93"/>
  </conditionalFormatting>
  <conditionalFormatting sqref="R204">
    <cfRule type="duplicateValues" dxfId="357" priority="92"/>
  </conditionalFormatting>
  <conditionalFormatting sqref="T204">
    <cfRule type="duplicateValues" dxfId="356" priority="91"/>
  </conditionalFormatting>
  <conditionalFormatting sqref="AL167:AL202">
    <cfRule type="cellIs" dxfId="355" priority="89" operator="lessThan">
      <formula>0</formula>
    </cfRule>
    <cfRule type="cellIs" dxfId="354" priority="90" operator="lessThan">
      <formula>0</formula>
    </cfRule>
  </conditionalFormatting>
  <conditionalFormatting sqref="T203">
    <cfRule type="duplicateValues" dxfId="353" priority="1300"/>
  </conditionalFormatting>
  <conditionalFormatting sqref="R203">
    <cfRule type="duplicateValues" dxfId="352" priority="1301"/>
  </conditionalFormatting>
  <conditionalFormatting sqref="T167:T202">
    <cfRule type="duplicateValues" dxfId="351" priority="1302"/>
  </conditionalFormatting>
  <conditionalFormatting sqref="R167:R202">
    <cfRule type="duplicateValues" dxfId="350" priority="1303"/>
  </conditionalFormatting>
  <conditionalFormatting sqref="T21:T29">
    <cfRule type="duplicateValues" dxfId="349" priority="1411"/>
  </conditionalFormatting>
  <conditionalFormatting sqref="R21:R29">
    <cfRule type="duplicateValues" dxfId="348" priority="1413"/>
  </conditionalFormatting>
  <conditionalFormatting sqref="AN19:BD19">
    <cfRule type="cellIs" dxfId="347" priority="73" operator="lessThan">
      <formula>0</formula>
    </cfRule>
    <cfRule type="cellIs" dxfId="346" priority="74" operator="lessThan">
      <formula>0</formula>
    </cfRule>
  </conditionalFormatting>
  <conditionalFormatting sqref="BD21:BD22">
    <cfRule type="cellIs" dxfId="345" priority="71" operator="lessThan">
      <formula>0</formula>
    </cfRule>
    <cfRule type="cellIs" dxfId="344" priority="72" operator="lessThan">
      <formula>0</formula>
    </cfRule>
  </conditionalFormatting>
  <conditionalFormatting sqref="AL166">
    <cfRule type="cellIs" dxfId="343" priority="31" operator="lessThan">
      <formula>0</formula>
    </cfRule>
    <cfRule type="cellIs" dxfId="342" priority="32" operator="lessThan">
      <formula>0</formula>
    </cfRule>
  </conditionalFormatting>
  <conditionalFormatting sqref="BD23:BD30">
    <cfRule type="cellIs" dxfId="341" priority="67" operator="lessThan">
      <formula>0</formula>
    </cfRule>
    <cfRule type="cellIs" dxfId="340" priority="68" operator="lessThan">
      <formula>0</formula>
    </cfRule>
  </conditionalFormatting>
  <conditionalFormatting sqref="BD45:BD83">
    <cfRule type="cellIs" dxfId="339" priority="65" operator="lessThan">
      <formula>0</formula>
    </cfRule>
    <cfRule type="cellIs" dxfId="338" priority="66" operator="lessThan">
      <formula>0</formula>
    </cfRule>
  </conditionalFormatting>
  <conditionalFormatting sqref="BD86:BD104">
    <cfRule type="cellIs" dxfId="337" priority="63" operator="lessThan">
      <formula>0</formula>
    </cfRule>
    <cfRule type="cellIs" dxfId="336" priority="64" operator="lessThan">
      <formula>0</formula>
    </cfRule>
  </conditionalFormatting>
  <conditionalFormatting sqref="BD107:BD164">
    <cfRule type="cellIs" dxfId="335" priority="61" operator="lessThan">
      <formula>0</formula>
    </cfRule>
    <cfRule type="cellIs" dxfId="334" priority="62" operator="lessThan">
      <formula>0</formula>
    </cfRule>
  </conditionalFormatting>
  <conditionalFormatting sqref="BD167:BD203">
    <cfRule type="cellIs" dxfId="333" priority="59" operator="lessThan">
      <formula>0</formula>
    </cfRule>
    <cfRule type="cellIs" dxfId="332" priority="60" operator="lessThan">
      <formula>0</formula>
    </cfRule>
  </conditionalFormatting>
  <conditionalFormatting sqref="T20">
    <cfRule type="duplicateValues" dxfId="331" priority="57"/>
  </conditionalFormatting>
  <conditionalFormatting sqref="AL20">
    <cfRule type="cellIs" dxfId="330" priority="55" operator="lessThan">
      <formula>0</formula>
    </cfRule>
    <cfRule type="cellIs" dxfId="329" priority="56" operator="lessThan">
      <formula>0</formula>
    </cfRule>
  </conditionalFormatting>
  <conditionalFormatting sqref="R20">
    <cfRule type="duplicateValues" dxfId="328" priority="58"/>
  </conditionalFormatting>
  <conditionalFormatting sqref="BD20">
    <cfRule type="cellIs" dxfId="327" priority="53" operator="lessThan">
      <formula>0</formula>
    </cfRule>
    <cfRule type="cellIs" dxfId="326" priority="54" operator="lessThan">
      <formula>0</formula>
    </cfRule>
  </conditionalFormatting>
  <conditionalFormatting sqref="T44">
    <cfRule type="duplicateValues" dxfId="325" priority="51"/>
  </conditionalFormatting>
  <conditionalFormatting sqref="AL44">
    <cfRule type="cellIs" dxfId="324" priority="49" operator="lessThan">
      <formula>0</formula>
    </cfRule>
    <cfRule type="cellIs" dxfId="323" priority="50" operator="lessThan">
      <formula>0</formula>
    </cfRule>
  </conditionalFormatting>
  <conditionalFormatting sqref="R44">
    <cfRule type="duplicateValues" dxfId="322" priority="52"/>
  </conditionalFormatting>
  <conditionalFormatting sqref="BD44">
    <cfRule type="cellIs" dxfId="321" priority="47" operator="lessThan">
      <formula>0</formula>
    </cfRule>
    <cfRule type="cellIs" dxfId="320" priority="48" operator="lessThan">
      <formula>0</formula>
    </cfRule>
  </conditionalFormatting>
  <conditionalFormatting sqref="T85">
    <cfRule type="duplicateValues" dxfId="319" priority="45"/>
  </conditionalFormatting>
  <conditionalFormatting sqref="AL85">
    <cfRule type="cellIs" dxfId="318" priority="43" operator="lessThan">
      <formula>0</formula>
    </cfRule>
    <cfRule type="cellIs" dxfId="317" priority="44" operator="lessThan">
      <formula>0</formula>
    </cfRule>
  </conditionalFormatting>
  <conditionalFormatting sqref="R85">
    <cfRule type="duplicateValues" dxfId="316" priority="46"/>
  </conditionalFormatting>
  <conditionalFormatting sqref="BD85">
    <cfRule type="cellIs" dxfId="315" priority="41" operator="lessThan">
      <formula>0</formula>
    </cfRule>
    <cfRule type="cellIs" dxfId="314" priority="42" operator="lessThan">
      <formula>0</formula>
    </cfRule>
  </conditionalFormatting>
  <conditionalFormatting sqref="T106">
    <cfRule type="duplicateValues" dxfId="313" priority="39"/>
  </conditionalFormatting>
  <conditionalFormatting sqref="AL106">
    <cfRule type="cellIs" dxfId="312" priority="37" operator="lessThan">
      <formula>0</formula>
    </cfRule>
    <cfRule type="cellIs" dxfId="311" priority="38" operator="lessThan">
      <formula>0</formula>
    </cfRule>
  </conditionalFormatting>
  <conditionalFormatting sqref="R106">
    <cfRule type="duplicateValues" dxfId="310" priority="40"/>
  </conditionalFormatting>
  <conditionalFormatting sqref="BD106">
    <cfRule type="cellIs" dxfId="309" priority="35" operator="lessThan">
      <formula>0</formula>
    </cfRule>
    <cfRule type="cellIs" dxfId="308" priority="36" operator="lessThan">
      <formula>0</formula>
    </cfRule>
  </conditionalFormatting>
  <conditionalFormatting sqref="T166">
    <cfRule type="duplicateValues" dxfId="307" priority="33"/>
  </conditionalFormatting>
  <conditionalFormatting sqref="R166">
    <cfRule type="duplicateValues" dxfId="306" priority="34"/>
  </conditionalFormatting>
  <conditionalFormatting sqref="BD166">
    <cfRule type="cellIs" dxfId="305" priority="29" operator="lessThan">
      <formula>0</formula>
    </cfRule>
    <cfRule type="cellIs" dxfId="304" priority="30" operator="lessThan">
      <formula>0</formula>
    </cfRule>
  </conditionalFormatting>
  <conditionalFormatting sqref="BD210">
    <cfRule type="cellIs" dxfId="303" priority="27" operator="lessThan">
      <formula>0</formula>
    </cfRule>
    <cfRule type="cellIs" dxfId="302" priority="28" operator="lessThan">
      <formula>0</formula>
    </cfRule>
  </conditionalFormatting>
  <conditionalFormatting sqref="AN210:AP210">
    <cfRule type="cellIs" dxfId="301" priority="25" operator="lessThan">
      <formula>0</formula>
    </cfRule>
    <cfRule type="cellIs" dxfId="300" priority="26" operator="lessThan">
      <formula>0</formula>
    </cfRule>
  </conditionalFormatting>
  <conditionalFormatting sqref="BD216">
    <cfRule type="cellIs" dxfId="299" priority="23" operator="lessThan">
      <formula>0</formula>
    </cfRule>
    <cfRule type="cellIs" dxfId="298" priority="24" operator="lessThan">
      <formula>0</formula>
    </cfRule>
  </conditionalFormatting>
  <conditionalFormatting sqref="AN216:AP216">
    <cfRule type="cellIs" dxfId="297" priority="21" operator="lessThan">
      <formula>0</formula>
    </cfRule>
    <cfRule type="cellIs" dxfId="296" priority="22" operator="lessThan">
      <formula>0</formula>
    </cfRule>
  </conditionalFormatting>
  <conditionalFormatting sqref="T42">
    <cfRule type="duplicateValues" dxfId="295" priority="18"/>
  </conditionalFormatting>
  <conditionalFormatting sqref="AL33:AL42">
    <cfRule type="cellIs" dxfId="294" priority="14" operator="lessThan">
      <formula>0</formula>
    </cfRule>
    <cfRule type="cellIs" dxfId="293" priority="17" operator="lessThan">
      <formula>0</formula>
    </cfRule>
  </conditionalFormatting>
  <conditionalFormatting sqref="R42">
    <cfRule type="duplicateValues" dxfId="292" priority="16"/>
  </conditionalFormatting>
  <conditionalFormatting sqref="T42">
    <cfRule type="duplicateValues" dxfId="291" priority="15"/>
  </conditionalFormatting>
  <conditionalFormatting sqref="T43">
    <cfRule type="duplicateValues" dxfId="290" priority="13"/>
  </conditionalFormatting>
  <conditionalFormatting sqref="R43">
    <cfRule type="duplicateValues" dxfId="289" priority="12"/>
  </conditionalFormatting>
  <conditionalFormatting sqref="T43">
    <cfRule type="duplicateValues" dxfId="288" priority="11"/>
  </conditionalFormatting>
  <conditionalFormatting sqref="T33:T41">
    <cfRule type="duplicateValues" dxfId="287" priority="19"/>
  </conditionalFormatting>
  <conditionalFormatting sqref="R33:R41">
    <cfRule type="duplicateValues" dxfId="286" priority="20"/>
  </conditionalFormatting>
  <conditionalFormatting sqref="BD33:BD34">
    <cfRule type="cellIs" dxfId="285" priority="9" operator="lessThan">
      <formula>0</formula>
    </cfRule>
    <cfRule type="cellIs" dxfId="284" priority="10" operator="lessThan">
      <formula>0</formula>
    </cfRule>
  </conditionalFormatting>
  <conditionalFormatting sqref="BD35:BD42">
    <cfRule type="cellIs" dxfId="283" priority="7" operator="lessThan">
      <formula>0</formula>
    </cfRule>
    <cfRule type="cellIs" dxfId="282" priority="8" operator="lessThan">
      <formula>0</formula>
    </cfRule>
  </conditionalFormatting>
  <conditionalFormatting sqref="T32">
    <cfRule type="duplicateValues" dxfId="281" priority="5"/>
  </conditionalFormatting>
  <conditionalFormatting sqref="AL32">
    <cfRule type="cellIs" dxfId="280" priority="3" operator="lessThan">
      <formula>0</formula>
    </cfRule>
    <cfRule type="cellIs" dxfId="279" priority="4" operator="lessThan">
      <formula>0</formula>
    </cfRule>
  </conditionalFormatting>
  <conditionalFormatting sqref="R32">
    <cfRule type="duplicateValues" dxfId="278" priority="6"/>
  </conditionalFormatting>
  <conditionalFormatting sqref="BD32">
    <cfRule type="cellIs" dxfId="277" priority="1" operator="lessThan">
      <formula>0</formula>
    </cfRule>
    <cfRule type="cellIs" dxfId="276" priority="2" operator="lessThan">
      <formula>0</formula>
    </cfRule>
  </conditionalFormatting>
  <printOptions horizontalCentered="1" verticalCentered="1"/>
  <pageMargins left="0.31496062992125984" right="0.27559055118110237" top="0.31496062992125984" bottom="0" header="0" footer="0"/>
  <pageSetup scale="58" fitToWidth="2" fitToHeight="2" orientation="landscape" r:id="rId1"/>
  <headerFooter alignWithMargins="0">
    <oddFooter>&amp;LVersión 3. 23/07/2019</oddFooter>
  </headerFooter>
  <rowBreaks count="1" manualBreakCount="1">
    <brk id="5" max="16383" man="1"/>
  </rowBreaks>
  <customProperties>
    <customPr name="_pios_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G102"/>
  <sheetViews>
    <sheetView showGridLines="0" zoomScale="80" zoomScaleNormal="80" workbookViewId="0">
      <pane xSplit="7" ySplit="19" topLeftCell="L20" activePane="bottomRight" state="frozen"/>
      <selection pane="topRight" activeCell="H1" sqref="H1"/>
      <selection pane="bottomLeft" activeCell="A20" sqref="A20"/>
      <selection pane="bottomRight" activeCell="F23" sqref="F23"/>
    </sheetView>
  </sheetViews>
  <sheetFormatPr baseColWidth="10" defaultRowHeight="12.75" outlineLevelRow="1" outlineLevelCol="1" x14ac:dyDescent="0.2"/>
  <cols>
    <col min="1" max="1" width="3.28515625" style="101" customWidth="1"/>
    <col min="2" max="2" width="36.85546875" style="101" customWidth="1"/>
    <col min="3" max="3" width="22.42578125" style="156" customWidth="1"/>
    <col min="4" max="4" width="20" style="101" customWidth="1"/>
    <col min="5" max="5" width="23.7109375" style="101" customWidth="1"/>
    <col min="6" max="7" width="24.85546875" style="101" customWidth="1"/>
    <col min="8" max="8" width="32.7109375" style="101" customWidth="1" outlineLevel="1"/>
    <col min="9" max="9" width="19.7109375" style="101" customWidth="1" outlineLevel="1"/>
    <col min="10" max="10" width="32.7109375" style="101" customWidth="1" outlineLevel="1"/>
    <col min="11" max="14" width="23.7109375" style="101" customWidth="1" outlineLevel="1"/>
    <col min="15" max="15" width="13.85546875" style="157" customWidth="1"/>
    <col min="16" max="16" width="11" style="158" customWidth="1"/>
    <col min="17" max="17" width="13.7109375" style="159" customWidth="1"/>
    <col min="18" max="18" width="9" style="160" customWidth="1"/>
    <col min="19" max="19" width="21.28515625" style="156" bestFit="1" customWidth="1"/>
    <col min="20" max="20" width="8.7109375" style="160" customWidth="1"/>
    <col min="21" max="21" width="18.28515625" style="156" customWidth="1"/>
    <col min="22" max="22" width="15" style="161" customWidth="1"/>
    <col min="23" max="23" width="15" style="156" customWidth="1"/>
    <col min="24" max="24" width="13.5703125" style="158" customWidth="1"/>
    <col min="25" max="26" width="11.42578125" style="159" customWidth="1" outlineLevel="1"/>
    <col min="27" max="31" width="12.7109375" style="159" customWidth="1" outlineLevel="1"/>
    <col min="32" max="32" width="14.28515625" style="159" customWidth="1" outlineLevel="1"/>
    <col min="33" max="33" width="15.5703125" style="159" customWidth="1" outlineLevel="1"/>
    <col min="34" max="34" width="14.42578125" style="159" customWidth="1" outlineLevel="1"/>
    <col min="35" max="35" width="13.42578125" style="159" customWidth="1" outlineLevel="1"/>
    <col min="36" max="36" width="16.42578125" style="159" customWidth="1" outlineLevel="1"/>
    <col min="37" max="37" width="18.42578125" style="342" customWidth="1"/>
    <col min="38" max="38" width="19.7109375" style="159" bestFit="1" customWidth="1"/>
    <col min="39" max="39" width="11.42578125" style="101" customWidth="1"/>
    <col min="40" max="40" width="15.42578125" style="101" customWidth="1"/>
    <col min="41" max="41" width="11.42578125" style="101"/>
    <col min="42" max="42" width="15.42578125" style="101" customWidth="1"/>
    <col min="43" max="55" width="11.42578125" style="101"/>
    <col min="56" max="56" width="15.42578125" style="101" customWidth="1"/>
    <col min="57" max="16384" width="11.42578125" style="101"/>
  </cols>
  <sheetData>
    <row r="1" spans="2:59" ht="13.5" thickBot="1" x14ac:dyDescent="0.25">
      <c r="O1" s="101"/>
      <c r="P1" s="101"/>
      <c r="Q1" s="101"/>
      <c r="R1" s="157"/>
      <c r="S1" s="158"/>
      <c r="T1" s="159"/>
      <c r="U1" s="160"/>
      <c r="V1" s="156"/>
      <c r="W1" s="160"/>
      <c r="X1" s="156"/>
      <c r="Y1" s="156"/>
      <c r="Z1" s="156"/>
      <c r="AA1" s="158"/>
      <c r="AK1" s="159"/>
      <c r="AM1" s="159"/>
      <c r="AN1" s="342"/>
      <c r="AO1" s="159"/>
    </row>
    <row r="2" spans="2:59" ht="24" customHeight="1" thickBot="1" x14ac:dyDescent="0.25">
      <c r="B2" s="727"/>
      <c r="C2" s="748" t="s">
        <v>30</v>
      </c>
      <c r="D2" s="749"/>
      <c r="E2" s="749"/>
      <c r="F2" s="749"/>
      <c r="G2" s="749"/>
      <c r="H2" s="749"/>
      <c r="I2" s="749"/>
      <c r="J2" s="749"/>
      <c r="K2" s="749"/>
      <c r="L2" s="749"/>
      <c r="M2" s="749"/>
      <c r="N2" s="749"/>
      <c r="O2" s="749"/>
      <c r="P2" s="749"/>
      <c r="Q2" s="750"/>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row>
    <row r="3" spans="2:59" ht="24" customHeight="1" thickBot="1" x14ac:dyDescent="0.25">
      <c r="B3" s="728"/>
      <c r="C3" s="748" t="s">
        <v>34</v>
      </c>
      <c r="D3" s="749"/>
      <c r="E3" s="749"/>
      <c r="F3" s="749"/>
      <c r="G3" s="749"/>
      <c r="H3" s="749"/>
      <c r="I3" s="749"/>
      <c r="J3" s="749"/>
      <c r="K3" s="749"/>
      <c r="L3" s="749"/>
      <c r="M3" s="749"/>
      <c r="N3" s="749"/>
      <c r="O3" s="749"/>
      <c r="P3" s="749"/>
      <c r="Q3" s="750"/>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row>
    <row r="4" spans="2:59" ht="24" customHeight="1" thickBot="1" x14ac:dyDescent="0.25">
      <c r="B4" s="729"/>
      <c r="C4" s="748" t="s">
        <v>33</v>
      </c>
      <c r="D4" s="749"/>
      <c r="E4" s="749"/>
      <c r="F4" s="749"/>
      <c r="G4" s="749"/>
      <c r="H4" s="749"/>
      <c r="I4" s="749"/>
      <c r="J4" s="749"/>
      <c r="K4" s="749"/>
      <c r="L4" s="749"/>
      <c r="M4" s="749"/>
      <c r="N4" s="749"/>
      <c r="O4" s="749"/>
      <c r="P4" s="749"/>
      <c r="Q4" s="750"/>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row>
    <row r="5" spans="2:59" ht="12.75" customHeight="1" thickBot="1" x14ac:dyDescent="0.25">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9"/>
    </row>
    <row r="6" spans="2:59" s="177" customFormat="1" ht="15.75" customHeight="1" outlineLevel="1" x14ac:dyDescent="0.2">
      <c r="B6" s="427" t="s">
        <v>1998</v>
      </c>
      <c r="C6" s="757" t="s">
        <v>41</v>
      </c>
      <c r="D6" s="757"/>
      <c r="E6" s="757"/>
      <c r="F6" s="757"/>
      <c r="G6" s="758"/>
      <c r="H6" s="171"/>
      <c r="I6" s="171"/>
      <c r="J6" s="171"/>
      <c r="K6" s="171"/>
      <c r="L6" s="171"/>
      <c r="M6" s="171"/>
      <c r="N6" s="171"/>
      <c r="O6" s="172"/>
      <c r="P6" s="172"/>
      <c r="Q6" s="172"/>
      <c r="R6" s="172"/>
      <c r="S6" s="172"/>
      <c r="T6" s="172"/>
      <c r="U6" s="172"/>
      <c r="V6" s="173"/>
      <c r="W6" s="172"/>
      <c r="X6" s="172"/>
      <c r="Y6" s="172"/>
      <c r="Z6" s="172"/>
      <c r="AA6" s="172"/>
      <c r="AB6" s="172"/>
      <c r="AC6" s="172"/>
      <c r="AD6" s="172"/>
      <c r="AE6" s="172"/>
      <c r="AF6" s="172"/>
      <c r="AG6" s="172"/>
      <c r="AH6" s="172"/>
      <c r="AI6" s="172"/>
      <c r="AJ6" s="172"/>
      <c r="AK6" s="172"/>
      <c r="AL6" s="172"/>
      <c r="AM6" s="176"/>
    </row>
    <row r="7" spans="2:59" s="177" customFormat="1" ht="15.75" customHeight="1" outlineLevel="1" x14ac:dyDescent="0.2">
      <c r="B7" s="430" t="s">
        <v>42</v>
      </c>
      <c r="C7" s="760" t="s">
        <v>133</v>
      </c>
      <c r="D7" s="760" t="s">
        <v>43</v>
      </c>
      <c r="E7" s="760" t="s">
        <v>43</v>
      </c>
      <c r="F7" s="760" t="s">
        <v>43</v>
      </c>
      <c r="G7" s="761" t="s">
        <v>43</v>
      </c>
      <c r="H7" s="171"/>
      <c r="I7" s="171"/>
      <c r="J7" s="171"/>
      <c r="K7" s="171"/>
      <c r="L7" s="171"/>
      <c r="M7" s="171"/>
      <c r="N7" s="171"/>
      <c r="O7" s="172"/>
      <c r="P7" s="172"/>
      <c r="Q7" s="172"/>
      <c r="R7" s="172"/>
      <c r="S7" s="172"/>
      <c r="T7" s="172"/>
      <c r="U7" s="172"/>
      <c r="V7" s="173"/>
      <c r="W7" s="172"/>
      <c r="X7" s="172"/>
      <c r="Y7" s="172"/>
      <c r="Z7" s="172"/>
      <c r="AA7" s="172"/>
      <c r="AB7" s="172"/>
      <c r="AC7" s="172"/>
      <c r="AD7" s="172"/>
      <c r="AE7" s="172"/>
      <c r="AF7" s="172"/>
      <c r="AG7" s="172"/>
      <c r="AH7" s="172"/>
      <c r="AI7" s="172"/>
      <c r="AJ7" s="172"/>
      <c r="AK7" s="172"/>
      <c r="AL7" s="172"/>
      <c r="AM7" s="176"/>
    </row>
    <row r="8" spans="2:59" s="177" customFormat="1" ht="15.75" customHeight="1" outlineLevel="1" x14ac:dyDescent="0.2">
      <c r="B8" s="431" t="s">
        <v>36</v>
      </c>
      <c r="C8" s="760" t="s">
        <v>134</v>
      </c>
      <c r="D8" s="760" t="s">
        <v>44</v>
      </c>
      <c r="E8" s="760" t="s">
        <v>44</v>
      </c>
      <c r="F8" s="760" t="s">
        <v>44</v>
      </c>
      <c r="G8" s="761" t="s">
        <v>44</v>
      </c>
      <c r="H8" s="171"/>
      <c r="I8" s="171"/>
      <c r="J8" s="171"/>
      <c r="K8" s="171"/>
      <c r="L8" s="171"/>
      <c r="M8" s="171"/>
      <c r="N8" s="171"/>
      <c r="O8" s="172"/>
      <c r="P8" s="172"/>
      <c r="Q8" s="172"/>
      <c r="R8" s="172"/>
      <c r="S8" s="172"/>
      <c r="T8" s="172"/>
      <c r="U8" s="172"/>
      <c r="V8" s="173"/>
      <c r="W8" s="172"/>
      <c r="X8" s="172"/>
      <c r="Y8" s="172"/>
      <c r="Z8" s="172"/>
      <c r="AA8" s="172"/>
      <c r="AB8" s="172"/>
      <c r="AC8" s="172"/>
      <c r="AD8" s="172"/>
      <c r="AE8" s="172"/>
      <c r="AF8" s="172"/>
      <c r="AG8" s="172"/>
      <c r="AH8" s="172"/>
      <c r="AI8" s="172"/>
      <c r="AJ8" s="172"/>
      <c r="AK8" s="172"/>
      <c r="AL8" s="172"/>
      <c r="AM8" s="176"/>
    </row>
    <row r="9" spans="2:59" s="177" customFormat="1" ht="15.75" customHeight="1" outlineLevel="1" x14ac:dyDescent="0.2">
      <c r="B9" s="432" t="s">
        <v>1999</v>
      </c>
      <c r="C9" s="760" t="s">
        <v>135</v>
      </c>
      <c r="D9" s="760" t="s">
        <v>45</v>
      </c>
      <c r="E9" s="760" t="s">
        <v>45</v>
      </c>
      <c r="F9" s="760" t="s">
        <v>45</v>
      </c>
      <c r="G9" s="761" t="s">
        <v>45</v>
      </c>
      <c r="H9" s="171"/>
      <c r="I9" s="171"/>
      <c r="J9" s="171"/>
      <c r="K9" s="171"/>
      <c r="L9" s="171"/>
      <c r="M9" s="171"/>
      <c r="N9" s="171"/>
      <c r="O9" s="172"/>
      <c r="P9" s="172"/>
      <c r="Q9" s="172"/>
      <c r="R9" s="172"/>
      <c r="S9" s="172"/>
      <c r="T9" s="172"/>
      <c r="U9" s="172"/>
      <c r="V9" s="173"/>
      <c r="W9" s="172"/>
      <c r="X9" s="172"/>
      <c r="Y9" s="172"/>
      <c r="Z9" s="172"/>
      <c r="AA9" s="172"/>
      <c r="AB9" s="172"/>
      <c r="AC9" s="172"/>
      <c r="AD9" s="172"/>
      <c r="AE9" s="172"/>
      <c r="AF9" s="172"/>
      <c r="AG9" s="172"/>
      <c r="AH9" s="172"/>
      <c r="AI9" s="172"/>
      <c r="AJ9" s="172"/>
      <c r="AK9" s="172"/>
      <c r="AL9" s="172"/>
      <c r="AM9" s="176"/>
    </row>
    <row r="10" spans="2:59" s="177" customFormat="1" ht="15.75" customHeight="1" outlineLevel="1" x14ac:dyDescent="0.2">
      <c r="B10" s="432" t="s">
        <v>2000</v>
      </c>
      <c r="C10" s="760" t="s">
        <v>136</v>
      </c>
      <c r="D10" s="760" t="s">
        <v>46</v>
      </c>
      <c r="E10" s="760" t="s">
        <v>46</v>
      </c>
      <c r="F10" s="760" t="s">
        <v>46</v>
      </c>
      <c r="G10" s="761" t="s">
        <v>46</v>
      </c>
      <c r="H10" s="171"/>
      <c r="I10" s="171"/>
      <c r="J10" s="171"/>
      <c r="K10" s="171"/>
      <c r="L10" s="171"/>
      <c r="M10" s="171"/>
      <c r="N10" s="171"/>
      <c r="O10" s="172"/>
      <c r="P10" s="172"/>
      <c r="Q10" s="172"/>
      <c r="R10" s="172"/>
      <c r="S10" s="172"/>
      <c r="T10" s="172"/>
      <c r="U10" s="172"/>
      <c r="V10" s="173"/>
      <c r="W10" s="172"/>
      <c r="X10" s="172"/>
      <c r="Y10" s="172"/>
      <c r="Z10" s="172"/>
      <c r="AA10" s="172"/>
      <c r="AB10" s="172"/>
      <c r="AC10" s="172"/>
      <c r="AD10" s="172"/>
      <c r="AE10" s="172"/>
      <c r="AF10" s="172"/>
      <c r="AG10" s="172"/>
      <c r="AH10" s="172"/>
      <c r="AI10" s="172"/>
      <c r="AJ10" s="172"/>
      <c r="AK10" s="172"/>
      <c r="AL10" s="172"/>
      <c r="AM10" s="176"/>
    </row>
    <row r="11" spans="2:59" s="183" customFormat="1" ht="15.75" customHeight="1" outlineLevel="1" x14ac:dyDescent="0.2">
      <c r="B11" s="430" t="s">
        <v>48</v>
      </c>
      <c r="C11" s="736" t="s">
        <v>137</v>
      </c>
      <c r="D11" s="736" t="s">
        <v>49</v>
      </c>
      <c r="E11" s="736" t="s">
        <v>49</v>
      </c>
      <c r="F11" s="736" t="s">
        <v>49</v>
      </c>
      <c r="G11" s="737" t="s">
        <v>49</v>
      </c>
      <c r="H11" s="181"/>
      <c r="I11" s="181"/>
      <c r="J11" s="181"/>
      <c r="K11" s="181"/>
      <c r="L11" s="181"/>
      <c r="M11" s="181"/>
      <c r="N11" s="181"/>
      <c r="O11" s="172"/>
      <c r="P11" s="172"/>
      <c r="Q11" s="172"/>
      <c r="R11" s="172"/>
      <c r="S11" s="172"/>
      <c r="T11" s="172"/>
      <c r="U11" s="172"/>
      <c r="V11" s="173"/>
      <c r="W11" s="172"/>
      <c r="X11" s="172"/>
      <c r="Y11" s="172"/>
      <c r="Z11" s="172"/>
      <c r="AA11" s="172"/>
      <c r="AB11" s="172"/>
      <c r="AC11" s="172"/>
      <c r="AD11" s="172"/>
      <c r="AE11" s="172"/>
      <c r="AF11" s="172"/>
      <c r="AG11" s="172"/>
      <c r="AH11" s="172"/>
      <c r="AI11" s="172"/>
      <c r="AJ11" s="172"/>
      <c r="AK11" s="172"/>
      <c r="AL11" s="172"/>
      <c r="AM11" s="182"/>
    </row>
    <row r="12" spans="2:59" s="177" customFormat="1" ht="15.75" customHeight="1" outlineLevel="1" x14ac:dyDescent="0.2">
      <c r="B12" s="430" t="s">
        <v>61</v>
      </c>
      <c r="C12" s="760" t="s">
        <v>138</v>
      </c>
      <c r="D12" s="760" t="s">
        <v>38</v>
      </c>
      <c r="E12" s="760" t="s">
        <v>38</v>
      </c>
      <c r="F12" s="760" t="s">
        <v>38</v>
      </c>
      <c r="G12" s="761" t="s">
        <v>38</v>
      </c>
      <c r="H12" s="171"/>
      <c r="I12" s="171"/>
      <c r="J12" s="171"/>
      <c r="K12" s="171"/>
      <c r="L12" s="171"/>
      <c r="M12" s="171"/>
      <c r="N12" s="171"/>
      <c r="O12" s="172"/>
      <c r="P12" s="172"/>
      <c r="Q12" s="172"/>
      <c r="R12" s="172"/>
      <c r="S12" s="172"/>
      <c r="T12" s="172"/>
      <c r="U12" s="172"/>
      <c r="V12" s="173"/>
      <c r="W12" s="172"/>
      <c r="X12" s="172"/>
      <c r="Y12" s="172"/>
      <c r="Z12" s="172"/>
      <c r="AA12" s="172"/>
      <c r="AB12" s="172"/>
      <c r="AC12" s="172"/>
      <c r="AD12" s="172"/>
      <c r="AE12" s="172"/>
      <c r="AF12" s="172"/>
      <c r="AG12" s="172"/>
      <c r="AH12" s="172"/>
      <c r="AI12" s="172"/>
      <c r="AJ12" s="172"/>
      <c r="AK12" s="172"/>
      <c r="AL12" s="172"/>
      <c r="AM12" s="176"/>
    </row>
    <row r="13" spans="2:59" s="177" customFormat="1" ht="15.75" customHeight="1" outlineLevel="1" thickBot="1" x14ac:dyDescent="0.25">
      <c r="B13" s="433" t="s">
        <v>57</v>
      </c>
      <c r="C13" s="751" t="s">
        <v>132</v>
      </c>
      <c r="D13" s="752">
        <v>2020110010174</v>
      </c>
      <c r="E13" s="752">
        <v>2020110010174</v>
      </c>
      <c r="F13" s="752">
        <v>2020110010174</v>
      </c>
      <c r="G13" s="753">
        <v>2020110010174</v>
      </c>
      <c r="H13" s="171"/>
      <c r="I13" s="171"/>
      <c r="J13" s="171"/>
      <c r="K13" s="171"/>
      <c r="L13" s="171"/>
      <c r="M13" s="171"/>
      <c r="N13" s="171"/>
      <c r="O13" s="172"/>
      <c r="P13" s="172"/>
      <c r="Q13" s="172"/>
      <c r="R13" s="172"/>
      <c r="S13" s="172"/>
      <c r="T13" s="172"/>
      <c r="U13" s="172"/>
      <c r="V13" s="173"/>
      <c r="W13" s="172"/>
      <c r="X13" s="172"/>
      <c r="Y13" s="172"/>
      <c r="Z13" s="172"/>
      <c r="AA13" s="172"/>
      <c r="AB13" s="172"/>
      <c r="AC13" s="172"/>
      <c r="AD13" s="172"/>
      <c r="AE13" s="172"/>
      <c r="AF13" s="172"/>
      <c r="AG13" s="172"/>
      <c r="AH13" s="172"/>
      <c r="AI13" s="172"/>
      <c r="AJ13" s="172"/>
      <c r="AK13" s="172"/>
      <c r="AL13" s="172"/>
      <c r="AM13" s="176"/>
    </row>
    <row r="14" spans="2:59" s="176" customFormat="1" ht="15.75" customHeight="1" outlineLevel="1" thickBot="1" x14ac:dyDescent="0.25">
      <c r="B14" s="434"/>
      <c r="C14" s="435"/>
      <c r="D14" s="435"/>
      <c r="E14" s="435"/>
      <c r="F14" s="435"/>
      <c r="G14" s="435"/>
      <c r="H14" s="187"/>
      <c r="I14" s="187"/>
      <c r="J14" s="187"/>
      <c r="K14" s="187"/>
      <c r="L14" s="187"/>
      <c r="M14" s="187"/>
      <c r="N14" s="187"/>
      <c r="O14" s="172"/>
      <c r="P14" s="172"/>
      <c r="Q14" s="172"/>
      <c r="R14" s="172"/>
      <c r="S14" s="172"/>
      <c r="T14" s="172"/>
      <c r="U14" s="172"/>
      <c r="V14" s="173"/>
      <c r="W14" s="172"/>
      <c r="X14" s="172"/>
      <c r="Y14" s="172"/>
      <c r="Z14" s="172"/>
      <c r="AA14" s="172"/>
      <c r="AB14" s="172"/>
      <c r="AC14" s="172"/>
      <c r="AD14" s="172"/>
      <c r="AE14" s="172"/>
      <c r="AF14" s="172"/>
      <c r="AG14" s="172"/>
      <c r="AH14" s="172"/>
      <c r="AI14" s="172"/>
      <c r="AJ14" s="172"/>
      <c r="AK14" s="172"/>
      <c r="AL14" s="172"/>
    </row>
    <row r="15" spans="2:59" s="176" customFormat="1" ht="28.5" customHeight="1" outlineLevel="1" x14ac:dyDescent="0.2">
      <c r="B15" s="95" t="s">
        <v>37</v>
      </c>
      <c r="C15" s="754" t="s">
        <v>1985</v>
      </c>
      <c r="D15" s="755"/>
      <c r="E15" s="756"/>
      <c r="F15" s="96" t="s">
        <v>37</v>
      </c>
      <c r="G15" s="353">
        <v>44474</v>
      </c>
      <c r="H15" s="188"/>
      <c r="I15" s="188"/>
      <c r="J15" s="188"/>
      <c r="K15" s="188"/>
      <c r="L15" s="188"/>
      <c r="M15" s="188"/>
      <c r="N15" s="188"/>
      <c r="O15" s="172"/>
      <c r="P15" s="172"/>
      <c r="Q15" s="172"/>
      <c r="R15" s="172"/>
      <c r="S15" s="172"/>
      <c r="T15" s="172"/>
      <c r="U15" s="172"/>
      <c r="V15" s="173"/>
      <c r="W15" s="172"/>
      <c r="X15" s="172"/>
      <c r="Y15" s="172"/>
      <c r="Z15" s="172"/>
      <c r="AA15" s="172"/>
      <c r="AB15" s="172"/>
      <c r="AC15" s="172"/>
      <c r="AD15" s="172"/>
      <c r="AE15" s="172"/>
      <c r="AF15" s="172"/>
      <c r="AG15" s="172"/>
      <c r="AH15" s="172"/>
      <c r="AI15" s="172"/>
      <c r="AJ15" s="172"/>
      <c r="AK15" s="172"/>
      <c r="AL15" s="172"/>
    </row>
    <row r="16" spans="2:59" s="176" customFormat="1" ht="15" x14ac:dyDescent="0.2">
      <c r="B16" s="730" t="s">
        <v>58</v>
      </c>
      <c r="C16" s="354" t="s">
        <v>28</v>
      </c>
      <c r="D16" s="354" t="s">
        <v>31</v>
      </c>
      <c r="E16" s="354" t="s">
        <v>32</v>
      </c>
      <c r="F16" s="354" t="s">
        <v>56</v>
      </c>
      <c r="G16" s="355" t="s">
        <v>55</v>
      </c>
      <c r="H16" s="181"/>
      <c r="I16" s="181"/>
      <c r="J16" s="181"/>
      <c r="K16" s="181"/>
      <c r="L16" s="181"/>
      <c r="M16" s="181"/>
      <c r="N16" s="181"/>
      <c r="O16" s="172"/>
      <c r="P16" s="172"/>
      <c r="Q16" s="172"/>
      <c r="R16" s="172"/>
      <c r="S16" s="172"/>
      <c r="T16" s="172"/>
      <c r="U16" s="172"/>
      <c r="V16" s="173"/>
      <c r="W16" s="172"/>
      <c r="X16" s="172"/>
      <c r="Y16" s="172"/>
      <c r="Z16" s="172"/>
      <c r="AA16" s="172"/>
      <c r="AB16" s="172"/>
      <c r="AC16" s="172"/>
      <c r="AD16" s="172"/>
      <c r="AE16" s="172"/>
      <c r="AF16" s="172"/>
      <c r="AG16" s="172"/>
      <c r="AH16" s="172"/>
      <c r="AI16" s="172"/>
      <c r="AJ16" s="172"/>
      <c r="AK16" s="172"/>
      <c r="AL16" s="172"/>
    </row>
    <row r="17" spans="2:57" s="176" customFormat="1" ht="21.75" customHeight="1" thickBot="1" x14ac:dyDescent="0.25">
      <c r="B17" s="731"/>
      <c r="C17" s="356">
        <v>1679000000</v>
      </c>
      <c r="D17" s="724">
        <v>0</v>
      </c>
      <c r="E17" s="724">
        <v>362000000</v>
      </c>
      <c r="F17" s="358">
        <f>D17-E17</f>
        <v>-362000000</v>
      </c>
      <c r="G17" s="437">
        <f>+C17+F17</f>
        <v>1317000000</v>
      </c>
      <c r="H17" s="181"/>
      <c r="I17" s="181"/>
      <c r="J17" s="181"/>
      <c r="K17" s="181"/>
      <c r="L17" s="181"/>
      <c r="M17" s="181"/>
      <c r="N17" s="181"/>
      <c r="O17" s="172"/>
      <c r="P17" s="172"/>
      <c r="Q17" s="172"/>
      <c r="R17" s="172"/>
      <c r="S17" s="172"/>
      <c r="T17" s="172"/>
      <c r="U17" s="172"/>
      <c r="V17" s="173"/>
      <c r="W17" s="172"/>
      <c r="X17" s="172"/>
      <c r="Y17" s="172"/>
      <c r="Z17" s="172"/>
      <c r="AA17" s="172"/>
      <c r="AB17" s="172"/>
      <c r="AC17" s="172"/>
      <c r="AD17" s="172"/>
      <c r="AE17" s="172"/>
      <c r="AF17" s="172"/>
      <c r="AG17" s="172"/>
      <c r="AH17" s="172"/>
      <c r="AI17" s="172"/>
      <c r="AJ17" s="172"/>
      <c r="AK17" s="172"/>
      <c r="AL17" s="172"/>
    </row>
    <row r="18" spans="2:57" s="171" customFormat="1" ht="15.75" thickBot="1" x14ac:dyDescent="0.25">
      <c r="B18" s="261"/>
      <c r="C18" s="190"/>
      <c r="D18" s="191"/>
      <c r="E18" s="191"/>
      <c r="F18" s="192"/>
      <c r="G18" s="172"/>
      <c r="H18" s="181"/>
      <c r="I18" s="181"/>
      <c r="J18" s="181"/>
      <c r="K18" s="181"/>
      <c r="L18" s="181"/>
      <c r="M18" s="181"/>
      <c r="N18" s="181"/>
      <c r="O18" s="172"/>
      <c r="P18" s="172"/>
      <c r="Q18" s="172"/>
      <c r="R18" s="172"/>
      <c r="S18" s="172"/>
      <c r="T18" s="172"/>
      <c r="U18" s="172"/>
      <c r="V18" s="173"/>
      <c r="W18" s="172"/>
      <c r="X18" s="172"/>
      <c r="Y18" s="172"/>
      <c r="Z18" s="172"/>
      <c r="AA18" s="172"/>
      <c r="AB18" s="172"/>
      <c r="AC18" s="172"/>
      <c r="AD18" s="172"/>
      <c r="AE18" s="172"/>
      <c r="AF18" s="172"/>
      <c r="AG18" s="172"/>
      <c r="AH18" s="172"/>
      <c r="AI18" s="172"/>
      <c r="AJ18" s="172"/>
      <c r="AK18" s="172"/>
      <c r="AL18" s="172"/>
      <c r="AN18" s="176"/>
      <c r="AO18" s="176"/>
      <c r="AP18" s="176"/>
      <c r="AQ18" s="176"/>
      <c r="AR18" s="176"/>
      <c r="AS18" s="176"/>
      <c r="AT18" s="176"/>
      <c r="AU18" s="176"/>
      <c r="AV18" s="176"/>
      <c r="AW18" s="176"/>
      <c r="AX18" s="176"/>
      <c r="AY18" s="176"/>
      <c r="AZ18" s="176"/>
      <c r="BA18" s="176"/>
      <c r="BB18" s="176"/>
      <c r="BC18" s="176"/>
      <c r="BD18" s="176"/>
    </row>
    <row r="19" spans="2:57" ht="26.25" thickBot="1" x14ac:dyDescent="0.25">
      <c r="B19" s="669" t="s">
        <v>0</v>
      </c>
      <c r="C19" s="670" t="s">
        <v>1986</v>
      </c>
      <c r="D19" s="670" t="s">
        <v>1</v>
      </c>
      <c r="E19" s="671" t="s">
        <v>2</v>
      </c>
      <c r="F19" s="671" t="s">
        <v>1984</v>
      </c>
      <c r="G19" s="671" t="s">
        <v>2034</v>
      </c>
      <c r="H19" s="671" t="s">
        <v>51</v>
      </c>
      <c r="I19" s="671" t="s">
        <v>60</v>
      </c>
      <c r="J19" s="671" t="s">
        <v>3</v>
      </c>
      <c r="K19" s="672" t="s">
        <v>52</v>
      </c>
      <c r="L19" s="361" t="s">
        <v>1989</v>
      </c>
      <c r="M19" s="362" t="s">
        <v>1990</v>
      </c>
      <c r="N19" s="362" t="s">
        <v>1991</v>
      </c>
      <c r="O19" s="673" t="s">
        <v>29</v>
      </c>
      <c r="P19" s="674" t="s">
        <v>7</v>
      </c>
      <c r="Q19" s="675" t="s">
        <v>27</v>
      </c>
      <c r="R19" s="676" t="s">
        <v>8</v>
      </c>
      <c r="S19" s="677" t="s">
        <v>4</v>
      </c>
      <c r="T19" s="678" t="s">
        <v>9</v>
      </c>
      <c r="U19" s="677" t="s">
        <v>5</v>
      </c>
      <c r="V19" s="677" t="s">
        <v>25</v>
      </c>
      <c r="W19" s="677" t="s">
        <v>26</v>
      </c>
      <c r="X19" s="679" t="s">
        <v>10</v>
      </c>
      <c r="Y19" s="680" t="s">
        <v>11</v>
      </c>
      <c r="Z19" s="681" t="s">
        <v>12</v>
      </c>
      <c r="AA19" s="681" t="s">
        <v>13</v>
      </c>
      <c r="AB19" s="681" t="s">
        <v>14</v>
      </c>
      <c r="AC19" s="681" t="s">
        <v>15</v>
      </c>
      <c r="AD19" s="681" t="s">
        <v>16</v>
      </c>
      <c r="AE19" s="681" t="s">
        <v>17</v>
      </c>
      <c r="AF19" s="681" t="s">
        <v>18</v>
      </c>
      <c r="AG19" s="681" t="s">
        <v>19</v>
      </c>
      <c r="AH19" s="681" t="s">
        <v>20</v>
      </c>
      <c r="AI19" s="681" t="s">
        <v>21</v>
      </c>
      <c r="AJ19" s="682" t="s">
        <v>22</v>
      </c>
      <c r="AK19" s="683" t="s">
        <v>23</v>
      </c>
      <c r="AL19" s="684" t="s">
        <v>24</v>
      </c>
      <c r="AN19" s="746" t="s">
        <v>1992</v>
      </c>
      <c r="AO19" s="746"/>
      <c r="AP19" s="746"/>
      <c r="AQ19" s="746"/>
      <c r="AR19" s="746"/>
      <c r="AS19" s="746"/>
      <c r="AT19" s="746"/>
      <c r="AU19" s="746"/>
      <c r="AV19" s="746"/>
      <c r="AW19" s="746"/>
      <c r="AX19" s="746"/>
      <c r="AY19" s="746"/>
      <c r="AZ19" s="746"/>
      <c r="BA19" s="746"/>
      <c r="BB19" s="746"/>
      <c r="BC19" s="746"/>
      <c r="BD19" s="746"/>
    </row>
    <row r="20" spans="2:57" s="252" customFormat="1" ht="34.5" customHeight="1" thickBot="1" x14ac:dyDescent="0.25">
      <c r="B20" s="444" t="s">
        <v>140</v>
      </c>
      <c r="C20" s="443">
        <f>1650000000-15000000-530649362-29000000-10377000-362000000</f>
        <v>702973638</v>
      </c>
      <c r="D20" s="445"/>
      <c r="E20" s="445"/>
      <c r="F20" s="445"/>
      <c r="G20" s="445"/>
      <c r="H20" s="445"/>
      <c r="I20" s="445"/>
      <c r="J20" s="445"/>
      <c r="K20" s="445"/>
      <c r="L20" s="445"/>
      <c r="M20" s="445"/>
      <c r="N20" s="446"/>
      <c r="O20" s="447"/>
      <c r="P20" s="448"/>
      <c r="Q20" s="449"/>
      <c r="R20" s="450"/>
      <c r="S20" s="449"/>
      <c r="T20" s="450"/>
      <c r="U20" s="449"/>
      <c r="V20" s="451"/>
      <c r="W20" s="451"/>
      <c r="X20" s="452"/>
      <c r="Y20" s="453"/>
      <c r="Z20" s="454"/>
      <c r="AA20" s="454"/>
      <c r="AB20" s="454"/>
      <c r="AC20" s="454"/>
      <c r="AD20" s="454"/>
      <c r="AE20" s="454"/>
      <c r="AF20" s="454"/>
      <c r="AG20" s="454"/>
      <c r="AH20" s="454"/>
      <c r="AI20" s="454"/>
      <c r="AJ20" s="455"/>
      <c r="AK20" s="456"/>
      <c r="AL20" s="457"/>
      <c r="AN20" s="367" t="s">
        <v>1993</v>
      </c>
      <c r="AO20" s="367" t="s">
        <v>1994</v>
      </c>
      <c r="AP20" s="367" t="s">
        <v>1995</v>
      </c>
      <c r="AQ20" s="367" t="s">
        <v>11</v>
      </c>
      <c r="AR20" s="367" t="s">
        <v>12</v>
      </c>
      <c r="AS20" s="367" t="s">
        <v>13</v>
      </c>
      <c r="AT20" s="367" t="s">
        <v>14</v>
      </c>
      <c r="AU20" s="367" t="s">
        <v>15</v>
      </c>
      <c r="AV20" s="367" t="s">
        <v>16</v>
      </c>
      <c r="AW20" s="367" t="s">
        <v>17</v>
      </c>
      <c r="AX20" s="367" t="s">
        <v>18</v>
      </c>
      <c r="AY20" s="367" t="s">
        <v>19</v>
      </c>
      <c r="AZ20" s="367" t="s">
        <v>20</v>
      </c>
      <c r="BA20" s="367" t="s">
        <v>21</v>
      </c>
      <c r="BB20" s="367" t="s">
        <v>22</v>
      </c>
      <c r="BC20" s="367" t="s">
        <v>23</v>
      </c>
      <c r="BD20" s="367" t="s">
        <v>1996</v>
      </c>
      <c r="BE20" s="208"/>
    </row>
    <row r="21" spans="2:57" s="154" customFormat="1" x14ac:dyDescent="0.2">
      <c r="B21" s="231"/>
      <c r="C21" s="685">
        <v>366140588</v>
      </c>
      <c r="D21" s="210" t="s">
        <v>50</v>
      </c>
      <c r="E21" s="210" t="s">
        <v>182</v>
      </c>
      <c r="F21" s="210" t="s">
        <v>152</v>
      </c>
      <c r="G21" s="210" t="s">
        <v>150</v>
      </c>
      <c r="H21" s="210" t="s">
        <v>170</v>
      </c>
      <c r="I21" s="210" t="s">
        <v>80</v>
      </c>
      <c r="J21" s="210" t="s">
        <v>77</v>
      </c>
      <c r="K21" s="210" t="s">
        <v>142</v>
      </c>
      <c r="L21" s="233" t="s">
        <v>2001</v>
      </c>
      <c r="M21" s="233" t="s">
        <v>2001</v>
      </c>
      <c r="N21" s="233" t="s">
        <v>2001</v>
      </c>
      <c r="O21" s="234">
        <v>394</v>
      </c>
      <c r="P21" s="232">
        <v>500</v>
      </c>
      <c r="Q21" s="235">
        <v>366140588</v>
      </c>
      <c r="R21" s="236">
        <v>593</v>
      </c>
      <c r="S21" s="235">
        <v>366140588</v>
      </c>
      <c r="T21" s="236" t="s">
        <v>2141</v>
      </c>
      <c r="U21" s="235">
        <v>366140588</v>
      </c>
      <c r="V21" s="238" t="s">
        <v>1258</v>
      </c>
      <c r="W21" s="238" t="s">
        <v>2146</v>
      </c>
      <c r="X21" s="239" t="s">
        <v>2147</v>
      </c>
      <c r="Y21" s="591">
        <v>0</v>
      </c>
      <c r="Z21" s="232">
        <v>0</v>
      </c>
      <c r="AA21" s="232">
        <v>0</v>
      </c>
      <c r="AB21" s="232">
        <v>0</v>
      </c>
      <c r="AC21" s="232">
        <v>0</v>
      </c>
      <c r="AD21" s="232">
        <v>0</v>
      </c>
      <c r="AE21" s="232">
        <v>0</v>
      </c>
      <c r="AF21" s="232">
        <v>0</v>
      </c>
      <c r="AG21" s="232">
        <v>0</v>
      </c>
      <c r="AH21" s="232"/>
      <c r="AI21" s="232"/>
      <c r="AJ21" s="237"/>
      <c r="AK21" s="592">
        <f>SUM(Y21:AJ21)</f>
        <v>0</v>
      </c>
      <c r="AL21" s="593">
        <f>+U21-AK21</f>
        <v>366140588</v>
      </c>
      <c r="AM21" s="240"/>
      <c r="AN21" s="202">
        <f>+AL21</f>
        <v>366140588</v>
      </c>
      <c r="AO21" s="203"/>
      <c r="AP21" s="203">
        <f>+AN21-AO21</f>
        <v>366140588</v>
      </c>
      <c r="AQ21" s="204"/>
      <c r="AR21" s="203"/>
      <c r="AS21" s="203"/>
      <c r="AT21" s="203"/>
      <c r="AU21" s="203"/>
      <c r="AV21" s="203"/>
      <c r="AW21" s="203"/>
      <c r="AX21" s="203"/>
      <c r="AY21" s="203"/>
      <c r="AZ21" s="203"/>
      <c r="BA21" s="203"/>
      <c r="BB21" s="205"/>
      <c r="BC21" s="206">
        <f>SUM(AQ21:BB21)</f>
        <v>0</v>
      </c>
      <c r="BD21" s="207">
        <f>+AN21-BC21</f>
        <v>366140588</v>
      </c>
    </row>
    <row r="22" spans="2:57" s="154" customFormat="1" x14ac:dyDescent="0.2">
      <c r="B22" s="231"/>
      <c r="C22" s="685">
        <v>210000000</v>
      </c>
      <c r="D22" s="210" t="s">
        <v>50</v>
      </c>
      <c r="E22" s="210" t="s">
        <v>182</v>
      </c>
      <c r="F22" s="210" t="s">
        <v>152</v>
      </c>
      <c r="G22" s="210" t="s">
        <v>150</v>
      </c>
      <c r="H22" s="210" t="s">
        <v>170</v>
      </c>
      <c r="I22" s="210" t="s">
        <v>80</v>
      </c>
      <c r="J22" s="210" t="s">
        <v>77</v>
      </c>
      <c r="K22" s="210" t="s">
        <v>142</v>
      </c>
      <c r="L22" s="233" t="s">
        <v>2001</v>
      </c>
      <c r="M22" s="233" t="s">
        <v>2001</v>
      </c>
      <c r="N22" s="233" t="s">
        <v>2001</v>
      </c>
      <c r="O22" s="234">
        <v>395</v>
      </c>
      <c r="P22" s="232">
        <v>539</v>
      </c>
      <c r="Q22" s="235">
        <v>210000000</v>
      </c>
      <c r="R22" s="232">
        <v>637</v>
      </c>
      <c r="S22" s="235">
        <v>210000000</v>
      </c>
      <c r="T22" s="236"/>
      <c r="U22" s="500"/>
      <c r="V22" s="238" t="s">
        <v>1259</v>
      </c>
      <c r="W22" s="238"/>
      <c r="X22" s="239"/>
      <c r="Y22" s="591">
        <v>0</v>
      </c>
      <c r="Z22" s="232">
        <v>0</v>
      </c>
      <c r="AA22" s="232">
        <v>0</v>
      </c>
      <c r="AB22" s="232">
        <v>0</v>
      </c>
      <c r="AC22" s="232">
        <v>0</v>
      </c>
      <c r="AD22" s="232">
        <v>0</v>
      </c>
      <c r="AE22" s="232">
        <v>0</v>
      </c>
      <c r="AF22" s="232">
        <v>0</v>
      </c>
      <c r="AG22" s="232">
        <v>0</v>
      </c>
      <c r="AH22" s="232"/>
      <c r="AI22" s="232"/>
      <c r="AJ22" s="237"/>
      <c r="AK22" s="592">
        <f t="shared" ref="AK22:AK32" si="0">SUM(Y22:AJ22)</f>
        <v>0</v>
      </c>
      <c r="AL22" s="593">
        <f t="shared" ref="AL22:AL32" si="1">+U22-AK22</f>
        <v>0</v>
      </c>
      <c r="AM22" s="240"/>
      <c r="AN22" s="223">
        <f>+AL22</f>
        <v>0</v>
      </c>
      <c r="AO22" s="224"/>
      <c r="AP22" s="224">
        <f>+AN22-AO22</f>
        <v>0</v>
      </c>
      <c r="AQ22" s="225"/>
      <c r="AR22" s="224"/>
      <c r="AS22" s="224"/>
      <c r="AT22" s="224"/>
      <c r="AU22" s="224"/>
      <c r="AV22" s="224"/>
      <c r="AW22" s="224"/>
      <c r="AX22" s="224"/>
      <c r="AY22" s="224"/>
      <c r="AZ22" s="224"/>
      <c r="BA22" s="224"/>
      <c r="BB22" s="226"/>
      <c r="BC22" s="227">
        <f>SUM(AQ22:BB22)</f>
        <v>0</v>
      </c>
      <c r="BD22" s="222">
        <f>+AN22-BC22</f>
        <v>0</v>
      </c>
    </row>
    <row r="23" spans="2:57" s="154" customFormat="1" x14ac:dyDescent="0.2">
      <c r="B23" s="231"/>
      <c r="C23" s="685">
        <v>50598900</v>
      </c>
      <c r="D23" s="210" t="s">
        <v>50</v>
      </c>
      <c r="E23" s="210" t="s">
        <v>182</v>
      </c>
      <c r="F23" s="210" t="s">
        <v>152</v>
      </c>
      <c r="G23" s="210" t="s">
        <v>150</v>
      </c>
      <c r="H23" s="210" t="s">
        <v>170</v>
      </c>
      <c r="I23" s="210" t="s">
        <v>80</v>
      </c>
      <c r="J23" s="210" t="s">
        <v>77</v>
      </c>
      <c r="K23" s="210" t="s">
        <v>142</v>
      </c>
      <c r="L23" s="233" t="s">
        <v>2001</v>
      </c>
      <c r="M23" s="233" t="s">
        <v>2001</v>
      </c>
      <c r="N23" s="233" t="s">
        <v>2001</v>
      </c>
      <c r="O23" s="234">
        <v>397</v>
      </c>
      <c r="P23" s="232">
        <v>162</v>
      </c>
      <c r="Q23" s="235">
        <v>50598900</v>
      </c>
      <c r="R23" s="232">
        <v>135</v>
      </c>
      <c r="S23" s="235">
        <v>50598900</v>
      </c>
      <c r="T23" s="236" t="s">
        <v>874</v>
      </c>
      <c r="U23" s="500">
        <v>50598900</v>
      </c>
      <c r="V23" s="238" t="s">
        <v>298</v>
      </c>
      <c r="W23" s="238" t="s">
        <v>1265</v>
      </c>
      <c r="X23" s="239" t="s">
        <v>1266</v>
      </c>
      <c r="Y23" s="591">
        <v>0</v>
      </c>
      <c r="Z23" s="232">
        <v>0</v>
      </c>
      <c r="AA23" s="232">
        <v>5996907</v>
      </c>
      <c r="AB23" s="232">
        <v>5622100</v>
      </c>
      <c r="AC23" s="232">
        <v>5622100</v>
      </c>
      <c r="AD23" s="232">
        <v>5622100</v>
      </c>
      <c r="AE23" s="232">
        <v>5622100</v>
      </c>
      <c r="AF23" s="232">
        <v>5622100</v>
      </c>
      <c r="AG23" s="232">
        <v>5622100</v>
      </c>
      <c r="AH23" s="232"/>
      <c r="AI23" s="232"/>
      <c r="AJ23" s="237"/>
      <c r="AK23" s="592">
        <f t="shared" si="0"/>
        <v>39729507</v>
      </c>
      <c r="AL23" s="593">
        <f t="shared" si="1"/>
        <v>10869393</v>
      </c>
      <c r="AM23" s="240"/>
      <c r="AN23" s="223">
        <f>+AL23</f>
        <v>10869393</v>
      </c>
      <c r="AO23" s="224"/>
      <c r="AP23" s="224">
        <f>+AN23-AO23</f>
        <v>10869393</v>
      </c>
      <c r="AQ23" s="225"/>
      <c r="AR23" s="224"/>
      <c r="AS23" s="224"/>
      <c r="AT23" s="224"/>
      <c r="AU23" s="224"/>
      <c r="AV23" s="224"/>
      <c r="AW23" s="224"/>
      <c r="AX23" s="224"/>
      <c r="AY23" s="224"/>
      <c r="AZ23" s="224"/>
      <c r="BA23" s="224"/>
      <c r="BB23" s="226"/>
      <c r="BC23" s="227">
        <f>SUM(AQ23:BB23)</f>
        <v>0</v>
      </c>
      <c r="BD23" s="222">
        <f>+AN23-BC23</f>
        <v>10869393</v>
      </c>
    </row>
    <row r="24" spans="2:57" s="154" customFormat="1" x14ac:dyDescent="0.2">
      <c r="B24" s="231"/>
      <c r="C24" s="685">
        <v>10000000</v>
      </c>
      <c r="D24" s="210" t="s">
        <v>50</v>
      </c>
      <c r="E24" s="210" t="s">
        <v>182</v>
      </c>
      <c r="F24" s="210" t="s">
        <v>152</v>
      </c>
      <c r="G24" s="210" t="s">
        <v>150</v>
      </c>
      <c r="H24" s="210" t="s">
        <v>170</v>
      </c>
      <c r="I24" s="210" t="s">
        <v>80</v>
      </c>
      <c r="J24" s="210" t="s">
        <v>77</v>
      </c>
      <c r="K24" s="210" t="s">
        <v>142</v>
      </c>
      <c r="L24" s="233" t="s">
        <v>2001</v>
      </c>
      <c r="M24" s="233" t="s">
        <v>2001</v>
      </c>
      <c r="N24" s="233" t="s">
        <v>2001</v>
      </c>
      <c r="O24" s="234">
        <v>398</v>
      </c>
      <c r="P24" s="232"/>
      <c r="Q24" s="235"/>
      <c r="R24" s="232"/>
      <c r="S24" s="235"/>
      <c r="T24" s="236"/>
      <c r="U24" s="500"/>
      <c r="V24" s="238" t="s">
        <v>1958</v>
      </c>
      <c r="W24" s="238"/>
      <c r="X24" s="239"/>
      <c r="Y24" s="591">
        <v>0</v>
      </c>
      <c r="Z24" s="232">
        <v>0</v>
      </c>
      <c r="AA24" s="232">
        <v>0</v>
      </c>
      <c r="AB24" s="232">
        <v>0</v>
      </c>
      <c r="AC24" s="232">
        <v>0</v>
      </c>
      <c r="AD24" s="232">
        <v>0</v>
      </c>
      <c r="AE24" s="232">
        <v>0</v>
      </c>
      <c r="AF24" s="232">
        <v>0</v>
      </c>
      <c r="AG24" s="232">
        <v>0</v>
      </c>
      <c r="AH24" s="232"/>
      <c r="AI24" s="232"/>
      <c r="AJ24" s="237"/>
      <c r="AK24" s="592">
        <f t="shared" si="0"/>
        <v>0</v>
      </c>
      <c r="AL24" s="593">
        <f t="shared" si="1"/>
        <v>0</v>
      </c>
      <c r="AM24" s="240"/>
      <c r="AN24" s="223">
        <f t="shared" ref="AN24:AN35" si="2">+AL24</f>
        <v>0</v>
      </c>
      <c r="AO24" s="224"/>
      <c r="AP24" s="224">
        <f t="shared" ref="AP24:AP35" si="3">+AN24-AO24</f>
        <v>0</v>
      </c>
      <c r="AQ24" s="225"/>
      <c r="AR24" s="224"/>
      <c r="AS24" s="224"/>
      <c r="AT24" s="224"/>
      <c r="AU24" s="224"/>
      <c r="AV24" s="224"/>
      <c r="AW24" s="224"/>
      <c r="AX24" s="224"/>
      <c r="AY24" s="224"/>
      <c r="AZ24" s="224"/>
      <c r="BA24" s="224"/>
      <c r="BB24" s="226"/>
      <c r="BC24" s="227">
        <f t="shared" ref="BC24:BC35" si="4">SUM(AQ24:BB24)</f>
        <v>0</v>
      </c>
      <c r="BD24" s="222">
        <f t="shared" ref="BD24:BD35" si="5">+AN24-BC24</f>
        <v>0</v>
      </c>
    </row>
    <row r="25" spans="2:57" s="154" customFormat="1" x14ac:dyDescent="0.2">
      <c r="B25" s="231"/>
      <c r="C25" s="685">
        <v>20000000</v>
      </c>
      <c r="D25" s="210" t="s">
        <v>50</v>
      </c>
      <c r="E25" s="210" t="s">
        <v>182</v>
      </c>
      <c r="F25" s="210" t="s">
        <v>152</v>
      </c>
      <c r="G25" s="210" t="s">
        <v>150</v>
      </c>
      <c r="H25" s="210" t="s">
        <v>170</v>
      </c>
      <c r="I25" s="210" t="s">
        <v>80</v>
      </c>
      <c r="J25" s="210" t="s">
        <v>77</v>
      </c>
      <c r="K25" s="210" t="s">
        <v>142</v>
      </c>
      <c r="L25" s="233" t="s">
        <v>2001</v>
      </c>
      <c r="M25" s="233" t="s">
        <v>2001</v>
      </c>
      <c r="N25" s="233" t="s">
        <v>2001</v>
      </c>
      <c r="O25" s="234">
        <v>399</v>
      </c>
      <c r="P25" s="232"/>
      <c r="Q25" s="235"/>
      <c r="R25" s="232"/>
      <c r="S25" s="235"/>
      <c r="T25" s="236"/>
      <c r="U25" s="500"/>
      <c r="V25" s="238" t="s">
        <v>1260</v>
      </c>
      <c r="W25" s="238"/>
      <c r="X25" s="239"/>
      <c r="Y25" s="591">
        <v>0</v>
      </c>
      <c r="Z25" s="232">
        <v>0</v>
      </c>
      <c r="AA25" s="232">
        <v>0</v>
      </c>
      <c r="AB25" s="232">
        <v>0</v>
      </c>
      <c r="AC25" s="232">
        <v>0</v>
      </c>
      <c r="AD25" s="232">
        <v>0</v>
      </c>
      <c r="AE25" s="232">
        <v>0</v>
      </c>
      <c r="AF25" s="232">
        <v>0</v>
      </c>
      <c r="AG25" s="232">
        <v>0</v>
      </c>
      <c r="AH25" s="232"/>
      <c r="AI25" s="232"/>
      <c r="AJ25" s="237"/>
      <c r="AK25" s="592">
        <f t="shared" si="0"/>
        <v>0</v>
      </c>
      <c r="AL25" s="593">
        <f t="shared" si="1"/>
        <v>0</v>
      </c>
      <c r="AM25" s="240"/>
      <c r="AN25" s="223">
        <f t="shared" si="2"/>
        <v>0</v>
      </c>
      <c r="AO25" s="224"/>
      <c r="AP25" s="224">
        <f t="shared" si="3"/>
        <v>0</v>
      </c>
      <c r="AQ25" s="225"/>
      <c r="AR25" s="224"/>
      <c r="AS25" s="224"/>
      <c r="AT25" s="224"/>
      <c r="AU25" s="224"/>
      <c r="AV25" s="224"/>
      <c r="AW25" s="224"/>
      <c r="AX25" s="224"/>
      <c r="AY25" s="224"/>
      <c r="AZ25" s="224"/>
      <c r="BA25" s="224"/>
      <c r="BB25" s="226"/>
      <c r="BC25" s="227">
        <f t="shared" si="4"/>
        <v>0</v>
      </c>
      <c r="BD25" s="222">
        <f t="shared" si="5"/>
        <v>0</v>
      </c>
    </row>
    <row r="26" spans="2:57" s="154" customFormat="1" x14ac:dyDescent="0.2">
      <c r="B26" s="231"/>
      <c r="C26" s="685">
        <v>1000000</v>
      </c>
      <c r="D26" s="210" t="s">
        <v>50</v>
      </c>
      <c r="E26" s="210" t="s">
        <v>182</v>
      </c>
      <c r="F26" s="210" t="s">
        <v>152</v>
      </c>
      <c r="G26" s="210" t="s">
        <v>150</v>
      </c>
      <c r="H26" s="210" t="s">
        <v>170</v>
      </c>
      <c r="I26" s="210" t="s">
        <v>80</v>
      </c>
      <c r="J26" s="210" t="s">
        <v>77</v>
      </c>
      <c r="K26" s="210" t="s">
        <v>142</v>
      </c>
      <c r="L26" s="233" t="s">
        <v>2001</v>
      </c>
      <c r="M26" s="233" t="s">
        <v>2001</v>
      </c>
      <c r="N26" s="233" t="s">
        <v>2001</v>
      </c>
      <c r="O26" s="234">
        <v>400</v>
      </c>
      <c r="P26" s="232">
        <v>255</v>
      </c>
      <c r="Q26" s="235">
        <v>1000000</v>
      </c>
      <c r="R26" s="232">
        <v>271</v>
      </c>
      <c r="S26" s="235">
        <v>1000000</v>
      </c>
      <c r="T26" s="236" t="s">
        <v>2142</v>
      </c>
      <c r="U26" s="500">
        <v>1000000</v>
      </c>
      <c r="V26" s="238" t="s">
        <v>299</v>
      </c>
      <c r="W26" s="238" t="s">
        <v>2148</v>
      </c>
      <c r="X26" s="239" t="s">
        <v>2149</v>
      </c>
      <c r="Y26" s="591">
        <v>0</v>
      </c>
      <c r="Z26" s="232">
        <v>4300</v>
      </c>
      <c r="AA26" s="232">
        <v>156600</v>
      </c>
      <c r="AB26" s="232">
        <v>156600</v>
      </c>
      <c r="AC26" s="232">
        <v>156600</v>
      </c>
      <c r="AD26" s="232">
        <v>156600</v>
      </c>
      <c r="AE26" s="232">
        <v>156600</v>
      </c>
      <c r="AF26" s="232">
        <v>156600</v>
      </c>
      <c r="AG26" s="232">
        <v>56100</v>
      </c>
      <c r="AH26" s="232"/>
      <c r="AI26" s="232"/>
      <c r="AJ26" s="237"/>
      <c r="AK26" s="592">
        <f t="shared" si="0"/>
        <v>1000000</v>
      </c>
      <c r="AL26" s="593">
        <f t="shared" si="1"/>
        <v>0</v>
      </c>
      <c r="AM26" s="240"/>
      <c r="AN26" s="223">
        <f t="shared" si="2"/>
        <v>0</v>
      </c>
      <c r="AO26" s="224"/>
      <c r="AP26" s="224">
        <f t="shared" si="3"/>
        <v>0</v>
      </c>
      <c r="AQ26" s="225"/>
      <c r="AR26" s="224"/>
      <c r="AS26" s="224"/>
      <c r="AT26" s="224"/>
      <c r="AU26" s="224"/>
      <c r="AV26" s="224"/>
      <c r="AW26" s="224"/>
      <c r="AX26" s="224"/>
      <c r="AY26" s="224"/>
      <c r="AZ26" s="224"/>
      <c r="BA26" s="224"/>
      <c r="BB26" s="226"/>
      <c r="BC26" s="227">
        <f t="shared" si="4"/>
        <v>0</v>
      </c>
      <c r="BD26" s="222">
        <f t="shared" si="5"/>
        <v>0</v>
      </c>
    </row>
    <row r="27" spans="2:57" s="154" customFormat="1" x14ac:dyDescent="0.2">
      <c r="B27" s="231"/>
      <c r="C27" s="685">
        <v>19304282</v>
      </c>
      <c r="D27" s="210" t="s">
        <v>50</v>
      </c>
      <c r="E27" s="210" t="s">
        <v>182</v>
      </c>
      <c r="F27" s="210" t="s">
        <v>152</v>
      </c>
      <c r="G27" s="210" t="s">
        <v>150</v>
      </c>
      <c r="H27" s="210" t="s">
        <v>170</v>
      </c>
      <c r="I27" s="210" t="s">
        <v>80</v>
      </c>
      <c r="J27" s="210" t="s">
        <v>77</v>
      </c>
      <c r="K27" s="210" t="s">
        <v>142</v>
      </c>
      <c r="L27" s="233" t="s">
        <v>2001</v>
      </c>
      <c r="M27" s="233" t="s">
        <v>2001</v>
      </c>
      <c r="N27" s="233" t="s">
        <v>2001</v>
      </c>
      <c r="O27" s="234">
        <v>403</v>
      </c>
      <c r="P27" s="232"/>
      <c r="Q27" s="235"/>
      <c r="R27" s="232"/>
      <c r="S27" s="235"/>
      <c r="T27" s="236"/>
      <c r="U27" s="500"/>
      <c r="V27" s="238" t="s">
        <v>1261</v>
      </c>
      <c r="W27" s="238"/>
      <c r="X27" s="239"/>
      <c r="Y27" s="591">
        <v>0</v>
      </c>
      <c r="Z27" s="232">
        <v>0</v>
      </c>
      <c r="AA27" s="232">
        <v>0</v>
      </c>
      <c r="AB27" s="232">
        <v>0</v>
      </c>
      <c r="AC27" s="232">
        <v>0</v>
      </c>
      <c r="AD27" s="232">
        <v>0</v>
      </c>
      <c r="AE27" s="232">
        <v>0</v>
      </c>
      <c r="AF27" s="232">
        <v>0</v>
      </c>
      <c r="AG27" s="232">
        <v>0</v>
      </c>
      <c r="AH27" s="232"/>
      <c r="AI27" s="232"/>
      <c r="AJ27" s="237"/>
      <c r="AK27" s="592">
        <f t="shared" si="0"/>
        <v>0</v>
      </c>
      <c r="AL27" s="593">
        <f t="shared" si="1"/>
        <v>0</v>
      </c>
      <c r="AM27" s="240"/>
      <c r="AN27" s="223">
        <f t="shared" si="2"/>
        <v>0</v>
      </c>
      <c r="AO27" s="224"/>
      <c r="AP27" s="224">
        <f t="shared" si="3"/>
        <v>0</v>
      </c>
      <c r="AQ27" s="225"/>
      <c r="AR27" s="224"/>
      <c r="AS27" s="224"/>
      <c r="AT27" s="224"/>
      <c r="AU27" s="224"/>
      <c r="AV27" s="224"/>
      <c r="AW27" s="224"/>
      <c r="AX27" s="224"/>
      <c r="AY27" s="224"/>
      <c r="AZ27" s="224"/>
      <c r="BA27" s="224"/>
      <c r="BB27" s="226"/>
      <c r="BC27" s="227">
        <f t="shared" si="4"/>
        <v>0</v>
      </c>
      <c r="BD27" s="222">
        <f t="shared" si="5"/>
        <v>0</v>
      </c>
    </row>
    <row r="28" spans="2:57" s="154" customFormat="1" x14ac:dyDescent="0.2">
      <c r="B28" s="231"/>
      <c r="C28" s="685">
        <v>4122525</v>
      </c>
      <c r="D28" s="210" t="s">
        <v>50</v>
      </c>
      <c r="E28" s="210" t="s">
        <v>182</v>
      </c>
      <c r="F28" s="210" t="s">
        <v>152</v>
      </c>
      <c r="G28" s="210" t="s">
        <v>150</v>
      </c>
      <c r="H28" s="210" t="s">
        <v>170</v>
      </c>
      <c r="I28" s="210" t="s">
        <v>80</v>
      </c>
      <c r="J28" s="210" t="s">
        <v>77</v>
      </c>
      <c r="K28" s="210" t="s">
        <v>142</v>
      </c>
      <c r="L28" s="233" t="s">
        <v>2001</v>
      </c>
      <c r="M28" s="233" t="s">
        <v>2001</v>
      </c>
      <c r="N28" s="233" t="s">
        <v>2001</v>
      </c>
      <c r="O28" s="234">
        <v>689</v>
      </c>
      <c r="P28" s="232">
        <v>513</v>
      </c>
      <c r="Q28" s="235">
        <v>2696100</v>
      </c>
      <c r="R28" s="232">
        <v>615</v>
      </c>
      <c r="S28" s="235">
        <v>2696100</v>
      </c>
      <c r="T28" s="236" t="s">
        <v>1955</v>
      </c>
      <c r="U28" s="500">
        <v>2696100</v>
      </c>
      <c r="V28" s="238" t="s">
        <v>1262</v>
      </c>
      <c r="W28" s="238" t="s">
        <v>1960</v>
      </c>
      <c r="X28" s="239" t="s">
        <v>1963</v>
      </c>
      <c r="Y28" s="591">
        <v>0</v>
      </c>
      <c r="Z28" s="232">
        <v>0</v>
      </c>
      <c r="AA28" s="232">
        <v>0</v>
      </c>
      <c r="AB28" s="232">
        <v>0</v>
      </c>
      <c r="AC28" s="232">
        <v>0</v>
      </c>
      <c r="AD28" s="232">
        <v>0</v>
      </c>
      <c r="AE28" s="232">
        <v>0</v>
      </c>
      <c r="AF28" s="232">
        <v>0</v>
      </c>
      <c r="AG28" s="232">
        <v>1557747</v>
      </c>
      <c r="AH28" s="232"/>
      <c r="AI28" s="232"/>
      <c r="AJ28" s="237"/>
      <c r="AK28" s="592">
        <f t="shared" si="0"/>
        <v>1557747</v>
      </c>
      <c r="AL28" s="593">
        <f t="shared" si="1"/>
        <v>1138353</v>
      </c>
      <c r="AM28" s="240"/>
      <c r="AN28" s="223">
        <f t="shared" si="2"/>
        <v>1138353</v>
      </c>
      <c r="AO28" s="224"/>
      <c r="AP28" s="224">
        <f t="shared" si="3"/>
        <v>1138353</v>
      </c>
      <c r="AQ28" s="225"/>
      <c r="AR28" s="224"/>
      <c r="AS28" s="224"/>
      <c r="AT28" s="224"/>
      <c r="AU28" s="224"/>
      <c r="AV28" s="224"/>
      <c r="AW28" s="224"/>
      <c r="AX28" s="224"/>
      <c r="AY28" s="224"/>
      <c r="AZ28" s="224"/>
      <c r="BA28" s="224"/>
      <c r="BB28" s="226"/>
      <c r="BC28" s="227">
        <f t="shared" si="4"/>
        <v>0</v>
      </c>
      <c r="BD28" s="222">
        <f t="shared" si="5"/>
        <v>1138353</v>
      </c>
    </row>
    <row r="29" spans="2:57" s="154" customFormat="1" x14ac:dyDescent="0.2">
      <c r="B29" s="231"/>
      <c r="C29" s="685">
        <v>4122525</v>
      </c>
      <c r="D29" s="210" t="s">
        <v>50</v>
      </c>
      <c r="E29" s="210" t="s">
        <v>182</v>
      </c>
      <c r="F29" s="210" t="s">
        <v>152</v>
      </c>
      <c r="G29" s="210" t="s">
        <v>150</v>
      </c>
      <c r="H29" s="210" t="s">
        <v>170</v>
      </c>
      <c r="I29" s="210" t="s">
        <v>80</v>
      </c>
      <c r="J29" s="210" t="s">
        <v>77</v>
      </c>
      <c r="K29" s="210" t="s">
        <v>142</v>
      </c>
      <c r="L29" s="233" t="s">
        <v>2001</v>
      </c>
      <c r="M29" s="233" t="s">
        <v>2001</v>
      </c>
      <c r="N29" s="233" t="s">
        <v>2001</v>
      </c>
      <c r="O29" s="234">
        <v>690</v>
      </c>
      <c r="P29" s="232">
        <v>514</v>
      </c>
      <c r="Q29" s="235">
        <v>2696100</v>
      </c>
      <c r="R29" s="232">
        <v>614</v>
      </c>
      <c r="S29" s="235">
        <v>2696100</v>
      </c>
      <c r="T29" s="236" t="s">
        <v>1956</v>
      </c>
      <c r="U29" s="500">
        <v>2696100</v>
      </c>
      <c r="V29" s="238" t="s">
        <v>1263</v>
      </c>
      <c r="W29" s="238" t="s">
        <v>1961</v>
      </c>
      <c r="X29" s="239" t="s">
        <v>1964</v>
      </c>
      <c r="Y29" s="591">
        <v>0</v>
      </c>
      <c r="Z29" s="232">
        <v>0</v>
      </c>
      <c r="AA29" s="232">
        <v>0</v>
      </c>
      <c r="AB29" s="232">
        <v>0</v>
      </c>
      <c r="AC29" s="232">
        <v>0</v>
      </c>
      <c r="AD29" s="232">
        <v>0</v>
      </c>
      <c r="AE29" s="232">
        <v>0</v>
      </c>
      <c r="AF29" s="232">
        <v>0</v>
      </c>
      <c r="AG29" s="232">
        <v>1557747</v>
      </c>
      <c r="AH29" s="232"/>
      <c r="AI29" s="232"/>
      <c r="AJ29" s="237"/>
      <c r="AK29" s="592">
        <f t="shared" si="0"/>
        <v>1557747</v>
      </c>
      <c r="AL29" s="593">
        <f t="shared" si="1"/>
        <v>1138353</v>
      </c>
      <c r="AM29" s="240"/>
      <c r="AN29" s="223">
        <f t="shared" si="2"/>
        <v>1138353</v>
      </c>
      <c r="AO29" s="224"/>
      <c r="AP29" s="224">
        <f t="shared" si="3"/>
        <v>1138353</v>
      </c>
      <c r="AQ29" s="225"/>
      <c r="AR29" s="224"/>
      <c r="AS29" s="224"/>
      <c r="AT29" s="224"/>
      <c r="AU29" s="224"/>
      <c r="AV29" s="224"/>
      <c r="AW29" s="224"/>
      <c r="AX29" s="224"/>
      <c r="AY29" s="224"/>
      <c r="AZ29" s="224"/>
      <c r="BA29" s="224"/>
      <c r="BB29" s="226"/>
      <c r="BC29" s="227">
        <f t="shared" si="4"/>
        <v>0</v>
      </c>
      <c r="BD29" s="222">
        <f t="shared" si="5"/>
        <v>1138353</v>
      </c>
    </row>
    <row r="30" spans="2:57" s="154" customFormat="1" x14ac:dyDescent="0.2">
      <c r="B30" s="231"/>
      <c r="C30" s="685">
        <v>4122525</v>
      </c>
      <c r="D30" s="210" t="s">
        <v>50</v>
      </c>
      <c r="E30" s="210" t="s">
        <v>182</v>
      </c>
      <c r="F30" s="210" t="s">
        <v>152</v>
      </c>
      <c r="G30" s="210" t="s">
        <v>150</v>
      </c>
      <c r="H30" s="210" t="s">
        <v>170</v>
      </c>
      <c r="I30" s="210" t="s">
        <v>80</v>
      </c>
      <c r="J30" s="210" t="s">
        <v>77</v>
      </c>
      <c r="K30" s="210" t="s">
        <v>142</v>
      </c>
      <c r="L30" s="233" t="s">
        <v>2001</v>
      </c>
      <c r="M30" s="233" t="s">
        <v>2001</v>
      </c>
      <c r="N30" s="233" t="s">
        <v>2001</v>
      </c>
      <c r="O30" s="234">
        <v>691</v>
      </c>
      <c r="P30" s="232">
        <v>516</v>
      </c>
      <c r="Q30" s="235">
        <v>2696100</v>
      </c>
      <c r="R30" s="232">
        <v>616</v>
      </c>
      <c r="S30" s="235">
        <v>2696100</v>
      </c>
      <c r="T30" s="236" t="s">
        <v>1957</v>
      </c>
      <c r="U30" s="500">
        <v>2696100</v>
      </c>
      <c r="V30" s="238" t="s">
        <v>1264</v>
      </c>
      <c r="W30" s="238" t="s">
        <v>1962</v>
      </c>
      <c r="X30" s="239" t="s">
        <v>1965</v>
      </c>
      <c r="Y30" s="591">
        <v>0</v>
      </c>
      <c r="Z30" s="232">
        <v>0</v>
      </c>
      <c r="AA30" s="232">
        <v>0</v>
      </c>
      <c r="AB30" s="232">
        <v>0</v>
      </c>
      <c r="AC30" s="232">
        <v>0</v>
      </c>
      <c r="AD30" s="232">
        <v>0</v>
      </c>
      <c r="AE30" s="232">
        <v>0</v>
      </c>
      <c r="AF30" s="232">
        <v>0</v>
      </c>
      <c r="AG30" s="232">
        <v>1557747</v>
      </c>
      <c r="AH30" s="232"/>
      <c r="AI30" s="232"/>
      <c r="AJ30" s="237"/>
      <c r="AK30" s="592">
        <f t="shared" si="0"/>
        <v>1557747</v>
      </c>
      <c r="AL30" s="593">
        <f t="shared" si="1"/>
        <v>1138353</v>
      </c>
      <c r="AM30" s="240"/>
      <c r="AN30" s="223">
        <f t="shared" si="2"/>
        <v>1138353</v>
      </c>
      <c r="AO30" s="224"/>
      <c r="AP30" s="224">
        <f t="shared" si="3"/>
        <v>1138353</v>
      </c>
      <c r="AQ30" s="225"/>
      <c r="AR30" s="224"/>
      <c r="AS30" s="224"/>
      <c r="AT30" s="224"/>
      <c r="AU30" s="224"/>
      <c r="AV30" s="224"/>
      <c r="AW30" s="224"/>
      <c r="AX30" s="224"/>
      <c r="AY30" s="224"/>
      <c r="AZ30" s="224"/>
      <c r="BA30" s="224"/>
      <c r="BB30" s="226"/>
      <c r="BC30" s="227">
        <f t="shared" si="4"/>
        <v>0</v>
      </c>
      <c r="BD30" s="222">
        <f t="shared" si="5"/>
        <v>1138353</v>
      </c>
    </row>
    <row r="31" spans="2:57" s="154" customFormat="1" x14ac:dyDescent="0.2">
      <c r="B31" s="231"/>
      <c r="C31" s="685">
        <v>1000000</v>
      </c>
      <c r="D31" s="210" t="s">
        <v>50</v>
      </c>
      <c r="E31" s="210" t="s">
        <v>182</v>
      </c>
      <c r="F31" s="210" t="s">
        <v>152</v>
      </c>
      <c r="G31" s="210" t="s">
        <v>150</v>
      </c>
      <c r="H31" s="210" t="s">
        <v>170</v>
      </c>
      <c r="I31" s="210" t="s">
        <v>80</v>
      </c>
      <c r="J31" s="210" t="s">
        <v>77</v>
      </c>
      <c r="K31" s="210" t="s">
        <v>142</v>
      </c>
      <c r="L31" s="233" t="s">
        <v>2001</v>
      </c>
      <c r="M31" s="233" t="s">
        <v>2001</v>
      </c>
      <c r="N31" s="233" t="s">
        <v>2001</v>
      </c>
      <c r="O31" s="234">
        <v>730</v>
      </c>
      <c r="P31" s="232">
        <v>578</v>
      </c>
      <c r="Q31" s="235">
        <v>1000000</v>
      </c>
      <c r="R31" s="232">
        <v>698</v>
      </c>
      <c r="S31" s="235">
        <v>1000000</v>
      </c>
      <c r="T31" s="236" t="s">
        <v>2143</v>
      </c>
      <c r="U31" s="500">
        <v>265200</v>
      </c>
      <c r="V31" s="238" t="s">
        <v>1959</v>
      </c>
      <c r="W31" s="238" t="s">
        <v>2150</v>
      </c>
      <c r="X31" s="239" t="s">
        <v>2151</v>
      </c>
      <c r="Y31" s="591">
        <v>0</v>
      </c>
      <c r="Z31" s="232">
        <v>0</v>
      </c>
      <c r="AA31" s="232">
        <v>0</v>
      </c>
      <c r="AB31" s="232">
        <v>0</v>
      </c>
      <c r="AC31" s="232">
        <v>0</v>
      </c>
      <c r="AD31" s="232">
        <v>0</v>
      </c>
      <c r="AE31" s="232">
        <v>0</v>
      </c>
      <c r="AF31" s="232">
        <v>0</v>
      </c>
      <c r="AG31" s="232">
        <v>265200</v>
      </c>
      <c r="AH31" s="232"/>
      <c r="AI31" s="232"/>
      <c r="AJ31" s="237"/>
      <c r="AK31" s="592">
        <f t="shared" si="0"/>
        <v>265200</v>
      </c>
      <c r="AL31" s="593">
        <f t="shared" si="1"/>
        <v>0</v>
      </c>
      <c r="AM31" s="240"/>
      <c r="AN31" s="223">
        <f t="shared" si="2"/>
        <v>0</v>
      </c>
      <c r="AO31" s="224"/>
      <c r="AP31" s="224">
        <f t="shared" si="3"/>
        <v>0</v>
      </c>
      <c r="AQ31" s="225"/>
      <c r="AR31" s="224"/>
      <c r="AS31" s="224"/>
      <c r="AT31" s="224"/>
      <c r="AU31" s="224"/>
      <c r="AV31" s="224"/>
      <c r="AW31" s="224"/>
      <c r="AX31" s="224"/>
      <c r="AY31" s="224"/>
      <c r="AZ31" s="224"/>
      <c r="BA31" s="224"/>
      <c r="BB31" s="226"/>
      <c r="BC31" s="227">
        <f t="shared" si="4"/>
        <v>0</v>
      </c>
      <c r="BD31" s="222">
        <f t="shared" si="5"/>
        <v>0</v>
      </c>
    </row>
    <row r="32" spans="2:57" s="154" customFormat="1" x14ac:dyDescent="0.2">
      <c r="B32" s="231"/>
      <c r="C32" s="685">
        <v>1318093</v>
      </c>
      <c r="D32" s="210" t="s">
        <v>50</v>
      </c>
      <c r="E32" s="210" t="s">
        <v>182</v>
      </c>
      <c r="F32" s="210" t="s">
        <v>152</v>
      </c>
      <c r="G32" s="210" t="s">
        <v>150</v>
      </c>
      <c r="H32" s="210" t="s">
        <v>170</v>
      </c>
      <c r="I32" s="210" t="s">
        <v>80</v>
      </c>
      <c r="J32" s="210" t="s">
        <v>77</v>
      </c>
      <c r="K32" s="210" t="s">
        <v>142</v>
      </c>
      <c r="L32" s="233" t="s">
        <v>2001</v>
      </c>
      <c r="M32" s="233" t="s">
        <v>2001</v>
      </c>
      <c r="N32" s="233" t="s">
        <v>2001</v>
      </c>
      <c r="O32" s="234">
        <v>741</v>
      </c>
      <c r="P32" s="232">
        <v>598</v>
      </c>
      <c r="Q32" s="235">
        <v>1318093</v>
      </c>
      <c r="R32" s="232">
        <v>725</v>
      </c>
      <c r="S32" s="235">
        <v>1318093</v>
      </c>
      <c r="T32" s="236"/>
      <c r="U32" s="500"/>
      <c r="V32" s="238" t="s">
        <v>2144</v>
      </c>
      <c r="W32" s="238"/>
      <c r="X32" s="239"/>
      <c r="Y32" s="591">
        <v>0</v>
      </c>
      <c r="Z32" s="232">
        <v>0</v>
      </c>
      <c r="AA32" s="232">
        <v>0</v>
      </c>
      <c r="AB32" s="232">
        <v>0</v>
      </c>
      <c r="AC32" s="232">
        <v>0</v>
      </c>
      <c r="AD32" s="232">
        <v>0</v>
      </c>
      <c r="AE32" s="232">
        <v>0</v>
      </c>
      <c r="AF32" s="232">
        <v>0</v>
      </c>
      <c r="AG32" s="232">
        <v>0</v>
      </c>
      <c r="AH32" s="232"/>
      <c r="AI32" s="232"/>
      <c r="AJ32" s="237"/>
      <c r="AK32" s="592">
        <f t="shared" si="0"/>
        <v>0</v>
      </c>
      <c r="AL32" s="593">
        <f t="shared" si="1"/>
        <v>0</v>
      </c>
      <c r="AM32" s="240"/>
      <c r="AN32" s="223">
        <f t="shared" si="2"/>
        <v>0</v>
      </c>
      <c r="AO32" s="224"/>
      <c r="AP32" s="224">
        <f t="shared" si="3"/>
        <v>0</v>
      </c>
      <c r="AQ32" s="225"/>
      <c r="AR32" s="224"/>
      <c r="AS32" s="224"/>
      <c r="AT32" s="224"/>
      <c r="AU32" s="224"/>
      <c r="AV32" s="224"/>
      <c r="AW32" s="224"/>
      <c r="AX32" s="224"/>
      <c r="AY32" s="224"/>
      <c r="AZ32" s="224"/>
      <c r="BA32" s="224"/>
      <c r="BB32" s="226"/>
      <c r="BC32" s="227">
        <f t="shared" si="4"/>
        <v>0</v>
      </c>
      <c r="BD32" s="222">
        <f t="shared" si="5"/>
        <v>0</v>
      </c>
    </row>
    <row r="33" spans="2:57" s="154" customFormat="1" x14ac:dyDescent="0.2">
      <c r="B33" s="231"/>
      <c r="C33" s="685">
        <v>11244200</v>
      </c>
      <c r="D33" s="210" t="s">
        <v>50</v>
      </c>
      <c r="E33" s="210" t="s">
        <v>182</v>
      </c>
      <c r="F33" s="210" t="s">
        <v>152</v>
      </c>
      <c r="G33" s="210" t="s">
        <v>150</v>
      </c>
      <c r="H33" s="210" t="s">
        <v>170</v>
      </c>
      <c r="I33" s="210" t="s">
        <v>80</v>
      </c>
      <c r="J33" s="210" t="s">
        <v>77</v>
      </c>
      <c r="K33" s="210" t="s">
        <v>142</v>
      </c>
      <c r="L33" s="233" t="s">
        <v>2001</v>
      </c>
      <c r="M33" s="233" t="s">
        <v>2001</v>
      </c>
      <c r="N33" s="233" t="s">
        <v>2001</v>
      </c>
      <c r="O33" s="234">
        <v>758</v>
      </c>
      <c r="P33" s="232"/>
      <c r="Q33" s="235"/>
      <c r="R33" s="236"/>
      <c r="S33" s="235"/>
      <c r="T33" s="236"/>
      <c r="U33" s="500"/>
      <c r="V33" s="238" t="s">
        <v>2145</v>
      </c>
      <c r="W33" s="238"/>
      <c r="X33" s="239"/>
      <c r="Y33" s="591">
        <v>0</v>
      </c>
      <c r="Z33" s="232">
        <v>0</v>
      </c>
      <c r="AA33" s="232">
        <v>0</v>
      </c>
      <c r="AB33" s="232">
        <v>0</v>
      </c>
      <c r="AC33" s="232">
        <v>0</v>
      </c>
      <c r="AD33" s="232">
        <v>0</v>
      </c>
      <c r="AE33" s="232">
        <v>0</v>
      </c>
      <c r="AF33" s="232">
        <v>0</v>
      </c>
      <c r="AG33" s="232">
        <v>0</v>
      </c>
      <c r="AH33" s="232"/>
      <c r="AI33" s="232"/>
      <c r="AJ33" s="237"/>
      <c r="AK33" s="592">
        <f>SUM(Y33:AJ33)</f>
        <v>0</v>
      </c>
      <c r="AL33" s="593">
        <f>+U33-AK33</f>
        <v>0</v>
      </c>
      <c r="AM33" s="240"/>
      <c r="AN33" s="223">
        <f t="shared" si="2"/>
        <v>0</v>
      </c>
      <c r="AO33" s="224"/>
      <c r="AP33" s="224">
        <f t="shared" si="3"/>
        <v>0</v>
      </c>
      <c r="AQ33" s="225"/>
      <c r="AR33" s="224"/>
      <c r="AS33" s="224"/>
      <c r="AT33" s="224"/>
      <c r="AU33" s="224"/>
      <c r="AV33" s="224"/>
      <c r="AW33" s="224"/>
      <c r="AX33" s="224"/>
      <c r="AY33" s="224"/>
      <c r="AZ33" s="224"/>
      <c r="BA33" s="224"/>
      <c r="BB33" s="226"/>
      <c r="BC33" s="227">
        <f t="shared" si="4"/>
        <v>0</v>
      </c>
      <c r="BD33" s="222">
        <f t="shared" si="5"/>
        <v>0</v>
      </c>
    </row>
    <row r="34" spans="2:57" s="154" customFormat="1" x14ac:dyDescent="0.2">
      <c r="B34" s="231"/>
      <c r="C34" s="232"/>
      <c r="D34" s="210"/>
      <c r="E34" s="210"/>
      <c r="F34" s="210"/>
      <c r="G34" s="210"/>
      <c r="H34" s="210"/>
      <c r="I34" s="210"/>
      <c r="J34" s="210"/>
      <c r="K34" s="210"/>
      <c r="L34" s="233"/>
      <c r="M34" s="233"/>
      <c r="N34" s="233"/>
      <c r="O34" s="234"/>
      <c r="P34" s="232"/>
      <c r="Q34" s="235"/>
      <c r="R34" s="236"/>
      <c r="S34" s="235"/>
      <c r="T34" s="236"/>
      <c r="U34" s="500"/>
      <c r="V34" s="238"/>
      <c r="W34" s="238"/>
      <c r="X34" s="239"/>
      <c r="Y34" s="591"/>
      <c r="Z34" s="232"/>
      <c r="AA34" s="232"/>
      <c r="AB34" s="232"/>
      <c r="AC34" s="232"/>
      <c r="AD34" s="232"/>
      <c r="AE34" s="232"/>
      <c r="AF34" s="232"/>
      <c r="AG34" s="232"/>
      <c r="AH34" s="232"/>
      <c r="AI34" s="232"/>
      <c r="AJ34" s="237"/>
      <c r="AK34" s="592"/>
      <c r="AL34" s="593"/>
      <c r="AM34" s="240"/>
      <c r="AN34" s="223"/>
      <c r="AO34" s="224"/>
      <c r="AP34" s="224"/>
      <c r="AQ34" s="225"/>
      <c r="AR34" s="224"/>
      <c r="AS34" s="224"/>
      <c r="AT34" s="224"/>
      <c r="AU34" s="224"/>
      <c r="AV34" s="224"/>
      <c r="AW34" s="224"/>
      <c r="AX34" s="224"/>
      <c r="AY34" s="224"/>
      <c r="AZ34" s="224"/>
      <c r="BA34" s="224"/>
      <c r="BB34" s="226"/>
      <c r="BC34" s="227"/>
      <c r="BD34" s="222"/>
    </row>
    <row r="35" spans="2:57" s="154" customFormat="1" x14ac:dyDescent="0.2">
      <c r="B35" s="231"/>
      <c r="C35" s="232"/>
      <c r="D35" s="210"/>
      <c r="E35" s="210"/>
      <c r="F35" s="210"/>
      <c r="G35" s="210"/>
      <c r="H35" s="210"/>
      <c r="I35" s="210"/>
      <c r="J35" s="210"/>
      <c r="K35" s="210"/>
      <c r="L35" s="233"/>
      <c r="M35" s="233"/>
      <c r="N35" s="233"/>
      <c r="O35" s="234"/>
      <c r="P35" s="235"/>
      <c r="Q35" s="235"/>
      <c r="R35" s="236"/>
      <c r="S35" s="235"/>
      <c r="T35" s="236"/>
      <c r="U35" s="237"/>
      <c r="V35" s="238"/>
      <c r="W35" s="237"/>
      <c r="X35" s="239"/>
      <c r="Y35" s="591"/>
      <c r="Z35" s="232"/>
      <c r="AA35" s="232"/>
      <c r="AB35" s="232"/>
      <c r="AC35" s="232"/>
      <c r="AD35" s="232"/>
      <c r="AE35" s="232"/>
      <c r="AF35" s="232"/>
      <c r="AG35" s="232"/>
      <c r="AH35" s="232"/>
      <c r="AI35" s="232"/>
      <c r="AJ35" s="237"/>
      <c r="AK35" s="592"/>
      <c r="AL35" s="593"/>
      <c r="AM35" s="240"/>
      <c r="AN35" s="223">
        <f t="shared" si="2"/>
        <v>0</v>
      </c>
      <c r="AO35" s="224"/>
      <c r="AP35" s="224">
        <f t="shared" si="3"/>
        <v>0</v>
      </c>
      <c r="AQ35" s="225"/>
      <c r="AR35" s="224"/>
      <c r="AS35" s="224"/>
      <c r="AT35" s="224"/>
      <c r="AU35" s="224"/>
      <c r="AV35" s="224"/>
      <c r="AW35" s="224"/>
      <c r="AX35" s="224"/>
      <c r="AY35" s="224"/>
      <c r="AZ35" s="224"/>
      <c r="BA35" s="224"/>
      <c r="BB35" s="226"/>
      <c r="BC35" s="227">
        <f t="shared" si="4"/>
        <v>0</v>
      </c>
      <c r="BD35" s="222">
        <f t="shared" si="5"/>
        <v>0</v>
      </c>
    </row>
    <row r="36" spans="2:57" s="252" customFormat="1" ht="75" customHeight="1" thickBot="1" x14ac:dyDescent="0.25">
      <c r="B36" s="241" t="s">
        <v>6</v>
      </c>
      <c r="C36" s="242">
        <f>C20-SUM(C21:C35)</f>
        <v>0</v>
      </c>
      <c r="D36" s="243" t="s">
        <v>50</v>
      </c>
      <c r="E36" s="244" t="s">
        <v>182</v>
      </c>
      <c r="F36" s="244" t="s">
        <v>152</v>
      </c>
      <c r="G36" s="244" t="s">
        <v>150</v>
      </c>
      <c r="H36" s="244" t="s">
        <v>170</v>
      </c>
      <c r="I36" s="244" t="s">
        <v>80</v>
      </c>
      <c r="J36" s="244" t="s">
        <v>77</v>
      </c>
      <c r="K36" s="244" t="s">
        <v>142</v>
      </c>
      <c r="L36" s="245"/>
      <c r="M36" s="245"/>
      <c r="N36" s="245"/>
      <c r="O36" s="246"/>
      <c r="P36" s="247"/>
      <c r="Q36" s="242"/>
      <c r="R36" s="248"/>
      <c r="S36" s="242">
        <f>SUM(S21:S35)</f>
        <v>638145881</v>
      </c>
      <c r="T36" s="249"/>
      <c r="U36" s="242">
        <f>SUM(U21:U35)</f>
        <v>426092988</v>
      </c>
      <c r="V36" s="250"/>
      <c r="W36" s="633"/>
      <c r="X36" s="251"/>
      <c r="Y36" s="635">
        <f t="shared" ref="Y36:AL36" si="6">SUM(Y21:Y35)</f>
        <v>0</v>
      </c>
      <c r="Z36" s="635">
        <f t="shared" si="6"/>
        <v>4300</v>
      </c>
      <c r="AA36" s="635">
        <f t="shared" si="6"/>
        <v>6153507</v>
      </c>
      <c r="AB36" s="635">
        <f t="shared" si="6"/>
        <v>5778700</v>
      </c>
      <c r="AC36" s="635">
        <f t="shared" si="6"/>
        <v>5778700</v>
      </c>
      <c r="AD36" s="635">
        <f t="shared" si="6"/>
        <v>5778700</v>
      </c>
      <c r="AE36" s="635">
        <f t="shared" si="6"/>
        <v>5778700</v>
      </c>
      <c r="AF36" s="635">
        <f t="shared" si="6"/>
        <v>5778700</v>
      </c>
      <c r="AG36" s="635">
        <f t="shared" si="6"/>
        <v>10616641</v>
      </c>
      <c r="AH36" s="635">
        <f t="shared" si="6"/>
        <v>0</v>
      </c>
      <c r="AI36" s="635">
        <f t="shared" si="6"/>
        <v>0</v>
      </c>
      <c r="AJ36" s="633">
        <f t="shared" si="6"/>
        <v>0</v>
      </c>
      <c r="AK36" s="636">
        <f t="shared" si="6"/>
        <v>45667948</v>
      </c>
      <c r="AL36" s="637">
        <f t="shared" si="6"/>
        <v>380425040</v>
      </c>
      <c r="AN36" s="393">
        <f t="shared" ref="AN36:BD36" si="7">SUM(AN21:AN35)</f>
        <v>380425040</v>
      </c>
      <c r="AO36" s="394">
        <f t="shared" si="7"/>
        <v>0</v>
      </c>
      <c r="AP36" s="394">
        <f t="shared" si="7"/>
        <v>380425040</v>
      </c>
      <c r="AQ36" s="394">
        <f t="shared" si="7"/>
        <v>0</v>
      </c>
      <c r="AR36" s="394">
        <f t="shared" si="7"/>
        <v>0</v>
      </c>
      <c r="AS36" s="394">
        <f t="shared" si="7"/>
        <v>0</v>
      </c>
      <c r="AT36" s="394">
        <f t="shared" si="7"/>
        <v>0</v>
      </c>
      <c r="AU36" s="394">
        <f t="shared" si="7"/>
        <v>0</v>
      </c>
      <c r="AV36" s="394">
        <f t="shared" si="7"/>
        <v>0</v>
      </c>
      <c r="AW36" s="394">
        <f t="shared" si="7"/>
        <v>0</v>
      </c>
      <c r="AX36" s="394">
        <f t="shared" si="7"/>
        <v>0</v>
      </c>
      <c r="AY36" s="394">
        <f t="shared" si="7"/>
        <v>0</v>
      </c>
      <c r="AZ36" s="394">
        <f t="shared" si="7"/>
        <v>0</v>
      </c>
      <c r="BA36" s="394">
        <f t="shared" si="7"/>
        <v>0</v>
      </c>
      <c r="BB36" s="394">
        <f t="shared" si="7"/>
        <v>0</v>
      </c>
      <c r="BC36" s="395">
        <f t="shared" si="7"/>
        <v>0</v>
      </c>
      <c r="BD36" s="396">
        <f t="shared" si="7"/>
        <v>380425040</v>
      </c>
    </row>
    <row r="37" spans="2:57" s="252" customFormat="1" ht="34.5" customHeight="1" x14ac:dyDescent="0.2">
      <c r="B37" s="444" t="s">
        <v>140</v>
      </c>
      <c r="C37" s="443">
        <v>530649362</v>
      </c>
      <c r="D37" s="445"/>
      <c r="E37" s="445"/>
      <c r="F37" s="445"/>
      <c r="G37" s="445"/>
      <c r="H37" s="445"/>
      <c r="I37" s="445"/>
      <c r="J37" s="445"/>
      <c r="K37" s="445"/>
      <c r="L37" s="445"/>
      <c r="M37" s="445"/>
      <c r="N37" s="446"/>
      <c r="O37" s="447"/>
      <c r="P37" s="448"/>
      <c r="Q37" s="449"/>
      <c r="R37" s="450"/>
      <c r="S37" s="449"/>
      <c r="T37" s="450"/>
      <c r="U37" s="449"/>
      <c r="V37" s="451"/>
      <c r="W37" s="451"/>
      <c r="X37" s="452"/>
      <c r="Y37" s="453"/>
      <c r="Z37" s="454"/>
      <c r="AA37" s="454"/>
      <c r="AB37" s="454"/>
      <c r="AC37" s="454"/>
      <c r="AD37" s="454"/>
      <c r="AE37" s="454"/>
      <c r="AF37" s="454"/>
      <c r="AG37" s="454"/>
      <c r="AH37" s="454"/>
      <c r="AI37" s="454"/>
      <c r="AJ37" s="455"/>
      <c r="AK37" s="456"/>
      <c r="AL37" s="457"/>
      <c r="AN37" s="202"/>
      <c r="AO37" s="203"/>
      <c r="AP37" s="203"/>
      <c r="AQ37" s="204"/>
      <c r="AR37" s="203"/>
      <c r="AS37" s="203"/>
      <c r="AT37" s="203"/>
      <c r="AU37" s="203"/>
      <c r="AV37" s="203"/>
      <c r="AW37" s="203"/>
      <c r="AX37" s="203"/>
      <c r="AY37" s="203"/>
      <c r="AZ37" s="203"/>
      <c r="BA37" s="203"/>
      <c r="BB37" s="205"/>
      <c r="BC37" s="206"/>
      <c r="BD37" s="207"/>
      <c r="BE37" s="208"/>
    </row>
    <row r="38" spans="2:57" s="154" customFormat="1" x14ac:dyDescent="0.2">
      <c r="B38" s="231"/>
      <c r="C38" s="685">
        <v>530649362</v>
      </c>
      <c r="D38" s="210" t="s">
        <v>85</v>
      </c>
      <c r="E38" s="210" t="s">
        <v>182</v>
      </c>
      <c r="F38" s="210" t="s">
        <v>152</v>
      </c>
      <c r="G38" s="210" t="s">
        <v>150</v>
      </c>
      <c r="H38" s="210" t="s">
        <v>170</v>
      </c>
      <c r="I38" s="210" t="s">
        <v>80</v>
      </c>
      <c r="J38" s="210" t="s">
        <v>77</v>
      </c>
      <c r="K38" s="210" t="s">
        <v>142</v>
      </c>
      <c r="L38" s="233" t="s">
        <v>2001</v>
      </c>
      <c r="M38" s="233" t="s">
        <v>2001</v>
      </c>
      <c r="N38" s="233" t="s">
        <v>2001</v>
      </c>
      <c r="O38" s="234">
        <v>394</v>
      </c>
      <c r="P38" s="232">
        <v>500</v>
      </c>
      <c r="Q38" s="235">
        <v>530649362</v>
      </c>
      <c r="R38" s="236">
        <v>592</v>
      </c>
      <c r="S38" s="235">
        <v>530649362</v>
      </c>
      <c r="T38" s="236">
        <v>963</v>
      </c>
      <c r="U38" s="235">
        <v>530649362</v>
      </c>
      <c r="V38" s="238" t="s">
        <v>1258</v>
      </c>
      <c r="W38" s="238" t="s">
        <v>2146</v>
      </c>
      <c r="X38" s="239" t="s">
        <v>2147</v>
      </c>
      <c r="Y38" s="591">
        <v>0</v>
      </c>
      <c r="Z38" s="232">
        <v>0</v>
      </c>
      <c r="AA38" s="232">
        <v>0</v>
      </c>
      <c r="AB38" s="232">
        <v>0</v>
      </c>
      <c r="AC38" s="232">
        <v>0</v>
      </c>
      <c r="AD38" s="232">
        <v>0</v>
      </c>
      <c r="AE38" s="232">
        <v>0</v>
      </c>
      <c r="AF38" s="232">
        <v>0</v>
      </c>
      <c r="AG38" s="232"/>
      <c r="AH38" s="232"/>
      <c r="AI38" s="232"/>
      <c r="AJ38" s="237"/>
      <c r="AK38" s="592">
        <f>SUM(Y38:AJ38)</f>
        <v>0</v>
      </c>
      <c r="AL38" s="593">
        <f>+U38-AK38</f>
        <v>530649362</v>
      </c>
      <c r="AM38" s="240"/>
      <c r="AN38" s="223">
        <f>+AL38</f>
        <v>530649362</v>
      </c>
      <c r="AO38" s="224"/>
      <c r="AP38" s="224">
        <f>+AN38-AO38</f>
        <v>530649362</v>
      </c>
      <c r="AQ38" s="225"/>
      <c r="AR38" s="224"/>
      <c r="AS38" s="224"/>
      <c r="AT38" s="224"/>
      <c r="AU38" s="224"/>
      <c r="AV38" s="224"/>
      <c r="AW38" s="224"/>
      <c r="AX38" s="224"/>
      <c r="AY38" s="224"/>
      <c r="AZ38" s="224"/>
      <c r="BA38" s="224"/>
      <c r="BB38" s="226"/>
      <c r="BC38" s="227">
        <f>SUM(AQ38:BB38)</f>
        <v>0</v>
      </c>
      <c r="BD38" s="222">
        <f>+AN38-BC38</f>
        <v>530649362</v>
      </c>
    </row>
    <row r="39" spans="2:57" s="154" customFormat="1" x14ac:dyDescent="0.2">
      <c r="B39" s="231"/>
      <c r="C39" s="685"/>
      <c r="D39" s="210"/>
      <c r="E39" s="210"/>
      <c r="F39" s="210"/>
      <c r="G39" s="210"/>
      <c r="H39" s="210"/>
      <c r="I39" s="210"/>
      <c r="J39" s="210"/>
      <c r="K39" s="210"/>
      <c r="L39" s="233"/>
      <c r="M39" s="233"/>
      <c r="N39" s="233"/>
      <c r="O39" s="234"/>
      <c r="P39" s="232"/>
      <c r="Q39" s="235"/>
      <c r="R39" s="232"/>
      <c r="S39" s="235"/>
      <c r="T39" s="236"/>
      <c r="U39" s="500"/>
      <c r="V39" s="238"/>
      <c r="W39" s="238"/>
      <c r="X39" s="239"/>
      <c r="Y39" s="591"/>
      <c r="Z39" s="232"/>
      <c r="AA39" s="232"/>
      <c r="AB39" s="232"/>
      <c r="AC39" s="232"/>
      <c r="AD39" s="232"/>
      <c r="AE39" s="232"/>
      <c r="AF39" s="232"/>
      <c r="AG39" s="232"/>
      <c r="AH39" s="232"/>
      <c r="AI39" s="232"/>
      <c r="AJ39" s="237"/>
      <c r="AK39" s="592">
        <f>SUM(Y39:AJ39)</f>
        <v>0</v>
      </c>
      <c r="AL39" s="593">
        <f>+U39-AK39</f>
        <v>0</v>
      </c>
      <c r="AM39" s="240"/>
      <c r="AN39" s="223">
        <f>+AL39</f>
        <v>0</v>
      </c>
      <c r="AO39" s="224"/>
      <c r="AP39" s="224">
        <f>+AN39-AO39</f>
        <v>0</v>
      </c>
      <c r="AQ39" s="225"/>
      <c r="AR39" s="224"/>
      <c r="AS39" s="224"/>
      <c r="AT39" s="224"/>
      <c r="AU39" s="224"/>
      <c r="AV39" s="224"/>
      <c r="AW39" s="224"/>
      <c r="AX39" s="224"/>
      <c r="AY39" s="224"/>
      <c r="AZ39" s="224"/>
      <c r="BA39" s="224"/>
      <c r="BB39" s="226"/>
      <c r="BC39" s="227">
        <f>SUM(AQ39:BB39)</f>
        <v>0</v>
      </c>
      <c r="BD39" s="222">
        <f>+AN39-BC39</f>
        <v>0</v>
      </c>
    </row>
    <row r="40" spans="2:57" s="154" customFormat="1" x14ac:dyDescent="0.2">
      <c r="B40" s="231"/>
      <c r="C40" s="232"/>
      <c r="D40" s="210"/>
      <c r="E40" s="210"/>
      <c r="F40" s="210"/>
      <c r="G40" s="210"/>
      <c r="H40" s="210"/>
      <c r="I40" s="210"/>
      <c r="J40" s="210"/>
      <c r="K40" s="210"/>
      <c r="L40" s="233"/>
      <c r="M40" s="233"/>
      <c r="N40" s="233"/>
      <c r="O40" s="234"/>
      <c r="P40" s="232"/>
      <c r="Q40" s="235"/>
      <c r="R40" s="236"/>
      <c r="S40" s="235"/>
      <c r="T40" s="236"/>
      <c r="U40" s="500"/>
      <c r="V40" s="238"/>
      <c r="W40" s="238"/>
      <c r="X40" s="239"/>
      <c r="Y40" s="591"/>
      <c r="Z40" s="232"/>
      <c r="AA40" s="232"/>
      <c r="AB40" s="232"/>
      <c r="AC40" s="232"/>
      <c r="AD40" s="232"/>
      <c r="AE40" s="232"/>
      <c r="AF40" s="232"/>
      <c r="AG40" s="232"/>
      <c r="AH40" s="232"/>
      <c r="AI40" s="232"/>
      <c r="AJ40" s="237"/>
      <c r="AK40" s="592">
        <f>SUM(Y40:AJ40)</f>
        <v>0</v>
      </c>
      <c r="AL40" s="593">
        <f>+U40-AK40</f>
        <v>0</v>
      </c>
      <c r="AM40" s="240"/>
      <c r="AN40" s="223">
        <f>+AL40</f>
        <v>0</v>
      </c>
      <c r="AO40" s="224"/>
      <c r="AP40" s="224">
        <f>+AN40-AO40</f>
        <v>0</v>
      </c>
      <c r="AQ40" s="225"/>
      <c r="AR40" s="224"/>
      <c r="AS40" s="224"/>
      <c r="AT40" s="224"/>
      <c r="AU40" s="224"/>
      <c r="AV40" s="224"/>
      <c r="AW40" s="224"/>
      <c r="AX40" s="224"/>
      <c r="AY40" s="224"/>
      <c r="AZ40" s="224"/>
      <c r="BA40" s="224"/>
      <c r="BB40" s="226"/>
      <c r="BC40" s="227">
        <f>SUM(AQ40:BB40)</f>
        <v>0</v>
      </c>
      <c r="BD40" s="222">
        <f>+AN40-BC40</f>
        <v>0</v>
      </c>
    </row>
    <row r="41" spans="2:57" s="154" customFormat="1" x14ac:dyDescent="0.2">
      <c r="B41" s="231"/>
      <c r="C41" s="232"/>
      <c r="D41" s="210"/>
      <c r="E41" s="210"/>
      <c r="F41" s="210"/>
      <c r="G41" s="210"/>
      <c r="H41" s="210"/>
      <c r="I41" s="210"/>
      <c r="J41" s="210"/>
      <c r="K41" s="210"/>
      <c r="L41" s="233"/>
      <c r="M41" s="233"/>
      <c r="N41" s="233"/>
      <c r="O41" s="234"/>
      <c r="P41" s="235"/>
      <c r="Q41" s="235"/>
      <c r="R41" s="236"/>
      <c r="S41" s="235"/>
      <c r="T41" s="236"/>
      <c r="U41" s="237"/>
      <c r="V41" s="238"/>
      <c r="W41" s="237"/>
      <c r="X41" s="239"/>
      <c r="Y41" s="591"/>
      <c r="Z41" s="232"/>
      <c r="AA41" s="232"/>
      <c r="AB41" s="232"/>
      <c r="AC41" s="232"/>
      <c r="AD41" s="232"/>
      <c r="AE41" s="232"/>
      <c r="AF41" s="232"/>
      <c r="AG41" s="232"/>
      <c r="AH41" s="232"/>
      <c r="AI41" s="232"/>
      <c r="AJ41" s="237"/>
      <c r="AK41" s="592"/>
      <c r="AL41" s="593"/>
      <c r="AM41" s="240"/>
      <c r="AN41" s="223">
        <f>+AL41</f>
        <v>0</v>
      </c>
      <c r="AO41" s="224"/>
      <c r="AP41" s="224">
        <f>+AN41-AO41</f>
        <v>0</v>
      </c>
      <c r="AQ41" s="225"/>
      <c r="AR41" s="224"/>
      <c r="AS41" s="224"/>
      <c r="AT41" s="224"/>
      <c r="AU41" s="224"/>
      <c r="AV41" s="224"/>
      <c r="AW41" s="224"/>
      <c r="AX41" s="224"/>
      <c r="AY41" s="224"/>
      <c r="AZ41" s="224"/>
      <c r="BA41" s="224"/>
      <c r="BB41" s="226"/>
      <c r="BC41" s="227">
        <f>SUM(AQ41:BB41)</f>
        <v>0</v>
      </c>
      <c r="BD41" s="222">
        <f>+AN41-BC41</f>
        <v>0</v>
      </c>
    </row>
    <row r="42" spans="2:57" s="252" customFormat="1" ht="75" customHeight="1" thickBot="1" x14ac:dyDescent="0.25">
      <c r="B42" s="241" t="s">
        <v>6</v>
      </c>
      <c r="C42" s="242">
        <f>C37-SUM(C38:C41)</f>
        <v>0</v>
      </c>
      <c r="D42" s="243" t="s">
        <v>85</v>
      </c>
      <c r="E42" s="244" t="s">
        <v>182</v>
      </c>
      <c r="F42" s="244" t="s">
        <v>152</v>
      </c>
      <c r="G42" s="244" t="s">
        <v>150</v>
      </c>
      <c r="H42" s="244" t="s">
        <v>170</v>
      </c>
      <c r="I42" s="244" t="s">
        <v>80</v>
      </c>
      <c r="J42" s="244" t="s">
        <v>77</v>
      </c>
      <c r="K42" s="244" t="s">
        <v>142</v>
      </c>
      <c r="L42" s="245"/>
      <c r="M42" s="245"/>
      <c r="N42" s="245"/>
      <c r="O42" s="246"/>
      <c r="P42" s="247"/>
      <c r="Q42" s="242"/>
      <c r="R42" s="248"/>
      <c r="S42" s="242">
        <f>SUM(S38:S41)</f>
        <v>530649362</v>
      </c>
      <c r="T42" s="249"/>
      <c r="U42" s="242">
        <f>SUM(U38:U41)</f>
        <v>530649362</v>
      </c>
      <c r="V42" s="250"/>
      <c r="W42" s="633"/>
      <c r="X42" s="251"/>
      <c r="Y42" s="635">
        <f t="shared" ref="Y42:BD42" si="8">SUM(Y38:Y41)</f>
        <v>0</v>
      </c>
      <c r="Z42" s="635">
        <f t="shared" si="8"/>
        <v>0</v>
      </c>
      <c r="AA42" s="635">
        <f t="shared" si="8"/>
        <v>0</v>
      </c>
      <c r="AB42" s="635">
        <f t="shared" si="8"/>
        <v>0</v>
      </c>
      <c r="AC42" s="635">
        <f t="shared" si="8"/>
        <v>0</v>
      </c>
      <c r="AD42" s="635">
        <f t="shared" si="8"/>
        <v>0</v>
      </c>
      <c r="AE42" s="635">
        <f t="shared" si="8"/>
        <v>0</v>
      </c>
      <c r="AF42" s="635">
        <f t="shared" si="8"/>
        <v>0</v>
      </c>
      <c r="AG42" s="635">
        <f t="shared" si="8"/>
        <v>0</v>
      </c>
      <c r="AH42" s="635">
        <f t="shared" si="8"/>
        <v>0</v>
      </c>
      <c r="AI42" s="635">
        <f t="shared" si="8"/>
        <v>0</v>
      </c>
      <c r="AJ42" s="633">
        <f t="shared" si="8"/>
        <v>0</v>
      </c>
      <c r="AK42" s="636">
        <f t="shared" si="8"/>
        <v>0</v>
      </c>
      <c r="AL42" s="637">
        <f t="shared" si="8"/>
        <v>530649362</v>
      </c>
      <c r="AN42" s="393">
        <f t="shared" si="8"/>
        <v>530649362</v>
      </c>
      <c r="AO42" s="394">
        <f t="shared" si="8"/>
        <v>0</v>
      </c>
      <c r="AP42" s="394">
        <f t="shared" si="8"/>
        <v>530649362</v>
      </c>
      <c r="AQ42" s="394">
        <f t="shared" si="8"/>
        <v>0</v>
      </c>
      <c r="AR42" s="394">
        <f t="shared" si="8"/>
        <v>0</v>
      </c>
      <c r="AS42" s="394">
        <f t="shared" si="8"/>
        <v>0</v>
      </c>
      <c r="AT42" s="394">
        <f t="shared" si="8"/>
        <v>0</v>
      </c>
      <c r="AU42" s="394">
        <f t="shared" si="8"/>
        <v>0</v>
      </c>
      <c r="AV42" s="394">
        <f t="shared" si="8"/>
        <v>0</v>
      </c>
      <c r="AW42" s="394">
        <f t="shared" si="8"/>
        <v>0</v>
      </c>
      <c r="AX42" s="394">
        <f t="shared" si="8"/>
        <v>0</v>
      </c>
      <c r="AY42" s="394">
        <f t="shared" si="8"/>
        <v>0</v>
      </c>
      <c r="AZ42" s="394">
        <f t="shared" si="8"/>
        <v>0</v>
      </c>
      <c r="BA42" s="394">
        <f t="shared" si="8"/>
        <v>0</v>
      </c>
      <c r="BB42" s="394">
        <f t="shared" si="8"/>
        <v>0</v>
      </c>
      <c r="BC42" s="395">
        <f t="shared" si="8"/>
        <v>0</v>
      </c>
      <c r="BD42" s="396">
        <f t="shared" si="8"/>
        <v>530649362</v>
      </c>
    </row>
    <row r="43" spans="2:57" s="252" customFormat="1" ht="34.5" customHeight="1" x14ac:dyDescent="0.2">
      <c r="B43" s="444" t="s">
        <v>141</v>
      </c>
      <c r="C43" s="443">
        <v>0</v>
      </c>
      <c r="D43" s="445"/>
      <c r="E43" s="445"/>
      <c r="F43" s="445"/>
      <c r="G43" s="445"/>
      <c r="H43" s="445"/>
      <c r="I43" s="445"/>
      <c r="J43" s="445"/>
      <c r="K43" s="445"/>
      <c r="L43" s="445"/>
      <c r="M43" s="445"/>
      <c r="N43" s="446"/>
      <c r="O43" s="447"/>
      <c r="P43" s="448"/>
      <c r="Q43" s="449"/>
      <c r="R43" s="450"/>
      <c r="S43" s="449"/>
      <c r="T43" s="450"/>
      <c r="U43" s="449"/>
      <c r="V43" s="451"/>
      <c r="W43" s="451"/>
      <c r="X43" s="452"/>
      <c r="Y43" s="453"/>
      <c r="Z43" s="454"/>
      <c r="AA43" s="454"/>
      <c r="AB43" s="454"/>
      <c r="AC43" s="454"/>
      <c r="AD43" s="454"/>
      <c r="AE43" s="454"/>
      <c r="AF43" s="454"/>
      <c r="AG43" s="454"/>
      <c r="AH43" s="454"/>
      <c r="AI43" s="454"/>
      <c r="AJ43" s="455"/>
      <c r="AK43" s="456"/>
      <c r="AL43" s="457"/>
      <c r="AN43" s="202"/>
      <c r="AO43" s="203"/>
      <c r="AP43" s="203"/>
      <c r="AQ43" s="204"/>
      <c r="AR43" s="203"/>
      <c r="AS43" s="203"/>
      <c r="AT43" s="203"/>
      <c r="AU43" s="203"/>
      <c r="AV43" s="203"/>
      <c r="AW43" s="203"/>
      <c r="AX43" s="203"/>
      <c r="AY43" s="203"/>
      <c r="AZ43" s="203"/>
      <c r="BA43" s="203"/>
      <c r="BB43" s="205"/>
      <c r="BC43" s="206"/>
      <c r="BD43" s="207"/>
      <c r="BE43" s="208"/>
    </row>
    <row r="44" spans="2:57" s="153" customFormat="1" x14ac:dyDescent="0.2">
      <c r="B44" s="231"/>
      <c r="C44" s="232"/>
      <c r="D44" s="210"/>
      <c r="E44" s="210"/>
      <c r="F44" s="210"/>
      <c r="G44" s="210"/>
      <c r="H44" s="210"/>
      <c r="I44" s="210"/>
      <c r="J44" s="210"/>
      <c r="K44" s="210"/>
      <c r="L44" s="233"/>
      <c r="M44" s="233"/>
      <c r="N44" s="233"/>
      <c r="O44" s="234"/>
      <c r="P44" s="232"/>
      <c r="Q44" s="232"/>
      <c r="R44" s="236"/>
      <c r="S44" s="232"/>
      <c r="T44" s="236"/>
      <c r="U44" s="237"/>
      <c r="V44" s="238"/>
      <c r="W44" s="460"/>
      <c r="X44" s="239"/>
      <c r="Y44" s="591"/>
      <c r="Z44" s="232"/>
      <c r="AA44" s="232"/>
      <c r="AB44" s="232"/>
      <c r="AC44" s="232"/>
      <c r="AD44" s="232"/>
      <c r="AE44" s="232"/>
      <c r="AF44" s="232"/>
      <c r="AG44" s="232"/>
      <c r="AH44" s="232"/>
      <c r="AI44" s="232"/>
      <c r="AJ44" s="237"/>
      <c r="AK44" s="592">
        <f>SUM(Y44:AJ44)</f>
        <v>0</v>
      </c>
      <c r="AL44" s="593">
        <f>+U44-AK44</f>
        <v>0</v>
      </c>
      <c r="AN44" s="223">
        <f>+AL44</f>
        <v>0</v>
      </c>
      <c r="AO44" s="224"/>
      <c r="AP44" s="224">
        <f>+AN44-AO44</f>
        <v>0</v>
      </c>
      <c r="AQ44" s="225"/>
      <c r="AR44" s="224"/>
      <c r="AS44" s="224"/>
      <c r="AT44" s="224"/>
      <c r="AU44" s="224"/>
      <c r="AV44" s="224"/>
      <c r="AW44" s="224"/>
      <c r="AX44" s="224"/>
      <c r="AY44" s="224"/>
      <c r="AZ44" s="224"/>
      <c r="BA44" s="224"/>
      <c r="BB44" s="226"/>
      <c r="BC44" s="227">
        <f>SUM(AQ44:BB44)</f>
        <v>0</v>
      </c>
      <c r="BD44" s="222">
        <f>+AN44-BC44</f>
        <v>0</v>
      </c>
    </row>
    <row r="45" spans="2:57" s="154" customFormat="1" x14ac:dyDescent="0.2">
      <c r="B45" s="231"/>
      <c r="C45" s="232"/>
      <c r="D45" s="210"/>
      <c r="E45" s="210"/>
      <c r="F45" s="210"/>
      <c r="G45" s="210"/>
      <c r="H45" s="210"/>
      <c r="I45" s="210"/>
      <c r="J45" s="210"/>
      <c r="K45" s="210"/>
      <c r="L45" s="233"/>
      <c r="M45" s="233"/>
      <c r="N45" s="233"/>
      <c r="O45" s="234"/>
      <c r="P45" s="235"/>
      <c r="Q45" s="235"/>
      <c r="R45" s="236"/>
      <c r="S45" s="232"/>
      <c r="T45" s="254"/>
      <c r="U45" s="232"/>
      <c r="V45" s="255"/>
      <c r="W45" s="686"/>
      <c r="X45" s="239"/>
      <c r="Y45" s="591"/>
      <c r="Z45" s="232"/>
      <c r="AA45" s="232"/>
      <c r="AB45" s="232"/>
      <c r="AC45" s="232"/>
      <c r="AD45" s="232"/>
      <c r="AE45" s="232"/>
      <c r="AF45" s="232"/>
      <c r="AG45" s="232"/>
      <c r="AH45" s="232"/>
      <c r="AI45" s="232"/>
      <c r="AJ45" s="237"/>
      <c r="AK45" s="592"/>
      <c r="AL45" s="593"/>
      <c r="AM45" s="240"/>
      <c r="AN45" s="223">
        <f>+AL45</f>
        <v>0</v>
      </c>
      <c r="AO45" s="224"/>
      <c r="AP45" s="224">
        <f>+AN45-AO45</f>
        <v>0</v>
      </c>
      <c r="AQ45" s="225"/>
      <c r="AR45" s="224"/>
      <c r="AS45" s="224"/>
      <c r="AT45" s="224"/>
      <c r="AU45" s="224"/>
      <c r="AV45" s="224"/>
      <c r="AW45" s="224"/>
      <c r="AX45" s="224"/>
      <c r="AY45" s="224"/>
      <c r="AZ45" s="224"/>
      <c r="BA45" s="224"/>
      <c r="BB45" s="226"/>
      <c r="BC45" s="227">
        <f>SUM(AQ45:BB45)</f>
        <v>0</v>
      </c>
      <c r="BD45" s="222">
        <f>+AN45-BC45</f>
        <v>0</v>
      </c>
    </row>
    <row r="46" spans="2:57" s="252" customFormat="1" ht="75" customHeight="1" thickBot="1" x14ac:dyDescent="0.25">
      <c r="B46" s="241" t="s">
        <v>6</v>
      </c>
      <c r="C46" s="242">
        <f>C43-SUM(C44:C45)</f>
        <v>0</v>
      </c>
      <c r="D46" s="243" t="s">
        <v>50</v>
      </c>
      <c r="E46" s="244" t="s">
        <v>182</v>
      </c>
      <c r="F46" s="244" t="s">
        <v>152</v>
      </c>
      <c r="G46" s="244" t="s">
        <v>150</v>
      </c>
      <c r="H46" s="244" t="s">
        <v>170</v>
      </c>
      <c r="I46" s="244" t="s">
        <v>80</v>
      </c>
      <c r="J46" s="244" t="s">
        <v>77</v>
      </c>
      <c r="K46" s="244" t="s">
        <v>142</v>
      </c>
      <c r="L46" s="245"/>
      <c r="M46" s="245"/>
      <c r="N46" s="245"/>
      <c r="O46" s="246"/>
      <c r="P46" s="247"/>
      <c r="Q46" s="242"/>
      <c r="R46" s="248"/>
      <c r="S46" s="242">
        <f>SUM(S44:S45)</f>
        <v>0</v>
      </c>
      <c r="T46" s="249"/>
      <c r="U46" s="242">
        <f>SUM(U44:U45)</f>
        <v>0</v>
      </c>
      <c r="V46" s="250"/>
      <c r="W46" s="633"/>
      <c r="X46" s="251"/>
      <c r="Y46" s="635">
        <f t="shared" ref="Y46:BD46" si="9">SUM(Y44:Y45)</f>
        <v>0</v>
      </c>
      <c r="Z46" s="635">
        <f t="shared" si="9"/>
        <v>0</v>
      </c>
      <c r="AA46" s="635">
        <f t="shared" si="9"/>
        <v>0</v>
      </c>
      <c r="AB46" s="635">
        <f t="shared" si="9"/>
        <v>0</v>
      </c>
      <c r="AC46" s="635">
        <f t="shared" si="9"/>
        <v>0</v>
      </c>
      <c r="AD46" s="635">
        <f t="shared" si="9"/>
        <v>0</v>
      </c>
      <c r="AE46" s="635">
        <f t="shared" si="9"/>
        <v>0</v>
      </c>
      <c r="AF46" s="635">
        <f t="shared" si="9"/>
        <v>0</v>
      </c>
      <c r="AG46" s="635">
        <f t="shared" si="9"/>
        <v>0</v>
      </c>
      <c r="AH46" s="635">
        <f t="shared" si="9"/>
        <v>0</v>
      </c>
      <c r="AI46" s="635">
        <f t="shared" si="9"/>
        <v>0</v>
      </c>
      <c r="AJ46" s="633">
        <f t="shared" si="9"/>
        <v>0</v>
      </c>
      <c r="AK46" s="636">
        <f t="shared" si="9"/>
        <v>0</v>
      </c>
      <c r="AL46" s="637">
        <f t="shared" si="9"/>
        <v>0</v>
      </c>
      <c r="AN46" s="393">
        <f t="shared" si="9"/>
        <v>0</v>
      </c>
      <c r="AO46" s="394">
        <f t="shared" si="9"/>
        <v>0</v>
      </c>
      <c r="AP46" s="394">
        <f t="shared" si="9"/>
        <v>0</v>
      </c>
      <c r="AQ46" s="394">
        <f t="shared" si="9"/>
        <v>0</v>
      </c>
      <c r="AR46" s="394">
        <f t="shared" si="9"/>
        <v>0</v>
      </c>
      <c r="AS46" s="394">
        <f t="shared" si="9"/>
        <v>0</v>
      </c>
      <c r="AT46" s="394">
        <f t="shared" si="9"/>
        <v>0</v>
      </c>
      <c r="AU46" s="394">
        <f t="shared" si="9"/>
        <v>0</v>
      </c>
      <c r="AV46" s="394">
        <f t="shared" si="9"/>
        <v>0</v>
      </c>
      <c r="AW46" s="394">
        <f t="shared" si="9"/>
        <v>0</v>
      </c>
      <c r="AX46" s="394">
        <f t="shared" si="9"/>
        <v>0</v>
      </c>
      <c r="AY46" s="394">
        <f t="shared" si="9"/>
        <v>0</v>
      </c>
      <c r="AZ46" s="394">
        <f t="shared" si="9"/>
        <v>0</v>
      </c>
      <c r="BA46" s="394">
        <f t="shared" si="9"/>
        <v>0</v>
      </c>
      <c r="BB46" s="394">
        <f t="shared" si="9"/>
        <v>0</v>
      </c>
      <c r="BC46" s="395">
        <f t="shared" si="9"/>
        <v>0</v>
      </c>
      <c r="BD46" s="396">
        <f t="shared" si="9"/>
        <v>0</v>
      </c>
    </row>
    <row r="47" spans="2:57" s="252" customFormat="1" ht="34.5" customHeight="1" x14ac:dyDescent="0.2">
      <c r="B47" s="444" t="s">
        <v>139</v>
      </c>
      <c r="C47" s="443">
        <f>29000000+15000000+29000000+10377000</f>
        <v>83377000</v>
      </c>
      <c r="D47" s="445"/>
      <c r="E47" s="445"/>
      <c r="F47" s="445"/>
      <c r="G47" s="445"/>
      <c r="H47" s="445"/>
      <c r="I47" s="445"/>
      <c r="J47" s="445"/>
      <c r="K47" s="445"/>
      <c r="L47" s="445"/>
      <c r="M47" s="445"/>
      <c r="N47" s="446"/>
      <c r="O47" s="447"/>
      <c r="P47" s="448"/>
      <c r="Q47" s="449"/>
      <c r="R47" s="450"/>
      <c r="S47" s="449"/>
      <c r="T47" s="450"/>
      <c r="U47" s="449"/>
      <c r="V47" s="451"/>
      <c r="W47" s="451"/>
      <c r="X47" s="452"/>
      <c r="Y47" s="453"/>
      <c r="Z47" s="454"/>
      <c r="AA47" s="454"/>
      <c r="AB47" s="454"/>
      <c r="AC47" s="454"/>
      <c r="AD47" s="454"/>
      <c r="AE47" s="454"/>
      <c r="AF47" s="454"/>
      <c r="AG47" s="454"/>
      <c r="AH47" s="454"/>
      <c r="AI47" s="454"/>
      <c r="AJ47" s="455"/>
      <c r="AK47" s="456"/>
      <c r="AL47" s="457"/>
      <c r="AN47" s="202"/>
      <c r="AO47" s="203"/>
      <c r="AP47" s="203"/>
      <c r="AQ47" s="204"/>
      <c r="AR47" s="203"/>
      <c r="AS47" s="203"/>
      <c r="AT47" s="203"/>
      <c r="AU47" s="203"/>
      <c r="AV47" s="203"/>
      <c r="AW47" s="203"/>
      <c r="AX47" s="203"/>
      <c r="AY47" s="203"/>
      <c r="AZ47" s="203"/>
      <c r="BA47" s="203"/>
      <c r="BB47" s="205"/>
      <c r="BC47" s="206"/>
      <c r="BD47" s="207"/>
      <c r="BE47" s="208"/>
    </row>
    <row r="48" spans="2:57" s="154" customFormat="1" x14ac:dyDescent="0.2">
      <c r="B48" s="231"/>
      <c r="C48" s="232">
        <v>31977000</v>
      </c>
      <c r="D48" s="210" t="s">
        <v>50</v>
      </c>
      <c r="E48" s="210" t="s">
        <v>182</v>
      </c>
      <c r="F48" s="210" t="s">
        <v>152</v>
      </c>
      <c r="G48" s="210" t="s">
        <v>151</v>
      </c>
      <c r="H48" s="210" t="s">
        <v>176</v>
      </c>
      <c r="I48" s="210" t="s">
        <v>69</v>
      </c>
      <c r="J48" s="210" t="s">
        <v>77</v>
      </c>
      <c r="K48" s="210" t="s">
        <v>142</v>
      </c>
      <c r="L48" s="233" t="s">
        <v>2001</v>
      </c>
      <c r="M48" s="233" t="s">
        <v>2001</v>
      </c>
      <c r="N48" s="233" t="s">
        <v>2001</v>
      </c>
      <c r="O48" s="234">
        <v>401</v>
      </c>
      <c r="P48" s="235">
        <v>413</v>
      </c>
      <c r="Q48" s="232">
        <v>31977000</v>
      </c>
      <c r="R48" s="236">
        <v>475</v>
      </c>
      <c r="S48" s="232">
        <v>31977000</v>
      </c>
      <c r="T48" s="236" t="s">
        <v>1268</v>
      </c>
      <c r="U48" s="232">
        <v>31977000</v>
      </c>
      <c r="V48" s="238" t="s">
        <v>695</v>
      </c>
      <c r="W48" s="238" t="s">
        <v>1271</v>
      </c>
      <c r="X48" s="239" t="s">
        <v>793</v>
      </c>
      <c r="Y48" s="591">
        <v>0</v>
      </c>
      <c r="Z48" s="232">
        <v>0</v>
      </c>
      <c r="AA48" s="232">
        <v>0</v>
      </c>
      <c r="AB48" s="232">
        <v>0</v>
      </c>
      <c r="AC48" s="232">
        <v>0</v>
      </c>
      <c r="AD48" s="232">
        <v>3887400</v>
      </c>
      <c r="AE48" s="232">
        <v>3762000</v>
      </c>
      <c r="AF48" s="232">
        <v>3762000</v>
      </c>
      <c r="AG48" s="232">
        <v>3762000</v>
      </c>
      <c r="AH48" s="232"/>
      <c r="AI48" s="232"/>
      <c r="AJ48" s="237"/>
      <c r="AK48" s="592">
        <f>SUM(Y48:AJ48)</f>
        <v>15173400</v>
      </c>
      <c r="AL48" s="593">
        <f>+U48-AK48</f>
        <v>16803600</v>
      </c>
      <c r="AM48" s="240"/>
      <c r="AN48" s="223">
        <f>+AL48</f>
        <v>16803600</v>
      </c>
      <c r="AO48" s="224"/>
      <c r="AP48" s="224">
        <f>+AN48-AO48</f>
        <v>16803600</v>
      </c>
      <c r="AQ48" s="225"/>
      <c r="AR48" s="224"/>
      <c r="AS48" s="224"/>
      <c r="AT48" s="224"/>
      <c r="AU48" s="224"/>
      <c r="AV48" s="224"/>
      <c r="AW48" s="224"/>
      <c r="AX48" s="224"/>
      <c r="AY48" s="224"/>
      <c r="AZ48" s="224"/>
      <c r="BA48" s="224"/>
      <c r="BB48" s="226"/>
      <c r="BC48" s="227">
        <f>SUM(AQ48:BB48)</f>
        <v>0</v>
      </c>
      <c r="BD48" s="222">
        <f>+AN48-BC48</f>
        <v>16803600</v>
      </c>
    </row>
    <row r="49" spans="2:56" s="154" customFormat="1" x14ac:dyDescent="0.2">
      <c r="B49" s="231"/>
      <c r="C49" s="232">
        <v>22400000</v>
      </c>
      <c r="D49" s="210" t="s">
        <v>50</v>
      </c>
      <c r="E49" s="210" t="s">
        <v>182</v>
      </c>
      <c r="F49" s="210" t="s">
        <v>152</v>
      </c>
      <c r="G49" s="210" t="s">
        <v>151</v>
      </c>
      <c r="H49" s="210" t="s">
        <v>176</v>
      </c>
      <c r="I49" s="210" t="s">
        <v>69</v>
      </c>
      <c r="J49" s="210" t="s">
        <v>77</v>
      </c>
      <c r="K49" s="210" t="s">
        <v>142</v>
      </c>
      <c r="L49" s="233" t="s">
        <v>2001</v>
      </c>
      <c r="M49" s="233" t="s">
        <v>2001</v>
      </c>
      <c r="N49" s="233" t="s">
        <v>2001</v>
      </c>
      <c r="O49" s="234">
        <v>402</v>
      </c>
      <c r="P49" s="235">
        <v>585</v>
      </c>
      <c r="Q49" s="232">
        <v>22400000</v>
      </c>
      <c r="R49" s="236">
        <v>701</v>
      </c>
      <c r="S49" s="232">
        <v>22400000</v>
      </c>
      <c r="T49" s="236" t="s">
        <v>2152</v>
      </c>
      <c r="U49" s="232">
        <v>11244200</v>
      </c>
      <c r="V49" s="238" t="s">
        <v>1270</v>
      </c>
      <c r="W49" s="238" t="s">
        <v>2153</v>
      </c>
      <c r="X49" s="239" t="s">
        <v>2154</v>
      </c>
      <c r="Y49" s="591">
        <v>0</v>
      </c>
      <c r="Z49" s="232">
        <v>0</v>
      </c>
      <c r="AA49" s="232">
        <v>0</v>
      </c>
      <c r="AB49" s="232">
        <v>0</v>
      </c>
      <c r="AC49" s="232">
        <v>0</v>
      </c>
      <c r="AD49" s="232">
        <v>0</v>
      </c>
      <c r="AE49" s="232">
        <v>0</v>
      </c>
      <c r="AF49" s="232">
        <v>0</v>
      </c>
      <c r="AG49" s="232">
        <v>0</v>
      </c>
      <c r="AH49" s="232"/>
      <c r="AI49" s="232"/>
      <c r="AJ49" s="237"/>
      <c r="AK49" s="592">
        <f>SUM(Y49:AJ49)</f>
        <v>0</v>
      </c>
      <c r="AL49" s="593">
        <f>+U49-AK49</f>
        <v>11244200</v>
      </c>
      <c r="AM49" s="240"/>
      <c r="AN49" s="223">
        <f>+AL49</f>
        <v>11244200</v>
      </c>
      <c r="AO49" s="224"/>
      <c r="AP49" s="224">
        <f>+AN49-AO49</f>
        <v>11244200</v>
      </c>
      <c r="AQ49" s="225"/>
      <c r="AR49" s="224"/>
      <c r="AS49" s="224"/>
      <c r="AT49" s="224"/>
      <c r="AU49" s="224"/>
      <c r="AV49" s="224"/>
      <c r="AW49" s="224"/>
      <c r="AX49" s="224"/>
      <c r="AY49" s="224"/>
      <c r="AZ49" s="224"/>
      <c r="BA49" s="224"/>
      <c r="BB49" s="226"/>
      <c r="BC49" s="227">
        <f>SUM(AQ49:BB49)</f>
        <v>0</v>
      </c>
      <c r="BD49" s="222">
        <f>+AN49-BC49</f>
        <v>11244200</v>
      </c>
    </row>
    <row r="50" spans="2:56" s="154" customFormat="1" x14ac:dyDescent="0.2">
      <c r="B50" s="231"/>
      <c r="C50" s="232">
        <v>29000000</v>
      </c>
      <c r="D50" s="210" t="s">
        <v>50</v>
      </c>
      <c r="E50" s="210" t="s">
        <v>182</v>
      </c>
      <c r="F50" s="210" t="s">
        <v>152</v>
      </c>
      <c r="G50" s="210" t="s">
        <v>151</v>
      </c>
      <c r="H50" s="210" t="s">
        <v>176</v>
      </c>
      <c r="I50" s="210" t="s">
        <v>69</v>
      </c>
      <c r="J50" s="210" t="s">
        <v>77</v>
      </c>
      <c r="K50" s="210" t="s">
        <v>142</v>
      </c>
      <c r="L50" s="233" t="s">
        <v>2001</v>
      </c>
      <c r="M50" s="233" t="s">
        <v>2001</v>
      </c>
      <c r="N50" s="233" t="s">
        <v>2001</v>
      </c>
      <c r="O50" s="234">
        <v>633</v>
      </c>
      <c r="P50" s="235">
        <v>449</v>
      </c>
      <c r="Q50" s="235">
        <v>29000000</v>
      </c>
      <c r="R50" s="236">
        <v>526</v>
      </c>
      <c r="S50" s="232">
        <v>29000000</v>
      </c>
      <c r="T50" s="236" t="s">
        <v>1269</v>
      </c>
      <c r="U50" s="232">
        <v>29000000</v>
      </c>
      <c r="V50" s="238" t="s">
        <v>696</v>
      </c>
      <c r="W50" s="238" t="s">
        <v>826</v>
      </c>
      <c r="X50" s="239" t="s">
        <v>814</v>
      </c>
      <c r="Y50" s="591">
        <v>0</v>
      </c>
      <c r="Z50" s="232">
        <v>0</v>
      </c>
      <c r="AA50" s="232">
        <v>0</v>
      </c>
      <c r="AB50" s="232">
        <v>0</v>
      </c>
      <c r="AC50" s="232">
        <v>0</v>
      </c>
      <c r="AD50" s="232">
        <v>0</v>
      </c>
      <c r="AE50" s="232">
        <v>0</v>
      </c>
      <c r="AF50" s="232">
        <v>1040529</v>
      </c>
      <c r="AG50" s="232">
        <v>7645296</v>
      </c>
      <c r="AH50" s="232"/>
      <c r="AI50" s="232"/>
      <c r="AJ50" s="237"/>
      <c r="AK50" s="592">
        <f>SUM(Y50:AJ50)</f>
        <v>8685825</v>
      </c>
      <c r="AL50" s="593">
        <f>+U50-AK50</f>
        <v>20314175</v>
      </c>
      <c r="AM50" s="240"/>
      <c r="AN50" s="223">
        <f>+AL50</f>
        <v>20314175</v>
      </c>
      <c r="AO50" s="224"/>
      <c r="AP50" s="224">
        <f>+AN50-AO50</f>
        <v>20314175</v>
      </c>
      <c r="AQ50" s="225"/>
      <c r="AR50" s="224"/>
      <c r="AS50" s="224"/>
      <c r="AT50" s="224"/>
      <c r="AU50" s="224"/>
      <c r="AV50" s="224"/>
      <c r="AW50" s="224"/>
      <c r="AX50" s="224"/>
      <c r="AY50" s="224"/>
      <c r="AZ50" s="224"/>
      <c r="BA50" s="224"/>
      <c r="BB50" s="226"/>
      <c r="BC50" s="227">
        <f>SUM(AQ50:BB50)</f>
        <v>0</v>
      </c>
      <c r="BD50" s="222">
        <f>+AN50-BC50</f>
        <v>20314175</v>
      </c>
    </row>
    <row r="51" spans="2:56" s="154" customFormat="1" x14ac:dyDescent="0.2">
      <c r="B51" s="231"/>
      <c r="C51" s="232"/>
      <c r="D51" s="210"/>
      <c r="E51" s="210"/>
      <c r="F51" s="210"/>
      <c r="G51" s="210"/>
      <c r="H51" s="210"/>
      <c r="I51" s="210"/>
      <c r="J51" s="210"/>
      <c r="K51" s="210"/>
      <c r="L51" s="233"/>
      <c r="M51" s="233"/>
      <c r="N51" s="233"/>
      <c r="O51" s="234"/>
      <c r="P51" s="235"/>
      <c r="Q51" s="235"/>
      <c r="R51" s="236"/>
      <c r="S51" s="232"/>
      <c r="T51" s="236"/>
      <c r="U51" s="232"/>
      <c r="V51" s="238"/>
      <c r="W51" s="237"/>
      <c r="X51" s="239"/>
      <c r="Y51" s="591"/>
      <c r="Z51" s="232"/>
      <c r="AA51" s="232"/>
      <c r="AB51" s="232"/>
      <c r="AC51" s="232"/>
      <c r="AD51" s="232"/>
      <c r="AE51" s="232"/>
      <c r="AF51" s="232"/>
      <c r="AG51" s="232"/>
      <c r="AH51" s="232"/>
      <c r="AI51" s="232"/>
      <c r="AJ51" s="237"/>
      <c r="AK51" s="592">
        <f>SUM(Y51:AJ51)</f>
        <v>0</v>
      </c>
      <c r="AL51" s="593">
        <f>+U51-AK51</f>
        <v>0</v>
      </c>
      <c r="AM51" s="240"/>
      <c r="AN51" s="223">
        <f>+AL51</f>
        <v>0</v>
      </c>
      <c r="AO51" s="224"/>
      <c r="AP51" s="224">
        <f>+AN51-AO51</f>
        <v>0</v>
      </c>
      <c r="AQ51" s="225"/>
      <c r="AR51" s="224"/>
      <c r="AS51" s="224"/>
      <c r="AT51" s="224"/>
      <c r="AU51" s="224"/>
      <c r="AV51" s="224"/>
      <c r="AW51" s="224"/>
      <c r="AX51" s="224"/>
      <c r="AY51" s="224"/>
      <c r="AZ51" s="224"/>
      <c r="BA51" s="224"/>
      <c r="BB51" s="226"/>
      <c r="BC51" s="227">
        <f>SUM(AQ51:BB51)</f>
        <v>0</v>
      </c>
      <c r="BD51" s="222">
        <f>+AN51-BC51</f>
        <v>0</v>
      </c>
    </row>
    <row r="52" spans="2:56" s="154" customFormat="1" x14ac:dyDescent="0.2">
      <c r="B52" s="231"/>
      <c r="C52" s="232"/>
      <c r="D52" s="210"/>
      <c r="E52" s="210"/>
      <c r="F52" s="210"/>
      <c r="G52" s="210"/>
      <c r="H52" s="210"/>
      <c r="I52" s="210"/>
      <c r="J52" s="210"/>
      <c r="K52" s="210"/>
      <c r="L52" s="233"/>
      <c r="M52" s="233"/>
      <c r="N52" s="233"/>
      <c r="O52" s="234"/>
      <c r="P52" s="235"/>
      <c r="Q52" s="235"/>
      <c r="R52" s="236"/>
      <c r="S52" s="232"/>
      <c r="T52" s="236"/>
      <c r="U52" s="232"/>
      <c r="V52" s="238"/>
      <c r="W52" s="237"/>
      <c r="X52" s="239"/>
      <c r="Y52" s="591"/>
      <c r="Z52" s="232"/>
      <c r="AA52" s="232"/>
      <c r="AB52" s="232"/>
      <c r="AC52" s="232"/>
      <c r="AD52" s="232"/>
      <c r="AE52" s="232"/>
      <c r="AF52" s="232"/>
      <c r="AG52" s="232"/>
      <c r="AH52" s="232"/>
      <c r="AI52" s="232"/>
      <c r="AJ52" s="237"/>
      <c r="AK52" s="592"/>
      <c r="AL52" s="593"/>
      <c r="AM52" s="240"/>
      <c r="AN52" s="223">
        <f>+AL52</f>
        <v>0</v>
      </c>
      <c r="AO52" s="224"/>
      <c r="AP52" s="224">
        <f>+AN52-AO52</f>
        <v>0</v>
      </c>
      <c r="AQ52" s="225"/>
      <c r="AR52" s="224"/>
      <c r="AS52" s="224"/>
      <c r="AT52" s="224"/>
      <c r="AU52" s="224"/>
      <c r="AV52" s="224"/>
      <c r="AW52" s="224"/>
      <c r="AX52" s="224"/>
      <c r="AY52" s="224"/>
      <c r="AZ52" s="224"/>
      <c r="BA52" s="224"/>
      <c r="BB52" s="226"/>
      <c r="BC52" s="227">
        <f>SUM(AQ52:BB52)</f>
        <v>0</v>
      </c>
      <c r="BD52" s="222">
        <f>+AN52-BC52</f>
        <v>0</v>
      </c>
    </row>
    <row r="53" spans="2:56" s="252" customFormat="1" ht="75" customHeight="1" thickBot="1" x14ac:dyDescent="0.25">
      <c r="B53" s="241" t="s">
        <v>6</v>
      </c>
      <c r="C53" s="242">
        <f>C47-SUM(C48:C52)</f>
        <v>0</v>
      </c>
      <c r="D53" s="243" t="s">
        <v>50</v>
      </c>
      <c r="E53" s="244" t="s">
        <v>182</v>
      </c>
      <c r="F53" s="244" t="s">
        <v>152</v>
      </c>
      <c r="G53" s="244" t="s">
        <v>151</v>
      </c>
      <c r="H53" s="244" t="s">
        <v>176</v>
      </c>
      <c r="I53" s="244" t="s">
        <v>69</v>
      </c>
      <c r="J53" s="244" t="s">
        <v>77</v>
      </c>
      <c r="K53" s="244" t="s">
        <v>142</v>
      </c>
      <c r="L53" s="245"/>
      <c r="M53" s="245"/>
      <c r="N53" s="245"/>
      <c r="O53" s="246"/>
      <c r="P53" s="247"/>
      <c r="Q53" s="242"/>
      <c r="R53" s="248"/>
      <c r="S53" s="242">
        <f>SUM(S48:S52)</f>
        <v>83377000</v>
      </c>
      <c r="T53" s="249"/>
      <c r="U53" s="242">
        <f>SUM(U48:U52)</f>
        <v>72221200</v>
      </c>
      <c r="V53" s="250"/>
      <c r="W53" s="633"/>
      <c r="X53" s="251"/>
      <c r="Y53" s="635">
        <f t="shared" ref="Y53:BD53" si="10">SUM(Y48:Y52)</f>
        <v>0</v>
      </c>
      <c r="Z53" s="635">
        <f t="shared" si="10"/>
        <v>0</v>
      </c>
      <c r="AA53" s="635">
        <f t="shared" si="10"/>
        <v>0</v>
      </c>
      <c r="AB53" s="635">
        <f t="shared" si="10"/>
        <v>0</v>
      </c>
      <c r="AC53" s="635">
        <f t="shared" si="10"/>
        <v>0</v>
      </c>
      <c r="AD53" s="635">
        <f t="shared" si="10"/>
        <v>3887400</v>
      </c>
      <c r="AE53" s="635">
        <f t="shared" si="10"/>
        <v>3762000</v>
      </c>
      <c r="AF53" s="635">
        <f t="shared" si="10"/>
        <v>4802529</v>
      </c>
      <c r="AG53" s="635">
        <f t="shared" si="10"/>
        <v>11407296</v>
      </c>
      <c r="AH53" s="635">
        <f t="shared" si="10"/>
        <v>0</v>
      </c>
      <c r="AI53" s="635">
        <f t="shared" si="10"/>
        <v>0</v>
      </c>
      <c r="AJ53" s="633">
        <f t="shared" si="10"/>
        <v>0</v>
      </c>
      <c r="AK53" s="636">
        <f t="shared" si="10"/>
        <v>23859225</v>
      </c>
      <c r="AL53" s="637">
        <f t="shared" si="10"/>
        <v>48361975</v>
      </c>
      <c r="AN53" s="393">
        <f t="shared" si="10"/>
        <v>48361975</v>
      </c>
      <c r="AO53" s="394">
        <f t="shared" si="10"/>
        <v>0</v>
      </c>
      <c r="AP53" s="394">
        <f t="shared" si="10"/>
        <v>48361975</v>
      </c>
      <c r="AQ53" s="394">
        <f t="shared" si="10"/>
        <v>0</v>
      </c>
      <c r="AR53" s="394">
        <f t="shared" si="10"/>
        <v>0</v>
      </c>
      <c r="AS53" s="394">
        <f t="shared" si="10"/>
        <v>0</v>
      </c>
      <c r="AT53" s="394">
        <f t="shared" si="10"/>
        <v>0</v>
      </c>
      <c r="AU53" s="394">
        <f t="shared" si="10"/>
        <v>0</v>
      </c>
      <c r="AV53" s="394">
        <f t="shared" si="10"/>
        <v>0</v>
      </c>
      <c r="AW53" s="394">
        <f t="shared" si="10"/>
        <v>0</v>
      </c>
      <c r="AX53" s="394">
        <f t="shared" si="10"/>
        <v>0</v>
      </c>
      <c r="AY53" s="394">
        <f t="shared" si="10"/>
        <v>0</v>
      </c>
      <c r="AZ53" s="394">
        <f t="shared" si="10"/>
        <v>0</v>
      </c>
      <c r="BA53" s="394">
        <f t="shared" si="10"/>
        <v>0</v>
      </c>
      <c r="BB53" s="394">
        <f t="shared" si="10"/>
        <v>0</v>
      </c>
      <c r="BC53" s="395">
        <f t="shared" si="10"/>
        <v>0</v>
      </c>
      <c r="BD53" s="396">
        <f t="shared" si="10"/>
        <v>48361975</v>
      </c>
    </row>
    <row r="54" spans="2:56" s="154" customFormat="1" ht="13.5" thickBot="1" x14ac:dyDescent="0.25">
      <c r="B54" s="256"/>
      <c r="C54" s="257"/>
      <c r="D54" s="258"/>
      <c r="E54" s="259"/>
      <c r="F54" s="258"/>
      <c r="G54" s="258"/>
      <c r="H54" s="260"/>
      <c r="I54" s="260"/>
      <c r="J54" s="260"/>
      <c r="K54" s="260"/>
      <c r="L54" s="261"/>
      <c r="M54" s="261"/>
      <c r="N54" s="261"/>
      <c r="O54" s="262"/>
      <c r="P54" s="259"/>
      <c r="Q54" s="263"/>
      <c r="R54" s="264"/>
      <c r="S54" s="257"/>
      <c r="T54" s="265"/>
      <c r="U54" s="257"/>
      <c r="V54" s="266"/>
      <c r="W54" s="687"/>
      <c r="X54" s="688"/>
      <c r="Y54" s="689"/>
      <c r="Z54" s="690"/>
      <c r="AA54" s="690"/>
      <c r="AB54" s="690"/>
      <c r="AC54" s="690"/>
      <c r="AD54" s="690"/>
      <c r="AE54" s="690"/>
      <c r="AF54" s="690"/>
      <c r="AG54" s="690"/>
      <c r="AH54" s="690"/>
      <c r="AI54" s="690"/>
      <c r="AJ54" s="691"/>
      <c r="AK54" s="692"/>
      <c r="AL54" s="693"/>
      <c r="AN54" s="406"/>
      <c r="AO54" s="257"/>
      <c r="AP54" s="257"/>
      <c r="AQ54" s="257"/>
      <c r="AR54" s="257"/>
      <c r="AS54" s="257"/>
      <c r="AT54" s="257"/>
      <c r="AU54" s="257"/>
      <c r="BD54" s="155"/>
    </row>
    <row r="55" spans="2:56" s="208" customFormat="1" ht="13.5" thickBot="1" x14ac:dyDescent="0.25">
      <c r="B55" s="511" t="s">
        <v>35</v>
      </c>
      <c r="C55" s="694">
        <f>C47+C37+C43+C20</f>
        <v>1317000000</v>
      </c>
      <c r="D55" s="513"/>
      <c r="E55" s="514"/>
      <c r="F55" s="513"/>
      <c r="G55" s="513"/>
      <c r="H55" s="515"/>
      <c r="I55" s="515"/>
      <c r="J55" s="516"/>
      <c r="K55" s="515"/>
      <c r="L55" s="517"/>
      <c r="M55" s="517"/>
      <c r="N55" s="517"/>
      <c r="O55" s="518"/>
      <c r="P55" s="514"/>
      <c r="Q55" s="519"/>
      <c r="R55" s="520"/>
      <c r="S55" s="694">
        <f>S53+S42+S46+S36</f>
        <v>1252172243</v>
      </c>
      <c r="T55" s="695"/>
      <c r="U55" s="694">
        <f>U53+U42+U46+U36</f>
        <v>1028963550</v>
      </c>
      <c r="V55" s="696"/>
      <c r="W55" s="697"/>
      <c r="X55" s="698"/>
      <c r="Y55" s="699">
        <f t="shared" ref="Y55:BD55" si="11">Y53+Y42+Y46+Y36</f>
        <v>0</v>
      </c>
      <c r="Z55" s="699">
        <f t="shared" si="11"/>
        <v>4300</v>
      </c>
      <c r="AA55" s="699">
        <f t="shared" si="11"/>
        <v>6153507</v>
      </c>
      <c r="AB55" s="699">
        <f t="shared" si="11"/>
        <v>5778700</v>
      </c>
      <c r="AC55" s="699">
        <f t="shared" si="11"/>
        <v>5778700</v>
      </c>
      <c r="AD55" s="699">
        <f t="shared" si="11"/>
        <v>9666100</v>
      </c>
      <c r="AE55" s="699">
        <f t="shared" si="11"/>
        <v>9540700</v>
      </c>
      <c r="AF55" s="699">
        <f t="shared" si="11"/>
        <v>10581229</v>
      </c>
      <c r="AG55" s="699">
        <f t="shared" si="11"/>
        <v>22023937</v>
      </c>
      <c r="AH55" s="699">
        <f t="shared" si="11"/>
        <v>0</v>
      </c>
      <c r="AI55" s="699">
        <f t="shared" si="11"/>
        <v>0</v>
      </c>
      <c r="AJ55" s="700">
        <f t="shared" si="11"/>
        <v>0</v>
      </c>
      <c r="AK55" s="701">
        <f t="shared" si="11"/>
        <v>69527173</v>
      </c>
      <c r="AL55" s="702">
        <f t="shared" si="11"/>
        <v>959436377</v>
      </c>
      <c r="AN55" s="411">
        <f t="shared" si="11"/>
        <v>959436377</v>
      </c>
      <c r="AO55" s="412">
        <f t="shared" si="11"/>
        <v>0</v>
      </c>
      <c r="AP55" s="412">
        <f t="shared" si="11"/>
        <v>959436377</v>
      </c>
      <c r="AQ55" s="412">
        <f t="shared" si="11"/>
        <v>0</v>
      </c>
      <c r="AR55" s="412">
        <f t="shared" si="11"/>
        <v>0</v>
      </c>
      <c r="AS55" s="412">
        <f t="shared" si="11"/>
        <v>0</v>
      </c>
      <c r="AT55" s="412">
        <f t="shared" si="11"/>
        <v>0</v>
      </c>
      <c r="AU55" s="412">
        <f t="shared" si="11"/>
        <v>0</v>
      </c>
      <c r="AV55" s="412">
        <f t="shared" si="11"/>
        <v>0</v>
      </c>
      <c r="AW55" s="412">
        <f t="shared" si="11"/>
        <v>0</v>
      </c>
      <c r="AX55" s="412">
        <f t="shared" si="11"/>
        <v>0</v>
      </c>
      <c r="AY55" s="412">
        <f t="shared" si="11"/>
        <v>0</v>
      </c>
      <c r="AZ55" s="412">
        <f t="shared" si="11"/>
        <v>0</v>
      </c>
      <c r="BA55" s="412">
        <f t="shared" si="11"/>
        <v>0</v>
      </c>
      <c r="BB55" s="412">
        <f t="shared" si="11"/>
        <v>0</v>
      </c>
      <c r="BC55" s="412">
        <f t="shared" si="11"/>
        <v>0</v>
      </c>
      <c r="BD55" s="413">
        <f t="shared" si="11"/>
        <v>959436377</v>
      </c>
    </row>
    <row r="56" spans="2:56" s="287" customFormat="1" ht="11.25" x14ac:dyDescent="0.2">
      <c r="B56" s="288"/>
      <c r="C56" s="281">
        <v>1317000000</v>
      </c>
      <c r="D56" s="282"/>
      <c r="E56" s="282"/>
      <c r="F56" s="282"/>
      <c r="G56" s="282"/>
      <c r="H56" s="282"/>
      <c r="I56" s="282"/>
      <c r="J56" s="282"/>
      <c r="K56" s="282"/>
      <c r="L56" s="282"/>
      <c r="M56" s="282"/>
      <c r="N56" s="282"/>
      <c r="O56" s="283"/>
      <c r="P56" s="282"/>
      <c r="Q56" s="281"/>
      <c r="R56" s="284"/>
      <c r="S56" s="281">
        <v>1252172243</v>
      </c>
      <c r="T56" s="285"/>
      <c r="U56" s="703">
        <v>1028963550</v>
      </c>
      <c r="V56" s="286"/>
      <c r="W56" s="281"/>
      <c r="X56" s="282"/>
      <c r="Y56" s="704"/>
      <c r="Z56" s="704"/>
      <c r="AA56" s="704"/>
      <c r="AB56" s="704"/>
      <c r="AC56" s="704"/>
      <c r="AD56" s="704"/>
      <c r="AE56" s="704"/>
      <c r="AF56" s="704">
        <v>10581229</v>
      </c>
      <c r="AG56" s="704">
        <v>22023937</v>
      </c>
      <c r="AH56" s="704"/>
      <c r="AI56" s="704"/>
      <c r="AJ56" s="704"/>
      <c r="AK56" s="705">
        <v>69527173</v>
      </c>
      <c r="AL56" s="705">
        <v>959436377</v>
      </c>
    </row>
    <row r="57" spans="2:56" s="287" customFormat="1" ht="11.25" x14ac:dyDescent="0.2">
      <c r="B57" s="288"/>
      <c r="C57" s="281">
        <f>+C56-C55</f>
        <v>0</v>
      </c>
      <c r="D57" s="282"/>
      <c r="E57" s="282"/>
      <c r="F57" s="282"/>
      <c r="G57" s="282"/>
      <c r="H57" s="282"/>
      <c r="I57" s="282"/>
      <c r="J57" s="282"/>
      <c r="K57" s="282"/>
      <c r="L57" s="282"/>
      <c r="M57" s="282"/>
      <c r="N57" s="282"/>
      <c r="O57" s="283"/>
      <c r="P57" s="282"/>
      <c r="Q57" s="281"/>
      <c r="R57" s="284"/>
      <c r="S57" s="281">
        <f>+S56-S55</f>
        <v>0</v>
      </c>
      <c r="T57" s="285"/>
      <c r="U57" s="281">
        <f>+U56-U55</f>
        <v>0</v>
      </c>
      <c r="V57" s="286"/>
      <c r="W57" s="281"/>
      <c r="X57" s="282"/>
      <c r="Y57" s="704"/>
      <c r="Z57" s="704"/>
      <c r="AA57" s="704"/>
      <c r="AB57" s="704"/>
      <c r="AC57" s="704"/>
      <c r="AD57" s="704"/>
      <c r="AE57" s="704"/>
      <c r="AF57" s="281">
        <f>+AF56-AF55</f>
        <v>0</v>
      </c>
      <c r="AG57" s="281">
        <f>+AG56-AG55</f>
        <v>0</v>
      </c>
      <c r="AH57" s="704"/>
      <c r="AI57" s="704"/>
      <c r="AJ57" s="704"/>
      <c r="AK57" s="281">
        <f>+AK56-AK55</f>
        <v>0</v>
      </c>
      <c r="AL57" s="281">
        <f>+AL56-AL55</f>
        <v>0</v>
      </c>
      <c r="AM57" s="289"/>
    </row>
    <row r="58" spans="2:56" ht="12.75" customHeight="1" thickBot="1" x14ac:dyDescent="0.25">
      <c r="B58" s="290"/>
      <c r="C58" s="291"/>
      <c r="D58" s="292"/>
      <c r="E58" s="292"/>
      <c r="F58" s="292"/>
      <c r="G58" s="292"/>
      <c r="H58" s="292"/>
      <c r="I58" s="292"/>
      <c r="J58" s="292"/>
      <c r="K58" s="292"/>
      <c r="L58" s="292"/>
      <c r="M58" s="292"/>
      <c r="N58" s="292"/>
      <c r="O58" s="293"/>
      <c r="P58" s="294"/>
      <c r="Q58" s="291"/>
      <c r="R58" s="295"/>
      <c r="S58" s="296"/>
      <c r="T58" s="297"/>
      <c r="U58" s="296"/>
      <c r="V58" s="298"/>
      <c r="W58" s="296"/>
      <c r="X58" s="299"/>
      <c r="Y58" s="339"/>
      <c r="Z58" s="339"/>
      <c r="AA58" s="339"/>
      <c r="AB58" s="339"/>
      <c r="AC58" s="339"/>
      <c r="AD58" s="339"/>
      <c r="AE58" s="339"/>
      <c r="AF58" s="339"/>
      <c r="AG58" s="339"/>
      <c r="AH58" s="339"/>
      <c r="AI58" s="339"/>
      <c r="AJ58" s="339"/>
      <c r="AK58" s="610"/>
      <c r="AL58" s="706"/>
    </row>
    <row r="59" spans="2:56" ht="22.5" customHeight="1" thickBot="1" x14ac:dyDescent="0.25">
      <c r="B59" s="649" t="s">
        <v>63</v>
      </c>
      <c r="C59" s="650" t="s">
        <v>1986</v>
      </c>
      <c r="D59" s="334"/>
      <c r="E59" s="292"/>
      <c r="F59" s="292"/>
      <c r="G59" s="292"/>
      <c r="S59" s="651" t="s">
        <v>4</v>
      </c>
      <c r="U59" s="652" t="s">
        <v>5</v>
      </c>
      <c r="Y59" s="653" t="s">
        <v>11</v>
      </c>
      <c r="Z59" s="626" t="s">
        <v>12</v>
      </c>
      <c r="AA59" s="626" t="s">
        <v>13</v>
      </c>
      <c r="AB59" s="626" t="s">
        <v>14</v>
      </c>
      <c r="AC59" s="626" t="s">
        <v>15</v>
      </c>
      <c r="AD59" s="626" t="s">
        <v>16</v>
      </c>
      <c r="AE59" s="626" t="s">
        <v>17</v>
      </c>
      <c r="AF59" s="626" t="s">
        <v>18</v>
      </c>
      <c r="AG59" s="626" t="s">
        <v>19</v>
      </c>
      <c r="AH59" s="626" t="s">
        <v>20</v>
      </c>
      <c r="AI59" s="626" t="s">
        <v>21</v>
      </c>
      <c r="AJ59" s="627" t="s">
        <v>22</v>
      </c>
      <c r="AK59" s="628" t="s">
        <v>23</v>
      </c>
      <c r="AL59" s="654" t="s">
        <v>24</v>
      </c>
      <c r="AN59" s="367" t="s">
        <v>1993</v>
      </c>
      <c r="AO59" s="367" t="s">
        <v>1994</v>
      </c>
      <c r="AP59" s="367" t="s">
        <v>1995</v>
      </c>
      <c r="AQ59" s="308" t="s">
        <v>11</v>
      </c>
      <c r="AR59" s="309" t="s">
        <v>12</v>
      </c>
      <c r="AS59" s="309" t="s">
        <v>13</v>
      </c>
      <c r="AT59" s="309" t="s">
        <v>14</v>
      </c>
      <c r="AU59" s="309" t="s">
        <v>15</v>
      </c>
      <c r="AV59" s="309" t="s">
        <v>16</v>
      </c>
      <c r="AW59" s="309" t="s">
        <v>17</v>
      </c>
      <c r="AX59" s="309" t="s">
        <v>18</v>
      </c>
      <c r="AY59" s="309" t="s">
        <v>19</v>
      </c>
      <c r="AZ59" s="309" t="s">
        <v>20</v>
      </c>
      <c r="BA59" s="309" t="s">
        <v>21</v>
      </c>
      <c r="BB59" s="310" t="s">
        <v>22</v>
      </c>
      <c r="BC59" s="311" t="s">
        <v>23</v>
      </c>
      <c r="BD59" s="312" t="s">
        <v>24</v>
      </c>
    </row>
    <row r="60" spans="2:56" ht="25.5" x14ac:dyDescent="0.2">
      <c r="B60" s="535" t="s">
        <v>170</v>
      </c>
      <c r="C60" s="318">
        <f>+SUMIF($H$19:$H$53,$B60,C$19:C$53)</f>
        <v>1233623000</v>
      </c>
      <c r="D60" s="208"/>
      <c r="E60" s="208"/>
      <c r="F60" s="208"/>
      <c r="G60" s="208"/>
      <c r="S60" s="315">
        <f>+SUMIF($H$19:$H$53,$B60,S$19:S$53)/2</f>
        <v>1168795243</v>
      </c>
      <c r="U60" s="315">
        <f>+SUMIF($H$19:$H$53,$B60,U$19:U$53)/2</f>
        <v>956742350</v>
      </c>
      <c r="X60" s="164"/>
      <c r="Y60" s="316">
        <f t="shared" ref="Y60:AL61" si="12">+SUMIF($H$19:$H$53,$B60,Y$19:Y$53)/2</f>
        <v>0</v>
      </c>
      <c r="Z60" s="317">
        <f t="shared" si="12"/>
        <v>4300</v>
      </c>
      <c r="AA60" s="317">
        <f t="shared" si="12"/>
        <v>6153507</v>
      </c>
      <c r="AB60" s="317">
        <f t="shared" si="12"/>
        <v>5778700</v>
      </c>
      <c r="AC60" s="317">
        <f t="shared" si="12"/>
        <v>5778700</v>
      </c>
      <c r="AD60" s="317">
        <f t="shared" si="12"/>
        <v>5778700</v>
      </c>
      <c r="AE60" s="317">
        <f t="shared" si="12"/>
        <v>5778700</v>
      </c>
      <c r="AF60" s="317">
        <f t="shared" si="12"/>
        <v>5778700</v>
      </c>
      <c r="AG60" s="317">
        <f t="shared" si="12"/>
        <v>10616641</v>
      </c>
      <c r="AH60" s="317">
        <f t="shared" si="12"/>
        <v>0</v>
      </c>
      <c r="AI60" s="317">
        <f t="shared" si="12"/>
        <v>0</v>
      </c>
      <c r="AJ60" s="317">
        <f t="shared" si="12"/>
        <v>0</v>
      </c>
      <c r="AK60" s="317">
        <f t="shared" si="12"/>
        <v>45667948</v>
      </c>
      <c r="AL60" s="318">
        <f t="shared" si="12"/>
        <v>911074402</v>
      </c>
      <c r="AN60" s="316">
        <f t="shared" ref="AN60:AW61" si="13">+SUMIF($H$19:$H$53,$B60,AN$19:AN$53)/2</f>
        <v>911074402</v>
      </c>
      <c r="AO60" s="316">
        <f t="shared" si="13"/>
        <v>0</v>
      </c>
      <c r="AP60" s="316">
        <f t="shared" si="13"/>
        <v>911074402</v>
      </c>
      <c r="AQ60" s="316">
        <f t="shared" si="13"/>
        <v>0</v>
      </c>
      <c r="AR60" s="317">
        <f t="shared" si="13"/>
        <v>0</v>
      </c>
      <c r="AS60" s="317">
        <f t="shared" si="13"/>
        <v>0</v>
      </c>
      <c r="AT60" s="317">
        <f t="shared" si="13"/>
        <v>0</v>
      </c>
      <c r="AU60" s="317">
        <f t="shared" si="13"/>
        <v>0</v>
      </c>
      <c r="AV60" s="317">
        <f t="shared" si="13"/>
        <v>0</v>
      </c>
      <c r="AW60" s="317">
        <f t="shared" si="13"/>
        <v>0</v>
      </c>
      <c r="AX60" s="317">
        <f t="shared" ref="AX60:BD61" si="14">+SUMIF($H$19:$H$53,$B60,AX$19:AX$53)/2</f>
        <v>0</v>
      </c>
      <c r="AY60" s="317">
        <f t="shared" si="14"/>
        <v>0</v>
      </c>
      <c r="AZ60" s="317">
        <f t="shared" si="14"/>
        <v>0</v>
      </c>
      <c r="BA60" s="317">
        <f t="shared" si="14"/>
        <v>0</v>
      </c>
      <c r="BB60" s="317">
        <f t="shared" si="14"/>
        <v>0</v>
      </c>
      <c r="BC60" s="317">
        <f t="shared" si="14"/>
        <v>0</v>
      </c>
      <c r="BD60" s="318">
        <f t="shared" si="14"/>
        <v>911074402</v>
      </c>
    </row>
    <row r="61" spans="2:56" ht="39" thickBot="1" x14ac:dyDescent="0.25">
      <c r="B61" s="707" t="s">
        <v>176</v>
      </c>
      <c r="C61" s="325">
        <f>+SUMIF($H$19:$H$53,$B61,C$19:C$53)</f>
        <v>83377000</v>
      </c>
      <c r="D61" s="208"/>
      <c r="E61" s="208"/>
      <c r="F61" s="208"/>
      <c r="G61" s="208"/>
      <c r="S61" s="326">
        <f>+SUMIF($H$19:$H$53,$B61,S$19:S$53)/2</f>
        <v>83377000</v>
      </c>
      <c r="U61" s="326">
        <f>+SUMIF($H$19:$H$53,$B61,U$19:U$53)/2</f>
        <v>72221200</v>
      </c>
      <c r="X61" s="164"/>
      <c r="Y61" s="327">
        <f t="shared" si="12"/>
        <v>0</v>
      </c>
      <c r="Z61" s="328">
        <f t="shared" si="12"/>
        <v>0</v>
      </c>
      <c r="AA61" s="328">
        <f t="shared" si="12"/>
        <v>0</v>
      </c>
      <c r="AB61" s="328">
        <f t="shared" si="12"/>
        <v>0</v>
      </c>
      <c r="AC61" s="328">
        <f t="shared" si="12"/>
        <v>0</v>
      </c>
      <c r="AD61" s="328">
        <f t="shared" si="12"/>
        <v>3887400</v>
      </c>
      <c r="AE61" s="328">
        <f t="shared" si="12"/>
        <v>3762000</v>
      </c>
      <c r="AF61" s="328">
        <f t="shared" si="12"/>
        <v>4802529</v>
      </c>
      <c r="AG61" s="328">
        <f t="shared" si="12"/>
        <v>11407296</v>
      </c>
      <c r="AH61" s="328">
        <f t="shared" si="12"/>
        <v>0</v>
      </c>
      <c r="AI61" s="328">
        <f t="shared" si="12"/>
        <v>0</v>
      </c>
      <c r="AJ61" s="328">
        <f t="shared" si="12"/>
        <v>0</v>
      </c>
      <c r="AK61" s="328">
        <f t="shared" si="12"/>
        <v>23859225</v>
      </c>
      <c r="AL61" s="325">
        <f t="shared" si="12"/>
        <v>48361975</v>
      </c>
      <c r="AN61" s="327">
        <f t="shared" si="13"/>
        <v>48361975</v>
      </c>
      <c r="AO61" s="327">
        <f t="shared" si="13"/>
        <v>0</v>
      </c>
      <c r="AP61" s="327">
        <f t="shared" si="13"/>
        <v>48361975</v>
      </c>
      <c r="AQ61" s="327">
        <f t="shared" si="13"/>
        <v>0</v>
      </c>
      <c r="AR61" s="328">
        <f t="shared" si="13"/>
        <v>0</v>
      </c>
      <c r="AS61" s="328">
        <f t="shared" si="13"/>
        <v>0</v>
      </c>
      <c r="AT61" s="328">
        <f t="shared" si="13"/>
        <v>0</v>
      </c>
      <c r="AU61" s="328">
        <f t="shared" si="13"/>
        <v>0</v>
      </c>
      <c r="AV61" s="328">
        <f t="shared" si="13"/>
        <v>0</v>
      </c>
      <c r="AW61" s="328">
        <f t="shared" si="13"/>
        <v>0</v>
      </c>
      <c r="AX61" s="328">
        <f t="shared" si="14"/>
        <v>0</v>
      </c>
      <c r="AY61" s="328">
        <f t="shared" si="14"/>
        <v>0</v>
      </c>
      <c r="AZ61" s="328">
        <f t="shared" si="14"/>
        <v>0</v>
      </c>
      <c r="BA61" s="328">
        <f t="shared" si="14"/>
        <v>0</v>
      </c>
      <c r="BB61" s="328">
        <f t="shared" si="14"/>
        <v>0</v>
      </c>
      <c r="BC61" s="328">
        <f t="shared" si="14"/>
        <v>0</v>
      </c>
      <c r="BD61" s="325">
        <f t="shared" si="14"/>
        <v>48361975</v>
      </c>
    </row>
    <row r="62" spans="2:56" ht="12.75" customHeight="1" thickBot="1" x14ac:dyDescent="0.25">
      <c r="B62" s="290"/>
      <c r="C62" s="291"/>
      <c r="D62" s="292"/>
      <c r="E62" s="292"/>
      <c r="F62" s="292"/>
      <c r="G62" s="292"/>
      <c r="H62" s="292"/>
      <c r="I62" s="292"/>
      <c r="J62" s="292"/>
      <c r="K62" s="292"/>
      <c r="L62" s="292"/>
      <c r="M62" s="292"/>
      <c r="N62" s="292"/>
      <c r="O62" s="293"/>
      <c r="P62" s="294"/>
      <c r="Q62" s="291"/>
      <c r="R62" s="295"/>
      <c r="S62" s="296"/>
      <c r="T62" s="297"/>
      <c r="U62" s="296"/>
      <c r="V62" s="298"/>
      <c r="W62" s="296"/>
      <c r="X62" s="299"/>
      <c r="Y62" s="339"/>
      <c r="Z62" s="339"/>
      <c r="AA62" s="339"/>
      <c r="AB62" s="339"/>
      <c r="AC62" s="339"/>
      <c r="AD62" s="339"/>
      <c r="AE62" s="339"/>
      <c r="AF62" s="339"/>
      <c r="AG62" s="339"/>
      <c r="AH62" s="339"/>
      <c r="AI62" s="339"/>
      <c r="AJ62" s="339"/>
      <c r="AK62" s="610"/>
      <c r="AL62" s="706"/>
    </row>
    <row r="63" spans="2:56" ht="22.5" customHeight="1" thickBot="1" x14ac:dyDescent="0.25">
      <c r="B63" s="649" t="s">
        <v>63</v>
      </c>
      <c r="C63" s="650" t="s">
        <v>1986</v>
      </c>
      <c r="D63" s="334"/>
      <c r="E63" s="292"/>
      <c r="F63" s="292"/>
      <c r="G63" s="292"/>
      <c r="S63" s="651" t="s">
        <v>4</v>
      </c>
      <c r="U63" s="652" t="s">
        <v>5</v>
      </c>
      <c r="Y63" s="653" t="s">
        <v>11</v>
      </c>
      <c r="Z63" s="626" t="s">
        <v>12</v>
      </c>
      <c r="AA63" s="626" t="s">
        <v>13</v>
      </c>
      <c r="AB63" s="626" t="s">
        <v>14</v>
      </c>
      <c r="AC63" s="626" t="s">
        <v>15</v>
      </c>
      <c r="AD63" s="626" t="s">
        <v>16</v>
      </c>
      <c r="AE63" s="626" t="s">
        <v>17</v>
      </c>
      <c r="AF63" s="626" t="s">
        <v>18</v>
      </c>
      <c r="AG63" s="626" t="s">
        <v>19</v>
      </c>
      <c r="AH63" s="626" t="s">
        <v>20</v>
      </c>
      <c r="AI63" s="626" t="s">
        <v>21</v>
      </c>
      <c r="AJ63" s="627" t="s">
        <v>22</v>
      </c>
      <c r="AK63" s="628" t="s">
        <v>23</v>
      </c>
      <c r="AL63" s="654" t="s">
        <v>24</v>
      </c>
      <c r="AN63" s="367" t="s">
        <v>1993</v>
      </c>
      <c r="AO63" s="367" t="s">
        <v>1994</v>
      </c>
      <c r="AP63" s="367" t="s">
        <v>1995</v>
      </c>
      <c r="AQ63" s="308" t="s">
        <v>11</v>
      </c>
      <c r="AR63" s="309" t="s">
        <v>12</v>
      </c>
      <c r="AS63" s="309" t="s">
        <v>13</v>
      </c>
      <c r="AT63" s="309" t="s">
        <v>14</v>
      </c>
      <c r="AU63" s="309" t="s">
        <v>15</v>
      </c>
      <c r="AV63" s="309" t="s">
        <v>16</v>
      </c>
      <c r="AW63" s="309" t="s">
        <v>17</v>
      </c>
      <c r="AX63" s="309" t="s">
        <v>18</v>
      </c>
      <c r="AY63" s="309" t="s">
        <v>19</v>
      </c>
      <c r="AZ63" s="309" t="s">
        <v>20</v>
      </c>
      <c r="BA63" s="309" t="s">
        <v>21</v>
      </c>
      <c r="BB63" s="310" t="s">
        <v>22</v>
      </c>
      <c r="BC63" s="311" t="s">
        <v>23</v>
      </c>
      <c r="BD63" s="312" t="s">
        <v>24</v>
      </c>
    </row>
    <row r="64" spans="2:56" ht="15.75" customHeight="1" x14ac:dyDescent="0.2">
      <c r="B64" s="667" t="s">
        <v>77</v>
      </c>
      <c r="C64" s="318">
        <f>+SUMIF($J$19:$J$53,$B64,C$19:C$53)</f>
        <v>1317000000</v>
      </c>
      <c r="D64" s="208"/>
      <c r="E64" s="208"/>
      <c r="F64" s="208"/>
      <c r="G64" s="208"/>
      <c r="S64" s="315">
        <f>+SUMIF($J$19:$J$53,$B64,S$19:S$53)/2</f>
        <v>1252172243</v>
      </c>
      <c r="U64" s="315">
        <f>+SUMIF($J$19:$J$53,$B64,U$19:U$53)/2</f>
        <v>1028963550</v>
      </c>
      <c r="X64" s="164"/>
      <c r="Y64" s="316">
        <f t="shared" ref="Y64:AL64" si="15">+SUMIF($J$19:$J$53,$B64,Y$19:Y$53)/2</f>
        <v>0</v>
      </c>
      <c r="Z64" s="317">
        <f t="shared" si="15"/>
        <v>4300</v>
      </c>
      <c r="AA64" s="317">
        <f t="shared" si="15"/>
        <v>6153507</v>
      </c>
      <c r="AB64" s="317">
        <f t="shared" si="15"/>
        <v>5778700</v>
      </c>
      <c r="AC64" s="317">
        <f t="shared" si="15"/>
        <v>5778700</v>
      </c>
      <c r="AD64" s="317">
        <f t="shared" si="15"/>
        <v>9666100</v>
      </c>
      <c r="AE64" s="317">
        <f t="shared" si="15"/>
        <v>9540700</v>
      </c>
      <c r="AF64" s="317">
        <f t="shared" si="15"/>
        <v>10581229</v>
      </c>
      <c r="AG64" s="317">
        <f t="shared" si="15"/>
        <v>22023937</v>
      </c>
      <c r="AH64" s="317">
        <f t="shared" si="15"/>
        <v>0</v>
      </c>
      <c r="AI64" s="317">
        <f t="shared" si="15"/>
        <v>0</v>
      </c>
      <c r="AJ64" s="317">
        <f t="shared" si="15"/>
        <v>0</v>
      </c>
      <c r="AK64" s="317">
        <f t="shared" si="15"/>
        <v>69527173</v>
      </c>
      <c r="AL64" s="318">
        <f t="shared" si="15"/>
        <v>959436377</v>
      </c>
      <c r="AN64" s="316">
        <f t="shared" ref="AN64:BD64" si="16">+SUMIF($J$19:$J$53,$B64,AN$19:AN$53)/2</f>
        <v>959436377</v>
      </c>
      <c r="AO64" s="316">
        <f t="shared" si="16"/>
        <v>0</v>
      </c>
      <c r="AP64" s="316">
        <f t="shared" si="16"/>
        <v>959436377</v>
      </c>
      <c r="AQ64" s="316">
        <f t="shared" si="16"/>
        <v>0</v>
      </c>
      <c r="AR64" s="317">
        <f t="shared" si="16"/>
        <v>0</v>
      </c>
      <c r="AS64" s="317">
        <f t="shared" si="16"/>
        <v>0</v>
      </c>
      <c r="AT64" s="317">
        <f t="shared" si="16"/>
        <v>0</v>
      </c>
      <c r="AU64" s="317">
        <f t="shared" si="16"/>
        <v>0</v>
      </c>
      <c r="AV64" s="317">
        <f t="shared" si="16"/>
        <v>0</v>
      </c>
      <c r="AW64" s="317">
        <f t="shared" si="16"/>
        <v>0</v>
      </c>
      <c r="AX64" s="317">
        <f t="shared" si="16"/>
        <v>0</v>
      </c>
      <c r="AY64" s="317">
        <f t="shared" si="16"/>
        <v>0</v>
      </c>
      <c r="AZ64" s="317">
        <f t="shared" si="16"/>
        <v>0</v>
      </c>
      <c r="BA64" s="317">
        <f t="shared" si="16"/>
        <v>0</v>
      </c>
      <c r="BB64" s="317">
        <f t="shared" si="16"/>
        <v>0</v>
      </c>
      <c r="BC64" s="317">
        <f t="shared" si="16"/>
        <v>0</v>
      </c>
      <c r="BD64" s="318">
        <f t="shared" si="16"/>
        <v>959436377</v>
      </c>
    </row>
    <row r="65" spans="2:56" ht="15.75" customHeight="1" x14ac:dyDescent="0.2">
      <c r="B65" s="708"/>
      <c r="C65" s="709"/>
      <c r="D65" s="334"/>
      <c r="E65" s="334"/>
      <c r="F65" s="334"/>
      <c r="G65" s="334"/>
      <c r="S65" s="710"/>
      <c r="U65" s="710"/>
      <c r="X65" s="164"/>
      <c r="Y65" s="711"/>
      <c r="Z65" s="712"/>
      <c r="AA65" s="712"/>
      <c r="AB65" s="712"/>
      <c r="AC65" s="712"/>
      <c r="AD65" s="712"/>
      <c r="AE65" s="712"/>
      <c r="AF65" s="712"/>
      <c r="AG65" s="712"/>
      <c r="AH65" s="712"/>
      <c r="AI65" s="712"/>
      <c r="AJ65" s="712"/>
      <c r="AK65" s="712"/>
      <c r="AL65" s="709"/>
      <c r="AN65" s="711"/>
      <c r="AO65" s="711"/>
      <c r="AP65" s="711"/>
      <c r="AQ65" s="711"/>
      <c r="AR65" s="712"/>
      <c r="AS65" s="712"/>
      <c r="AT65" s="712"/>
      <c r="AU65" s="712"/>
      <c r="AV65" s="712"/>
      <c r="AW65" s="712"/>
      <c r="AX65" s="712"/>
      <c r="AY65" s="712"/>
      <c r="AZ65" s="712"/>
      <c r="BA65" s="712"/>
      <c r="BB65" s="712"/>
      <c r="BC65" s="712"/>
      <c r="BD65" s="709"/>
    </row>
    <row r="66" spans="2:56" ht="18.75" customHeight="1" thickBot="1" x14ac:dyDescent="0.25">
      <c r="B66" s="713"/>
      <c r="C66" s="333"/>
      <c r="D66" s="334"/>
      <c r="E66" s="335"/>
      <c r="F66" s="335"/>
      <c r="G66" s="335"/>
      <c r="S66" s="336"/>
      <c r="U66" s="336"/>
      <c r="X66" s="164"/>
      <c r="Y66" s="714"/>
      <c r="Z66" s="715"/>
      <c r="AA66" s="715"/>
      <c r="AB66" s="715"/>
      <c r="AC66" s="715"/>
      <c r="AD66" s="715"/>
      <c r="AE66" s="715"/>
      <c r="AF66" s="715"/>
      <c r="AG66" s="715"/>
      <c r="AH66" s="715"/>
      <c r="AI66" s="715"/>
      <c r="AJ66" s="715"/>
      <c r="AK66" s="715"/>
      <c r="AL66" s="333"/>
      <c r="AN66" s="714"/>
      <c r="AO66" s="714"/>
      <c r="AP66" s="714"/>
      <c r="AQ66" s="714"/>
      <c r="AR66" s="715"/>
      <c r="AS66" s="715"/>
      <c r="AT66" s="715"/>
      <c r="AU66" s="715"/>
      <c r="AV66" s="715"/>
      <c r="AW66" s="715"/>
      <c r="AX66" s="715"/>
      <c r="AY66" s="715"/>
      <c r="AZ66" s="715"/>
      <c r="BA66" s="715"/>
      <c r="BB66" s="715"/>
      <c r="BC66" s="715"/>
      <c r="BD66" s="333"/>
    </row>
    <row r="67" spans="2:56" x14ac:dyDescent="0.2">
      <c r="B67" s="337"/>
      <c r="C67" s="338"/>
      <c r="D67" s="292"/>
      <c r="E67" s="292"/>
      <c r="F67" s="292"/>
      <c r="G67" s="292"/>
      <c r="H67" s="292"/>
      <c r="I67" s="292"/>
      <c r="J67" s="292"/>
      <c r="K67" s="292"/>
      <c r="L67" s="292"/>
      <c r="M67" s="292"/>
      <c r="N67" s="292"/>
      <c r="O67" s="293"/>
      <c r="P67" s="164"/>
      <c r="Q67" s="339"/>
      <c r="R67" s="340"/>
      <c r="S67" s="338"/>
      <c r="T67" s="340"/>
      <c r="U67" s="338"/>
      <c r="V67" s="341"/>
      <c r="W67" s="338"/>
      <c r="X67" s="164"/>
      <c r="Y67" s="339"/>
      <c r="Z67" s="339"/>
      <c r="AA67" s="339"/>
      <c r="AB67" s="339"/>
      <c r="AC67" s="339"/>
      <c r="AD67" s="339"/>
      <c r="AE67" s="339"/>
      <c r="AF67" s="339"/>
      <c r="AG67" s="339"/>
      <c r="AH67" s="339"/>
      <c r="AI67" s="339"/>
      <c r="AJ67" s="339"/>
      <c r="AK67" s="610"/>
      <c r="AL67" s="339"/>
    </row>
    <row r="68" spans="2:56" x14ac:dyDescent="0.2">
      <c r="S68" s="342"/>
      <c r="T68" s="342"/>
      <c r="U68" s="342"/>
      <c r="V68" s="343"/>
      <c r="W68" s="342"/>
    </row>
    <row r="69" spans="2:56" x14ac:dyDescent="0.2">
      <c r="S69" s="342"/>
      <c r="T69" s="342"/>
      <c r="U69" s="342"/>
      <c r="V69" s="343"/>
      <c r="W69" s="342"/>
    </row>
    <row r="71" spans="2:56" x14ac:dyDescent="0.2">
      <c r="B71" s="344"/>
      <c r="C71" s="345"/>
      <c r="D71" s="346"/>
      <c r="E71" s="347"/>
    </row>
    <row r="72" spans="2:56" x14ac:dyDescent="0.2">
      <c r="B72" s="348"/>
      <c r="C72" s="349"/>
      <c r="D72" s="350"/>
      <c r="E72" s="351"/>
    </row>
    <row r="73" spans="2:56" x14ac:dyDescent="0.2">
      <c r="B73" s="348"/>
      <c r="C73" s="349"/>
      <c r="D73" s="350"/>
      <c r="E73" s="351"/>
    </row>
    <row r="74" spans="2:56" x14ac:dyDescent="0.2">
      <c r="B74" s="348"/>
      <c r="C74" s="349"/>
      <c r="D74" s="350"/>
    </row>
    <row r="75" spans="2:56" x14ac:dyDescent="0.2">
      <c r="C75" s="349"/>
    </row>
    <row r="76" spans="2:56" x14ac:dyDescent="0.2">
      <c r="C76" s="349"/>
    </row>
    <row r="77" spans="2:56" x14ac:dyDescent="0.2">
      <c r="C77" s="349"/>
    </row>
    <row r="78" spans="2:56" x14ac:dyDescent="0.2">
      <c r="C78" s="349"/>
    </row>
    <row r="79" spans="2:56" x14ac:dyDescent="0.2">
      <c r="C79" s="349"/>
    </row>
    <row r="80" spans="2:56" x14ac:dyDescent="0.2">
      <c r="C80" s="349"/>
    </row>
    <row r="81" spans="2:10" x14ac:dyDescent="0.2">
      <c r="B81" s="348"/>
      <c r="D81" s="349"/>
    </row>
    <row r="82" spans="2:10" x14ac:dyDescent="0.2">
      <c r="B82" s="348"/>
      <c r="D82" s="349"/>
    </row>
    <row r="83" spans="2:10" x14ac:dyDescent="0.2">
      <c r="B83" s="344"/>
      <c r="C83" s="349"/>
      <c r="D83" s="349"/>
    </row>
    <row r="84" spans="2:10" x14ac:dyDescent="0.2">
      <c r="B84" s="348"/>
      <c r="C84" s="349"/>
      <c r="D84" s="349"/>
      <c r="G84" s="352"/>
      <c r="H84" s="352"/>
      <c r="I84" s="352"/>
      <c r="J84" s="352"/>
    </row>
    <row r="85" spans="2:10" x14ac:dyDescent="0.2">
      <c r="B85" s="348"/>
    </row>
    <row r="86" spans="2:10" x14ac:dyDescent="0.2">
      <c r="C86" s="349"/>
      <c r="D86" s="349"/>
    </row>
    <row r="87" spans="2:10" x14ac:dyDescent="0.2">
      <c r="B87" s="348"/>
    </row>
    <row r="88" spans="2:10" x14ac:dyDescent="0.2">
      <c r="B88" s="348"/>
    </row>
    <row r="89" spans="2:10" x14ac:dyDescent="0.2">
      <c r="B89" s="348"/>
    </row>
    <row r="90" spans="2:10" x14ac:dyDescent="0.2">
      <c r="B90" s="348"/>
    </row>
    <row r="91" spans="2:10" x14ac:dyDescent="0.2">
      <c r="B91" s="348"/>
    </row>
    <row r="92" spans="2:10" x14ac:dyDescent="0.2">
      <c r="B92" s="348"/>
      <c r="C92" s="349"/>
    </row>
    <row r="93" spans="2:10" x14ac:dyDescent="0.2">
      <c r="B93" s="348"/>
      <c r="C93" s="349"/>
    </row>
    <row r="94" spans="2:10" x14ac:dyDescent="0.2">
      <c r="B94" s="348"/>
      <c r="C94" s="349"/>
    </row>
    <row r="95" spans="2:10" x14ac:dyDescent="0.2">
      <c r="B95" s="348"/>
      <c r="C95" s="349"/>
    </row>
    <row r="96" spans="2:10" x14ac:dyDescent="0.2">
      <c r="B96" s="348"/>
      <c r="C96" s="349"/>
    </row>
    <row r="97" spans="2:3" x14ac:dyDescent="0.2">
      <c r="B97" s="348"/>
      <c r="C97" s="349"/>
    </row>
    <row r="98" spans="2:3" x14ac:dyDescent="0.2">
      <c r="B98" s="348"/>
      <c r="C98" s="349"/>
    </row>
    <row r="99" spans="2:3" x14ac:dyDescent="0.2">
      <c r="B99" s="348"/>
      <c r="C99" s="349"/>
    </row>
    <row r="100" spans="2:3" x14ac:dyDescent="0.2">
      <c r="B100" s="348"/>
      <c r="C100" s="349"/>
    </row>
    <row r="101" spans="2:3" x14ac:dyDescent="0.2">
      <c r="B101" s="348"/>
      <c r="C101" s="349"/>
    </row>
    <row r="102" spans="2:3" x14ac:dyDescent="0.2">
      <c r="B102" s="348"/>
      <c r="C102" s="349"/>
    </row>
  </sheetData>
  <autoFilter ref="B19:AL46"/>
  <mergeCells count="15">
    <mergeCell ref="AN19:BD19"/>
    <mergeCell ref="C12:G12"/>
    <mergeCell ref="C7:G7"/>
    <mergeCell ref="C8:G8"/>
    <mergeCell ref="C9:G9"/>
    <mergeCell ref="C10:G10"/>
    <mergeCell ref="C11:G11"/>
    <mergeCell ref="B16:B17"/>
    <mergeCell ref="C13:G13"/>
    <mergeCell ref="C15:E15"/>
    <mergeCell ref="B2:B4"/>
    <mergeCell ref="C6:G6"/>
    <mergeCell ref="C2:Q2"/>
    <mergeCell ref="C3:Q3"/>
    <mergeCell ref="C4:Q4"/>
  </mergeCells>
  <conditionalFormatting sqref="T70:T1048576 T67 T6:T11 T54:T58 T45:T46 T14:T19 T33:T35 T21">
    <cfRule type="duplicateValues" dxfId="275" priority="141"/>
  </conditionalFormatting>
  <conditionalFormatting sqref="AL54 AL56 AL67:AL1048576 AL6:AL11 AL58 AL14:AL19 AL21:AL34">
    <cfRule type="cellIs" dxfId="274" priority="137" operator="lessThan">
      <formula>0</formula>
    </cfRule>
    <cfRule type="cellIs" dxfId="273" priority="140" operator="lessThan">
      <formula>0</formula>
    </cfRule>
  </conditionalFormatting>
  <conditionalFormatting sqref="R67:R1048576 R54:R58 R6:R11 R45:R46 R14:R19 R33:R35 R21">
    <cfRule type="duplicateValues" dxfId="272" priority="139"/>
  </conditionalFormatting>
  <conditionalFormatting sqref="T69:T1048576 T6:T11 T67 T54:T58 T45:T46 T14:T19 T33:T35 T21">
    <cfRule type="duplicateValues" dxfId="271" priority="138"/>
  </conditionalFormatting>
  <conditionalFormatting sqref="T36">
    <cfRule type="duplicateValues" dxfId="270" priority="126"/>
  </conditionalFormatting>
  <conditionalFormatting sqref="R36">
    <cfRule type="duplicateValues" dxfId="269" priority="125"/>
  </conditionalFormatting>
  <conditionalFormatting sqref="T36">
    <cfRule type="duplicateValues" dxfId="268" priority="124"/>
  </conditionalFormatting>
  <conditionalFormatting sqref="T53">
    <cfRule type="duplicateValues" dxfId="267" priority="123"/>
  </conditionalFormatting>
  <conditionalFormatting sqref="R53">
    <cfRule type="duplicateValues" dxfId="266" priority="122"/>
  </conditionalFormatting>
  <conditionalFormatting sqref="T53">
    <cfRule type="duplicateValues" dxfId="265" priority="121"/>
  </conditionalFormatting>
  <conditionalFormatting sqref="T12:T13">
    <cfRule type="duplicateValues" dxfId="264" priority="120"/>
  </conditionalFormatting>
  <conditionalFormatting sqref="AL12:AL13">
    <cfRule type="cellIs" dxfId="263" priority="116" operator="lessThan">
      <formula>0</formula>
    </cfRule>
    <cfRule type="cellIs" dxfId="262" priority="119" operator="lessThan">
      <formula>0</formula>
    </cfRule>
  </conditionalFormatting>
  <conditionalFormatting sqref="R12:R13">
    <cfRule type="duplicateValues" dxfId="261" priority="118"/>
  </conditionalFormatting>
  <conditionalFormatting sqref="T12:T13">
    <cfRule type="duplicateValues" dxfId="260" priority="117"/>
  </conditionalFormatting>
  <conditionalFormatting sqref="U59">
    <cfRule type="duplicateValues" dxfId="259" priority="115"/>
  </conditionalFormatting>
  <conditionalFormatting sqref="U59">
    <cfRule type="duplicateValues" dxfId="258" priority="114"/>
  </conditionalFormatting>
  <conditionalFormatting sqref="T59:T61 T64:T66">
    <cfRule type="duplicateValues" dxfId="257" priority="113"/>
  </conditionalFormatting>
  <conditionalFormatting sqref="T59:T61">
    <cfRule type="duplicateValues" dxfId="256" priority="112"/>
  </conditionalFormatting>
  <conditionalFormatting sqref="AL59">
    <cfRule type="cellIs" dxfId="255" priority="110" operator="lessThan">
      <formula>0</formula>
    </cfRule>
    <cfRule type="cellIs" dxfId="254" priority="111" operator="lessThan">
      <formula>0</formula>
    </cfRule>
  </conditionalFormatting>
  <conditionalFormatting sqref="AL44">
    <cfRule type="cellIs" dxfId="253" priority="100" operator="lessThan">
      <formula>0</formula>
    </cfRule>
    <cfRule type="cellIs" dxfId="252" priority="103" operator="lessThan">
      <formula>0</formula>
    </cfRule>
  </conditionalFormatting>
  <conditionalFormatting sqref="T52">
    <cfRule type="duplicateValues" dxfId="251" priority="142"/>
  </conditionalFormatting>
  <conditionalFormatting sqref="R52">
    <cfRule type="duplicateValues" dxfId="250" priority="143"/>
  </conditionalFormatting>
  <conditionalFormatting sqref="AL35">
    <cfRule type="cellIs" dxfId="249" priority="88" operator="lessThan">
      <formula>0</formula>
    </cfRule>
    <cfRule type="cellIs" dxfId="248" priority="89" operator="lessThan">
      <formula>0</formula>
    </cfRule>
  </conditionalFormatting>
  <conditionalFormatting sqref="AL45">
    <cfRule type="cellIs" dxfId="247" priority="86" operator="lessThan">
      <formula>0</formula>
    </cfRule>
    <cfRule type="cellIs" dxfId="246" priority="87" operator="lessThan">
      <formula>0</formula>
    </cfRule>
  </conditionalFormatting>
  <conditionalFormatting sqref="AL52">
    <cfRule type="cellIs" dxfId="245" priority="84" operator="lessThan">
      <formula>0</formula>
    </cfRule>
    <cfRule type="cellIs" dxfId="244" priority="85" operator="lessThan">
      <formula>0</formula>
    </cfRule>
  </conditionalFormatting>
  <conditionalFormatting sqref="T44">
    <cfRule type="duplicateValues" dxfId="243" priority="396"/>
  </conditionalFormatting>
  <conditionalFormatting sqref="R44">
    <cfRule type="duplicateValues" dxfId="242" priority="397"/>
  </conditionalFormatting>
  <conditionalFormatting sqref="T48:T51">
    <cfRule type="duplicateValues" dxfId="241" priority="73"/>
  </conditionalFormatting>
  <conditionalFormatting sqref="R48:R51">
    <cfRule type="duplicateValues" dxfId="240" priority="74"/>
  </conditionalFormatting>
  <conditionalFormatting sqref="AL48:AL51">
    <cfRule type="cellIs" dxfId="239" priority="71" operator="lessThan">
      <formula>0</formula>
    </cfRule>
    <cfRule type="cellIs" dxfId="238" priority="72" operator="lessThan">
      <formula>0</formula>
    </cfRule>
  </conditionalFormatting>
  <conditionalFormatting sqref="T62">
    <cfRule type="duplicateValues" dxfId="237" priority="70"/>
  </conditionalFormatting>
  <conditionalFormatting sqref="AL62">
    <cfRule type="cellIs" dxfId="236" priority="66" operator="lessThan">
      <formula>0</formula>
    </cfRule>
    <cfRule type="cellIs" dxfId="235" priority="69" operator="lessThan">
      <formula>0</formula>
    </cfRule>
  </conditionalFormatting>
  <conditionalFormatting sqref="R62">
    <cfRule type="duplicateValues" dxfId="234" priority="68"/>
  </conditionalFormatting>
  <conditionalFormatting sqref="T62">
    <cfRule type="duplicateValues" dxfId="233" priority="67"/>
  </conditionalFormatting>
  <conditionalFormatting sqref="U63">
    <cfRule type="duplicateValues" dxfId="232" priority="65"/>
  </conditionalFormatting>
  <conditionalFormatting sqref="U63">
    <cfRule type="duplicateValues" dxfId="231" priority="64"/>
  </conditionalFormatting>
  <conditionalFormatting sqref="T63">
    <cfRule type="duplicateValues" dxfId="230" priority="63"/>
  </conditionalFormatting>
  <conditionalFormatting sqref="T63">
    <cfRule type="duplicateValues" dxfId="229" priority="62"/>
  </conditionalFormatting>
  <conditionalFormatting sqref="AL63">
    <cfRule type="cellIs" dxfId="228" priority="60" operator="lessThan">
      <formula>0</formula>
    </cfRule>
    <cfRule type="cellIs" dxfId="227" priority="61" operator="lessThan">
      <formula>0</formula>
    </cfRule>
  </conditionalFormatting>
  <conditionalFormatting sqref="U56">
    <cfRule type="duplicateValues" dxfId="226" priority="58"/>
  </conditionalFormatting>
  <conditionalFormatting sqref="U56">
    <cfRule type="duplicateValues" dxfId="225" priority="57"/>
  </conditionalFormatting>
  <conditionalFormatting sqref="T38 T40:T41">
    <cfRule type="duplicateValues" dxfId="224" priority="56"/>
  </conditionalFormatting>
  <conditionalFormatting sqref="AL38:AL40">
    <cfRule type="cellIs" dxfId="223" priority="52" operator="lessThan">
      <formula>0</formula>
    </cfRule>
    <cfRule type="cellIs" dxfId="222" priority="55" operator="lessThan">
      <formula>0</formula>
    </cfRule>
  </conditionalFormatting>
  <conditionalFormatting sqref="R40:R41">
    <cfRule type="duplicateValues" dxfId="221" priority="54"/>
  </conditionalFormatting>
  <conditionalFormatting sqref="T38">
    <cfRule type="duplicateValues" dxfId="220" priority="53"/>
  </conditionalFormatting>
  <conditionalFormatting sqref="T42">
    <cfRule type="duplicateValues" dxfId="219" priority="51"/>
  </conditionalFormatting>
  <conditionalFormatting sqref="R42">
    <cfRule type="duplicateValues" dxfId="218" priority="50"/>
  </conditionalFormatting>
  <conditionalFormatting sqref="T42">
    <cfRule type="duplicateValues" dxfId="217" priority="49"/>
  </conditionalFormatting>
  <conditionalFormatting sqref="AL41">
    <cfRule type="cellIs" dxfId="216" priority="47" operator="lessThan">
      <formula>0</formula>
    </cfRule>
    <cfRule type="cellIs" dxfId="215" priority="48" operator="lessThan">
      <formula>0</formula>
    </cfRule>
  </conditionalFormatting>
  <conditionalFormatting sqref="T39">
    <cfRule type="duplicateValues" dxfId="214" priority="46"/>
  </conditionalFormatting>
  <conditionalFormatting sqref="R38">
    <cfRule type="duplicateValues" dxfId="213" priority="45"/>
  </conditionalFormatting>
  <conditionalFormatting sqref="T22:T32">
    <cfRule type="duplicateValues" dxfId="212" priority="1406"/>
  </conditionalFormatting>
  <conditionalFormatting sqref="AL20">
    <cfRule type="cellIs" dxfId="211" priority="41" operator="lessThan">
      <formula>0</formula>
    </cfRule>
    <cfRule type="cellIs" dxfId="210" priority="42" operator="lessThan">
      <formula>0</formula>
    </cfRule>
  </conditionalFormatting>
  <conditionalFormatting sqref="T20">
    <cfRule type="duplicateValues" dxfId="209" priority="43"/>
  </conditionalFormatting>
  <conditionalFormatting sqref="R20">
    <cfRule type="duplicateValues" dxfId="208" priority="44"/>
  </conditionalFormatting>
  <conditionalFormatting sqref="AN20:BD20">
    <cfRule type="cellIs" dxfId="207" priority="19" operator="lessThan">
      <formula>0</formula>
    </cfRule>
    <cfRule type="cellIs" dxfId="206" priority="20" operator="lessThan">
      <formula>0</formula>
    </cfRule>
  </conditionalFormatting>
  <conditionalFormatting sqref="AL37">
    <cfRule type="cellIs" dxfId="205" priority="35" operator="lessThan">
      <formula>0</formula>
    </cfRule>
    <cfRule type="cellIs" dxfId="204" priority="36" operator="lessThan">
      <formula>0</formula>
    </cfRule>
  </conditionalFormatting>
  <conditionalFormatting sqref="T37">
    <cfRule type="duplicateValues" dxfId="203" priority="37"/>
  </conditionalFormatting>
  <conditionalFormatting sqref="R37">
    <cfRule type="duplicateValues" dxfId="202" priority="38"/>
  </conditionalFormatting>
  <conditionalFormatting sqref="BD37">
    <cfRule type="cellIs" dxfId="201" priority="33" operator="lessThan">
      <formula>0</formula>
    </cfRule>
    <cfRule type="cellIs" dxfId="200" priority="34" operator="lessThan">
      <formula>0</formula>
    </cfRule>
  </conditionalFormatting>
  <conditionalFormatting sqref="AL43">
    <cfRule type="cellIs" dxfId="199" priority="29" operator="lessThan">
      <formula>0</formula>
    </cfRule>
    <cfRule type="cellIs" dxfId="198" priority="30" operator="lessThan">
      <formula>0</formula>
    </cfRule>
  </conditionalFormatting>
  <conditionalFormatting sqref="T43">
    <cfRule type="duplicateValues" dxfId="197" priority="31"/>
  </conditionalFormatting>
  <conditionalFormatting sqref="R43">
    <cfRule type="duplicateValues" dxfId="196" priority="32"/>
  </conditionalFormatting>
  <conditionalFormatting sqref="BD43">
    <cfRule type="cellIs" dxfId="195" priority="27" operator="lessThan">
      <formula>0</formula>
    </cfRule>
    <cfRule type="cellIs" dxfId="194" priority="28" operator="lessThan">
      <formula>0</formula>
    </cfRule>
  </conditionalFormatting>
  <conditionalFormatting sqref="AL47">
    <cfRule type="cellIs" dxfId="193" priority="23" operator="lessThan">
      <formula>0</formula>
    </cfRule>
    <cfRule type="cellIs" dxfId="192" priority="24" operator="lessThan">
      <formula>0</formula>
    </cfRule>
  </conditionalFormatting>
  <conditionalFormatting sqref="T47">
    <cfRule type="duplicateValues" dxfId="191" priority="25"/>
  </conditionalFormatting>
  <conditionalFormatting sqref="R47">
    <cfRule type="duplicateValues" dxfId="190" priority="26"/>
  </conditionalFormatting>
  <conditionalFormatting sqref="BD47">
    <cfRule type="cellIs" dxfId="189" priority="21" operator="lessThan">
      <formula>0</formula>
    </cfRule>
    <cfRule type="cellIs" dxfId="188" priority="22" operator="lessThan">
      <formula>0</formula>
    </cfRule>
  </conditionalFormatting>
  <conditionalFormatting sqref="BD22:BD35">
    <cfRule type="cellIs" dxfId="187" priority="17" operator="lessThan">
      <formula>0</formula>
    </cfRule>
    <cfRule type="cellIs" dxfId="186" priority="18" operator="lessThan">
      <formula>0</formula>
    </cfRule>
  </conditionalFormatting>
  <conditionalFormatting sqref="BD21">
    <cfRule type="cellIs" dxfId="185" priority="15" operator="lessThan">
      <formula>0</formula>
    </cfRule>
    <cfRule type="cellIs" dxfId="184" priority="16" operator="lessThan">
      <formula>0</formula>
    </cfRule>
  </conditionalFormatting>
  <conditionalFormatting sqref="BD38:BD41">
    <cfRule type="cellIs" dxfId="183" priority="13" operator="lessThan">
      <formula>0</formula>
    </cfRule>
    <cfRule type="cellIs" dxfId="182" priority="14" operator="lessThan">
      <formula>0</formula>
    </cfRule>
  </conditionalFormatting>
  <conditionalFormatting sqref="BD44:BD45">
    <cfRule type="cellIs" dxfId="181" priority="11" operator="lessThan">
      <formula>0</formula>
    </cfRule>
    <cfRule type="cellIs" dxfId="180" priority="12" operator="lessThan">
      <formula>0</formula>
    </cfRule>
  </conditionalFormatting>
  <conditionalFormatting sqref="BD48:BD52">
    <cfRule type="cellIs" dxfId="179" priority="9" operator="lessThan">
      <formula>0</formula>
    </cfRule>
    <cfRule type="cellIs" dxfId="178" priority="10" operator="lessThan">
      <formula>0</formula>
    </cfRule>
  </conditionalFormatting>
  <conditionalFormatting sqref="BD59">
    <cfRule type="cellIs" dxfId="177" priority="7" operator="lessThan">
      <formula>0</formula>
    </cfRule>
    <cfRule type="cellIs" dxfId="176" priority="8" operator="lessThan">
      <formula>0</formula>
    </cfRule>
  </conditionalFormatting>
  <conditionalFormatting sqref="AN59:AP59">
    <cfRule type="cellIs" dxfId="175" priority="5" operator="lessThan">
      <formula>0</formula>
    </cfRule>
    <cfRule type="cellIs" dxfId="174" priority="6" operator="lessThan">
      <formula>0</formula>
    </cfRule>
  </conditionalFormatting>
  <conditionalFormatting sqref="BD63">
    <cfRule type="cellIs" dxfId="173" priority="3" operator="lessThan">
      <formula>0</formula>
    </cfRule>
    <cfRule type="cellIs" dxfId="172" priority="4" operator="lessThan">
      <formula>0</formula>
    </cfRule>
  </conditionalFormatting>
  <conditionalFormatting sqref="AN63:AP63">
    <cfRule type="cellIs" dxfId="171" priority="1" operator="lessThan">
      <formula>0</formula>
    </cfRule>
    <cfRule type="cellIs" dxfId="170" priority="2" operator="lessThan">
      <formula>0</formula>
    </cfRule>
  </conditionalFormatting>
  <printOptions horizontalCentered="1" verticalCentered="1"/>
  <pageMargins left="0.31496062992125984" right="0.27559055118110237" top="0.31496062992125984" bottom="0" header="0" footer="0"/>
  <pageSetup scale="58" fitToWidth="2" fitToHeight="2" orientation="landscape" r:id="rId1"/>
  <headerFooter alignWithMargins="0">
    <oddFooter>&amp;LVersión 3. 23/07/2019</oddFooter>
  </headerFooter>
  <rowBreaks count="1" manualBreakCount="1">
    <brk id="5" max="16383" man="1"/>
  </rowBreaks>
  <customProperties>
    <customPr name="_pios_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338"/>
  <sheetViews>
    <sheetView showGridLines="0" zoomScale="80" zoomScaleNormal="80" workbookViewId="0">
      <pane xSplit="7" ySplit="19" topLeftCell="I20" activePane="bottomRight" state="frozen"/>
      <selection pane="topRight" activeCell="G1" sqref="G1"/>
      <selection pane="bottomLeft" activeCell="A20" sqref="A20"/>
      <selection pane="bottomRight" activeCell="G33" sqref="G33"/>
    </sheetView>
  </sheetViews>
  <sheetFormatPr baseColWidth="10" defaultRowHeight="12.75" outlineLevelRow="1" outlineLevelCol="1" x14ac:dyDescent="0.2"/>
  <cols>
    <col min="1" max="1" width="3.28515625" style="101" customWidth="1"/>
    <col min="2" max="2" width="35.5703125" style="101" customWidth="1"/>
    <col min="3" max="3" width="23.7109375" style="156" customWidth="1"/>
    <col min="4" max="4" width="21.42578125" style="101" customWidth="1"/>
    <col min="5" max="5" width="24.85546875" style="101" customWidth="1"/>
    <col min="6" max="6" width="28.7109375" style="101" customWidth="1"/>
    <col min="7" max="7" width="28.85546875" style="101" customWidth="1"/>
    <col min="8" max="8" width="21.42578125" style="101" customWidth="1" outlineLevel="1"/>
    <col min="9" max="9" width="19" style="101" customWidth="1" outlineLevel="1"/>
    <col min="10" max="10" width="27.140625" style="101" customWidth="1" outlineLevel="1"/>
    <col min="11" max="11" width="27.5703125" style="101" customWidth="1" outlineLevel="1"/>
    <col min="12" max="14" width="21.42578125" style="101" customWidth="1" outlineLevel="1"/>
    <col min="15" max="15" width="13.85546875" style="158" customWidth="1"/>
    <col min="16" max="16" width="11" style="158" customWidth="1"/>
    <col min="17" max="17" width="13.140625" style="159" customWidth="1"/>
    <col min="18" max="18" width="12.85546875" style="158" customWidth="1"/>
    <col min="19" max="19" width="19.5703125" style="156" customWidth="1"/>
    <col min="20" max="20" width="8.7109375" style="158" customWidth="1"/>
    <col min="21" max="21" width="18.28515625" style="156" customWidth="1"/>
    <col min="22" max="23" width="15" style="156" customWidth="1"/>
    <col min="24" max="24" width="13.5703125" style="158" customWidth="1"/>
    <col min="25" max="25" width="11.42578125" style="159" customWidth="1" outlineLevel="1"/>
    <col min="26" max="26" width="17.140625" style="159" customWidth="1" outlineLevel="1"/>
    <col min="27" max="28" width="16.5703125" style="159" customWidth="1" outlineLevel="1"/>
    <col min="29" max="29" width="14.85546875" style="159" customWidth="1" outlineLevel="1"/>
    <col min="30" max="30" width="17.28515625" style="159" customWidth="1" outlineLevel="1"/>
    <col min="31" max="32" width="16.7109375" style="159" customWidth="1" outlineLevel="1"/>
    <col min="33" max="33" width="15.85546875" style="159" customWidth="1" outlineLevel="1"/>
    <col min="34" max="34" width="14.42578125" style="159" customWidth="1" outlineLevel="1"/>
    <col min="35" max="35" width="15.28515625" style="159" customWidth="1" outlineLevel="1"/>
    <col min="36" max="36" width="16.42578125" style="159" customWidth="1" outlineLevel="1"/>
    <col min="37" max="37" width="18.7109375" style="342" customWidth="1"/>
    <col min="38" max="38" width="18.28515625" style="159" customWidth="1"/>
    <col min="39" max="39" width="11.42578125" style="101" customWidth="1"/>
    <col min="40" max="40" width="17.140625" style="101" customWidth="1"/>
    <col min="41" max="41" width="11.42578125" style="101"/>
    <col min="42" max="42" width="17.140625" style="101" customWidth="1"/>
    <col min="43" max="55" width="11.42578125" style="101"/>
    <col min="56" max="56" width="17.140625" style="101" customWidth="1"/>
    <col min="57" max="16384" width="11.42578125" style="101"/>
  </cols>
  <sheetData>
    <row r="1" spans="2:62" ht="13.5" thickBot="1" x14ac:dyDescent="0.25">
      <c r="O1" s="101"/>
      <c r="P1" s="101"/>
      <c r="Q1" s="101"/>
      <c r="R1" s="101"/>
      <c r="S1" s="101"/>
      <c r="T1" s="101"/>
      <c r="U1" s="157"/>
      <c r="V1" s="158"/>
      <c r="W1" s="159"/>
      <c r="X1" s="160"/>
      <c r="Y1" s="156"/>
      <c r="Z1" s="160"/>
      <c r="AA1" s="156"/>
      <c r="AB1" s="156"/>
      <c r="AC1" s="156"/>
      <c r="AD1" s="158"/>
      <c r="AK1" s="159"/>
      <c r="AM1" s="159"/>
      <c r="AN1" s="159"/>
      <c r="AO1" s="159"/>
      <c r="AP1" s="159"/>
      <c r="AQ1" s="342"/>
      <c r="AR1" s="159"/>
    </row>
    <row r="2" spans="2:62" ht="24" customHeight="1" thickBot="1" x14ac:dyDescent="0.25">
      <c r="B2" s="727"/>
      <c r="C2" s="748" t="s">
        <v>30</v>
      </c>
      <c r="D2" s="749"/>
      <c r="E2" s="749"/>
      <c r="F2" s="749"/>
      <c r="G2" s="749"/>
      <c r="H2" s="749"/>
      <c r="I2" s="749"/>
      <c r="J2" s="749"/>
      <c r="K2" s="749"/>
      <c r="L2" s="749"/>
      <c r="M2" s="749"/>
      <c r="N2" s="749"/>
      <c r="O2" s="749"/>
      <c r="P2" s="749"/>
      <c r="Q2" s="749"/>
      <c r="R2" s="749"/>
      <c r="S2" s="749"/>
      <c r="T2" s="750"/>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row>
    <row r="3" spans="2:62" ht="24" customHeight="1" thickBot="1" x14ac:dyDescent="0.25">
      <c r="B3" s="728"/>
      <c r="C3" s="748" t="s">
        <v>34</v>
      </c>
      <c r="D3" s="749"/>
      <c r="E3" s="749"/>
      <c r="F3" s="749"/>
      <c r="G3" s="749"/>
      <c r="H3" s="749"/>
      <c r="I3" s="749"/>
      <c r="J3" s="749"/>
      <c r="K3" s="749"/>
      <c r="L3" s="749"/>
      <c r="M3" s="749"/>
      <c r="N3" s="749"/>
      <c r="O3" s="749"/>
      <c r="P3" s="749"/>
      <c r="Q3" s="749"/>
      <c r="R3" s="749"/>
      <c r="S3" s="749"/>
      <c r="T3" s="750"/>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row>
    <row r="4" spans="2:62" ht="24" customHeight="1" thickBot="1" x14ac:dyDescent="0.25">
      <c r="B4" s="729"/>
      <c r="C4" s="748" t="s">
        <v>33</v>
      </c>
      <c r="D4" s="749"/>
      <c r="E4" s="749"/>
      <c r="F4" s="749"/>
      <c r="G4" s="749"/>
      <c r="H4" s="749"/>
      <c r="I4" s="749"/>
      <c r="J4" s="749"/>
      <c r="K4" s="749"/>
      <c r="L4" s="749"/>
      <c r="M4" s="749"/>
      <c r="N4" s="749"/>
      <c r="O4" s="749"/>
      <c r="P4" s="749"/>
      <c r="Q4" s="749"/>
      <c r="R4" s="749"/>
      <c r="S4" s="749"/>
      <c r="T4" s="750"/>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row>
    <row r="5" spans="2:62" ht="12.75" customHeight="1" thickBot="1" x14ac:dyDescent="0.25">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9"/>
    </row>
    <row r="6" spans="2:62" s="177" customFormat="1" ht="15.75" customHeight="1" outlineLevel="1" x14ac:dyDescent="0.2">
      <c r="B6" s="427" t="s">
        <v>1998</v>
      </c>
      <c r="C6" s="757" t="s">
        <v>41</v>
      </c>
      <c r="D6" s="757"/>
      <c r="E6" s="757"/>
      <c r="F6" s="757"/>
      <c r="G6" s="758"/>
      <c r="H6" s="171"/>
      <c r="I6" s="171"/>
      <c r="J6" s="171"/>
      <c r="K6" s="171"/>
      <c r="L6" s="171"/>
      <c r="M6" s="171"/>
      <c r="N6" s="171"/>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6"/>
    </row>
    <row r="7" spans="2:62" s="177" customFormat="1" ht="15.75" customHeight="1" outlineLevel="1" x14ac:dyDescent="0.2">
      <c r="B7" s="430" t="s">
        <v>42</v>
      </c>
      <c r="C7" s="760" t="s">
        <v>143</v>
      </c>
      <c r="D7" s="760" t="s">
        <v>43</v>
      </c>
      <c r="E7" s="760" t="s">
        <v>43</v>
      </c>
      <c r="F7" s="760" t="s">
        <v>43</v>
      </c>
      <c r="G7" s="761" t="s">
        <v>43</v>
      </c>
      <c r="H7" s="171"/>
      <c r="I7" s="171"/>
      <c r="J7" s="171"/>
      <c r="K7" s="171"/>
      <c r="L7" s="171"/>
      <c r="M7" s="171"/>
      <c r="N7" s="171"/>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6"/>
    </row>
    <row r="8" spans="2:62" s="177" customFormat="1" ht="15.75" customHeight="1" outlineLevel="1" x14ac:dyDescent="0.2">
      <c r="B8" s="431" t="s">
        <v>36</v>
      </c>
      <c r="C8" s="760" t="s">
        <v>144</v>
      </c>
      <c r="D8" s="760" t="s">
        <v>44</v>
      </c>
      <c r="E8" s="760" t="s">
        <v>44</v>
      </c>
      <c r="F8" s="760" t="s">
        <v>44</v>
      </c>
      <c r="G8" s="761" t="s">
        <v>44</v>
      </c>
      <c r="H8" s="171"/>
      <c r="I8" s="171"/>
      <c r="J8" s="171"/>
      <c r="K8" s="171"/>
      <c r="L8" s="171"/>
      <c r="M8" s="171"/>
      <c r="N8" s="171"/>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6"/>
    </row>
    <row r="9" spans="2:62" s="177" customFormat="1" ht="15.75" customHeight="1" outlineLevel="1" x14ac:dyDescent="0.2">
      <c r="B9" s="432" t="s">
        <v>1999</v>
      </c>
      <c r="C9" s="760" t="s">
        <v>145</v>
      </c>
      <c r="D9" s="760" t="s">
        <v>45</v>
      </c>
      <c r="E9" s="760" t="s">
        <v>45</v>
      </c>
      <c r="F9" s="760" t="s">
        <v>45</v>
      </c>
      <c r="G9" s="761" t="s">
        <v>45</v>
      </c>
      <c r="H9" s="171"/>
      <c r="I9" s="171"/>
      <c r="J9" s="171"/>
      <c r="K9" s="171"/>
      <c r="L9" s="171"/>
      <c r="M9" s="171"/>
      <c r="N9" s="171"/>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6"/>
    </row>
    <row r="10" spans="2:62" s="177" customFormat="1" ht="15.75" customHeight="1" outlineLevel="1" x14ac:dyDescent="0.2">
      <c r="B10" s="432" t="s">
        <v>2000</v>
      </c>
      <c r="C10" s="760" t="s">
        <v>146</v>
      </c>
      <c r="D10" s="760" t="s">
        <v>46</v>
      </c>
      <c r="E10" s="760" t="s">
        <v>46</v>
      </c>
      <c r="F10" s="760" t="s">
        <v>46</v>
      </c>
      <c r="G10" s="761" t="s">
        <v>46</v>
      </c>
      <c r="H10" s="171"/>
      <c r="I10" s="171"/>
      <c r="J10" s="171"/>
      <c r="K10" s="171"/>
      <c r="L10" s="171"/>
      <c r="M10" s="171"/>
      <c r="N10" s="171"/>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6"/>
    </row>
    <row r="11" spans="2:62" s="183" customFormat="1" ht="15.75" customHeight="1" outlineLevel="1" x14ac:dyDescent="0.2">
      <c r="B11" s="430" t="s">
        <v>48</v>
      </c>
      <c r="C11" s="736" t="s">
        <v>147</v>
      </c>
      <c r="D11" s="736" t="s">
        <v>49</v>
      </c>
      <c r="E11" s="736" t="s">
        <v>49</v>
      </c>
      <c r="F11" s="736" t="s">
        <v>49</v>
      </c>
      <c r="G11" s="737" t="s">
        <v>49</v>
      </c>
      <c r="H11" s="181"/>
      <c r="I11" s="181"/>
      <c r="J11" s="181"/>
      <c r="K11" s="181"/>
      <c r="L11" s="181"/>
      <c r="M11" s="181"/>
      <c r="N11" s="181"/>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82"/>
    </row>
    <row r="12" spans="2:62" s="177" customFormat="1" ht="15.75" customHeight="1" outlineLevel="1" x14ac:dyDescent="0.2">
      <c r="B12" s="430" t="s">
        <v>61</v>
      </c>
      <c r="C12" s="760" t="s">
        <v>148</v>
      </c>
      <c r="D12" s="760" t="s">
        <v>38</v>
      </c>
      <c r="E12" s="760" t="s">
        <v>38</v>
      </c>
      <c r="F12" s="760" t="s">
        <v>38</v>
      </c>
      <c r="G12" s="761" t="s">
        <v>38</v>
      </c>
      <c r="H12" s="171"/>
      <c r="I12" s="171"/>
      <c r="J12" s="171"/>
      <c r="K12" s="171"/>
      <c r="L12" s="171"/>
      <c r="M12" s="171"/>
      <c r="N12" s="171"/>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6"/>
    </row>
    <row r="13" spans="2:62" s="177" customFormat="1" ht="14.25" customHeight="1" outlineLevel="1" thickBot="1" x14ac:dyDescent="0.25">
      <c r="B13" s="433" t="s">
        <v>57</v>
      </c>
      <c r="C13" s="751" t="s">
        <v>149</v>
      </c>
      <c r="D13" s="752">
        <v>2020110010174</v>
      </c>
      <c r="E13" s="752">
        <v>2020110010174</v>
      </c>
      <c r="F13" s="752">
        <v>2020110010174</v>
      </c>
      <c r="G13" s="753">
        <v>2020110010174</v>
      </c>
      <c r="H13" s="171"/>
      <c r="I13" s="171"/>
      <c r="J13" s="171"/>
      <c r="K13" s="171"/>
      <c r="L13" s="171"/>
      <c r="M13" s="171"/>
      <c r="N13" s="171"/>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6"/>
    </row>
    <row r="14" spans="2:62" s="176" customFormat="1" ht="15.75" customHeight="1" outlineLevel="1" thickBot="1" x14ac:dyDescent="0.25">
      <c r="B14" s="434"/>
      <c r="C14" s="435"/>
      <c r="D14" s="435"/>
      <c r="E14" s="435"/>
      <c r="F14" s="435"/>
      <c r="G14" s="435"/>
      <c r="H14" s="187"/>
      <c r="I14" s="187"/>
      <c r="J14" s="187"/>
      <c r="K14" s="187"/>
      <c r="L14" s="187"/>
      <c r="M14" s="187"/>
      <c r="N14" s="187"/>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row>
    <row r="15" spans="2:62" s="176" customFormat="1" ht="27" customHeight="1" outlineLevel="1" x14ac:dyDescent="0.2">
      <c r="B15" s="95" t="s">
        <v>37</v>
      </c>
      <c r="C15" s="754" t="s">
        <v>1985</v>
      </c>
      <c r="D15" s="755"/>
      <c r="E15" s="756"/>
      <c r="F15" s="96" t="s">
        <v>37</v>
      </c>
      <c r="G15" s="353">
        <v>44474</v>
      </c>
      <c r="H15" s="188"/>
      <c r="I15" s="188"/>
      <c r="J15" s="188"/>
      <c r="K15" s="188"/>
      <c r="L15" s="188"/>
      <c r="M15" s="188"/>
      <c r="N15" s="188"/>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row>
    <row r="16" spans="2:62" s="176" customFormat="1" ht="15" customHeight="1" x14ac:dyDescent="0.2">
      <c r="B16" s="730" t="s">
        <v>58</v>
      </c>
      <c r="C16" s="354" t="s">
        <v>28</v>
      </c>
      <c r="D16" s="354" t="s">
        <v>31</v>
      </c>
      <c r="E16" s="354" t="s">
        <v>32</v>
      </c>
      <c r="F16" s="354" t="s">
        <v>56</v>
      </c>
      <c r="G16" s="355" t="s">
        <v>55</v>
      </c>
      <c r="H16" s="181"/>
      <c r="I16" s="181"/>
      <c r="J16" s="181"/>
      <c r="K16" s="181"/>
      <c r="L16" s="181"/>
      <c r="M16" s="181"/>
      <c r="N16" s="181"/>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row>
    <row r="17" spans="2:57" s="176" customFormat="1" ht="15.75" thickBot="1" x14ac:dyDescent="0.25">
      <c r="B17" s="731"/>
      <c r="C17" s="356">
        <v>5333000000</v>
      </c>
      <c r="D17" s="357">
        <v>0</v>
      </c>
      <c r="E17" s="357">
        <v>0</v>
      </c>
      <c r="F17" s="358">
        <f>D17-E17</f>
        <v>0</v>
      </c>
      <c r="G17" s="437">
        <f>+C17+F17</f>
        <v>5333000000</v>
      </c>
      <c r="H17" s="181"/>
      <c r="I17" s="181"/>
      <c r="J17" s="181"/>
      <c r="K17" s="181"/>
      <c r="L17" s="181"/>
      <c r="M17" s="181"/>
      <c r="N17" s="181"/>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row>
    <row r="18" spans="2:57" s="171" customFormat="1" ht="15.75" thickBot="1" x14ac:dyDescent="0.25">
      <c r="B18" s="261"/>
      <c r="C18" s="190"/>
      <c r="D18" s="191"/>
      <c r="E18" s="191"/>
      <c r="F18" s="192"/>
      <c r="G18" s="172"/>
      <c r="H18" s="181"/>
      <c r="I18" s="181"/>
      <c r="J18" s="181"/>
      <c r="K18" s="181"/>
      <c r="L18" s="181"/>
      <c r="M18" s="181"/>
      <c r="N18" s="181"/>
      <c r="O18" s="172"/>
      <c r="P18" s="172"/>
      <c r="Q18" s="172"/>
      <c r="R18" s="172"/>
      <c r="S18" s="172"/>
      <c r="T18" s="172"/>
      <c r="U18" s="172">
        <f>+S120-U120</f>
        <v>0</v>
      </c>
      <c r="V18" s="172"/>
      <c r="W18" s="172"/>
      <c r="X18" s="172"/>
      <c r="Y18" s="172"/>
      <c r="Z18" s="172"/>
      <c r="AA18" s="172"/>
      <c r="AB18" s="172"/>
      <c r="AC18" s="172"/>
      <c r="AD18" s="172"/>
      <c r="AE18" s="172"/>
      <c r="AF18" s="172"/>
      <c r="AG18" s="172"/>
      <c r="AH18" s="172"/>
      <c r="AI18" s="172"/>
      <c r="AJ18" s="172"/>
      <c r="AK18" s="172"/>
      <c r="AL18" s="172"/>
      <c r="AN18" s="746" t="s">
        <v>1992</v>
      </c>
      <c r="AO18" s="746"/>
      <c r="AP18" s="746"/>
      <c r="AQ18" s="746"/>
      <c r="AR18" s="746"/>
      <c r="AS18" s="746"/>
      <c r="AT18" s="746"/>
      <c r="AU18" s="746"/>
      <c r="AV18" s="746"/>
      <c r="AW18" s="746"/>
      <c r="AX18" s="746"/>
      <c r="AY18" s="746"/>
      <c r="AZ18" s="746"/>
      <c r="BA18" s="746"/>
      <c r="BB18" s="746"/>
      <c r="BC18" s="746"/>
      <c r="BD18" s="746"/>
    </row>
    <row r="19" spans="2:57" ht="26.25" thickBot="1" x14ac:dyDescent="0.25">
      <c r="B19" s="193" t="s">
        <v>0</v>
      </c>
      <c r="C19" s="360" t="s">
        <v>1986</v>
      </c>
      <c r="D19" s="360" t="s">
        <v>1</v>
      </c>
      <c r="E19" s="194" t="s">
        <v>2</v>
      </c>
      <c r="F19" s="194" t="s">
        <v>1984</v>
      </c>
      <c r="G19" s="194" t="s">
        <v>2034</v>
      </c>
      <c r="H19" s="194" t="s">
        <v>51</v>
      </c>
      <c r="I19" s="194" t="s">
        <v>60</v>
      </c>
      <c r="J19" s="194" t="s">
        <v>3</v>
      </c>
      <c r="K19" s="195" t="s">
        <v>52</v>
      </c>
      <c r="L19" s="361" t="s">
        <v>1989</v>
      </c>
      <c r="M19" s="362" t="s">
        <v>1990</v>
      </c>
      <c r="N19" s="362" t="s">
        <v>1991</v>
      </c>
      <c r="O19" s="201" t="s">
        <v>29</v>
      </c>
      <c r="P19" s="201" t="s">
        <v>7</v>
      </c>
      <c r="Q19" s="198" t="s">
        <v>27</v>
      </c>
      <c r="R19" s="201" t="s">
        <v>8</v>
      </c>
      <c r="S19" s="200" t="s">
        <v>4</v>
      </c>
      <c r="T19" s="201" t="s">
        <v>9</v>
      </c>
      <c r="U19" s="200" t="s">
        <v>5</v>
      </c>
      <c r="V19" s="200" t="s">
        <v>25</v>
      </c>
      <c r="W19" s="200" t="s">
        <v>26</v>
      </c>
      <c r="X19" s="201" t="s">
        <v>10</v>
      </c>
      <c r="Y19" s="625" t="s">
        <v>11</v>
      </c>
      <c r="Z19" s="626" t="s">
        <v>12</v>
      </c>
      <c r="AA19" s="626" t="s">
        <v>13</v>
      </c>
      <c r="AB19" s="626" t="s">
        <v>14</v>
      </c>
      <c r="AC19" s="626" t="s">
        <v>15</v>
      </c>
      <c r="AD19" s="626" t="s">
        <v>16</v>
      </c>
      <c r="AE19" s="626" t="s">
        <v>17</v>
      </c>
      <c r="AF19" s="626" t="s">
        <v>18</v>
      </c>
      <c r="AG19" s="626" t="s">
        <v>19</v>
      </c>
      <c r="AH19" s="626" t="s">
        <v>20</v>
      </c>
      <c r="AI19" s="626" t="s">
        <v>21</v>
      </c>
      <c r="AJ19" s="627" t="s">
        <v>22</v>
      </c>
      <c r="AK19" s="628" t="s">
        <v>23</v>
      </c>
      <c r="AL19" s="629" t="s">
        <v>24</v>
      </c>
      <c r="AN19" s="367" t="s">
        <v>1993</v>
      </c>
      <c r="AO19" s="367" t="s">
        <v>1994</v>
      </c>
      <c r="AP19" s="367" t="s">
        <v>1995</v>
      </c>
      <c r="AQ19" s="367" t="s">
        <v>11</v>
      </c>
      <c r="AR19" s="367" t="s">
        <v>12</v>
      </c>
      <c r="AS19" s="367" t="s">
        <v>13</v>
      </c>
      <c r="AT19" s="367" t="s">
        <v>14</v>
      </c>
      <c r="AU19" s="367" t="s">
        <v>15</v>
      </c>
      <c r="AV19" s="367" t="s">
        <v>16</v>
      </c>
      <c r="AW19" s="367" t="s">
        <v>17</v>
      </c>
      <c r="AX19" s="367" t="s">
        <v>18</v>
      </c>
      <c r="AY19" s="367" t="s">
        <v>19</v>
      </c>
      <c r="AZ19" s="367" t="s">
        <v>20</v>
      </c>
      <c r="BA19" s="367" t="s">
        <v>21</v>
      </c>
      <c r="BB19" s="367" t="s">
        <v>22</v>
      </c>
      <c r="BC19" s="367" t="s">
        <v>23</v>
      </c>
      <c r="BD19" s="367" t="s">
        <v>1996</v>
      </c>
    </row>
    <row r="20" spans="2:57" s="252" customFormat="1" ht="34.5" customHeight="1" x14ac:dyDescent="0.2">
      <c r="B20" s="444" t="s">
        <v>153</v>
      </c>
      <c r="C20" s="443">
        <f>4285000000-283810032-163848658</f>
        <v>3837341310</v>
      </c>
      <c r="D20" s="445"/>
      <c r="E20" s="445"/>
      <c r="F20" s="445"/>
      <c r="G20" s="445"/>
      <c r="H20" s="445"/>
      <c r="I20" s="445"/>
      <c r="J20" s="445"/>
      <c r="K20" s="445"/>
      <c r="L20" s="445"/>
      <c r="M20" s="445"/>
      <c r="N20" s="446"/>
      <c r="O20" s="447"/>
      <c r="P20" s="448"/>
      <c r="Q20" s="449"/>
      <c r="R20" s="450"/>
      <c r="S20" s="449"/>
      <c r="T20" s="450"/>
      <c r="U20" s="449"/>
      <c r="V20" s="451"/>
      <c r="W20" s="451"/>
      <c r="X20" s="452"/>
      <c r="Y20" s="453"/>
      <c r="Z20" s="454"/>
      <c r="AA20" s="454"/>
      <c r="AB20" s="454"/>
      <c r="AC20" s="454"/>
      <c r="AD20" s="454"/>
      <c r="AE20" s="454"/>
      <c r="AF20" s="454"/>
      <c r="AG20" s="454"/>
      <c r="AH20" s="454"/>
      <c r="AI20" s="454"/>
      <c r="AJ20" s="455"/>
      <c r="AK20" s="456"/>
      <c r="AL20" s="457"/>
      <c r="AN20" s="202">
        <f>+AL20</f>
        <v>0</v>
      </c>
      <c r="AO20" s="203"/>
      <c r="AP20" s="203">
        <f>+AN20-AO20</f>
        <v>0</v>
      </c>
      <c r="AQ20" s="204"/>
      <c r="AR20" s="203"/>
      <c r="AS20" s="203"/>
      <c r="AT20" s="203"/>
      <c r="AU20" s="203"/>
      <c r="AV20" s="203"/>
      <c r="AW20" s="203"/>
      <c r="AX20" s="203"/>
      <c r="AY20" s="203"/>
      <c r="AZ20" s="203"/>
      <c r="BA20" s="203"/>
      <c r="BB20" s="205"/>
      <c r="BC20" s="206">
        <f>SUM(AQ20:BB20)</f>
        <v>0</v>
      </c>
      <c r="BD20" s="207">
        <f>+AN20-BC20</f>
        <v>0</v>
      </c>
      <c r="BE20" s="208"/>
    </row>
    <row r="21" spans="2:57" s="154" customFormat="1" x14ac:dyDescent="0.2">
      <c r="B21" s="231"/>
      <c r="C21" s="462">
        <v>41360000</v>
      </c>
      <c r="D21" s="210" t="s">
        <v>50</v>
      </c>
      <c r="E21" s="210" t="s">
        <v>182</v>
      </c>
      <c r="F21" s="210" t="s">
        <v>156</v>
      </c>
      <c r="G21" s="210" t="s">
        <v>157</v>
      </c>
      <c r="H21" s="210" t="s">
        <v>155</v>
      </c>
      <c r="I21" s="210" t="s">
        <v>155</v>
      </c>
      <c r="J21" s="210" t="s">
        <v>189</v>
      </c>
      <c r="K21" s="210" t="s">
        <v>188</v>
      </c>
      <c r="L21" s="630" t="s">
        <v>2001</v>
      </c>
      <c r="M21" s="630" t="s">
        <v>2001</v>
      </c>
      <c r="N21" s="630" t="s">
        <v>2001</v>
      </c>
      <c r="O21" s="234">
        <v>80</v>
      </c>
      <c r="P21" s="235">
        <v>34</v>
      </c>
      <c r="Q21" s="235">
        <v>41360000</v>
      </c>
      <c r="R21" s="236">
        <v>20</v>
      </c>
      <c r="S21" s="235">
        <v>41360000</v>
      </c>
      <c r="T21" s="236" t="s">
        <v>1460</v>
      </c>
      <c r="U21" s="237">
        <v>41360000</v>
      </c>
      <c r="V21" s="238" t="s">
        <v>300</v>
      </c>
      <c r="W21" s="237" t="s">
        <v>1447</v>
      </c>
      <c r="X21" s="239" t="s">
        <v>1448</v>
      </c>
      <c r="Y21" s="631">
        <v>0</v>
      </c>
      <c r="Z21" s="232">
        <v>1378667</v>
      </c>
      <c r="AA21" s="232">
        <v>3760000</v>
      </c>
      <c r="AB21" s="232">
        <v>3760000</v>
      </c>
      <c r="AC21" s="232">
        <v>3760000</v>
      </c>
      <c r="AD21" s="232">
        <v>3760000</v>
      </c>
      <c r="AE21" s="232">
        <v>3760000</v>
      </c>
      <c r="AF21" s="232">
        <v>3760000</v>
      </c>
      <c r="AG21" s="232">
        <v>3760000</v>
      </c>
      <c r="AH21" s="232"/>
      <c r="AI21" s="232"/>
      <c r="AJ21" s="237"/>
      <c r="AK21" s="592">
        <f>SUM(Y21:AJ21)</f>
        <v>27698667</v>
      </c>
      <c r="AL21" s="593">
        <f>+U21-AK21</f>
        <v>13661333</v>
      </c>
      <c r="AM21" s="240"/>
      <c r="AN21" s="223">
        <f>+AL21</f>
        <v>13661333</v>
      </c>
      <c r="AO21" s="224"/>
      <c r="AP21" s="224">
        <f>+AN21-AO21</f>
        <v>13661333</v>
      </c>
      <c r="AQ21" s="225"/>
      <c r="AR21" s="224"/>
      <c r="AS21" s="224"/>
      <c r="AT21" s="224"/>
      <c r="AU21" s="224"/>
      <c r="AV21" s="224"/>
      <c r="AW21" s="224"/>
      <c r="AX21" s="224"/>
      <c r="AY21" s="224"/>
      <c r="AZ21" s="224"/>
      <c r="BA21" s="224"/>
      <c r="BB21" s="226"/>
      <c r="BC21" s="227">
        <f>SUM(AQ21:BB21)</f>
        <v>0</v>
      </c>
      <c r="BD21" s="222">
        <f>+AN21-BC21</f>
        <v>13661333</v>
      </c>
    </row>
    <row r="22" spans="2:57" s="154" customFormat="1" x14ac:dyDescent="0.2">
      <c r="B22" s="231"/>
      <c r="C22" s="462">
        <v>104500000</v>
      </c>
      <c r="D22" s="210" t="s">
        <v>50</v>
      </c>
      <c r="E22" s="210" t="s">
        <v>182</v>
      </c>
      <c r="F22" s="210" t="s">
        <v>156</v>
      </c>
      <c r="G22" s="210" t="s">
        <v>157</v>
      </c>
      <c r="H22" s="210" t="s">
        <v>155</v>
      </c>
      <c r="I22" s="210" t="s">
        <v>155</v>
      </c>
      <c r="J22" s="210" t="s">
        <v>189</v>
      </c>
      <c r="K22" s="210" t="s">
        <v>188</v>
      </c>
      <c r="L22" s="630" t="s">
        <v>2001</v>
      </c>
      <c r="M22" s="630" t="s">
        <v>2001</v>
      </c>
      <c r="N22" s="630" t="s">
        <v>2001</v>
      </c>
      <c r="O22" s="234">
        <v>81</v>
      </c>
      <c r="P22" s="235">
        <v>35</v>
      </c>
      <c r="Q22" s="235">
        <v>104500000</v>
      </c>
      <c r="R22" s="236">
        <v>19</v>
      </c>
      <c r="S22" s="235">
        <v>104500000</v>
      </c>
      <c r="T22" s="236" t="s">
        <v>1462</v>
      </c>
      <c r="U22" s="237">
        <v>104500000</v>
      </c>
      <c r="V22" s="238" t="s">
        <v>619</v>
      </c>
      <c r="W22" s="237" t="s">
        <v>1449</v>
      </c>
      <c r="X22" s="239" t="s">
        <v>1450</v>
      </c>
      <c r="Y22" s="631">
        <v>0</v>
      </c>
      <c r="Z22" s="232">
        <v>3166660</v>
      </c>
      <c r="AA22" s="232">
        <v>9500000</v>
      </c>
      <c r="AB22" s="232">
        <v>9500000</v>
      </c>
      <c r="AC22" s="232">
        <v>9500000</v>
      </c>
      <c r="AD22" s="232">
        <v>9500000</v>
      </c>
      <c r="AE22" s="232">
        <v>9500000</v>
      </c>
      <c r="AF22" s="232">
        <v>9500000</v>
      </c>
      <c r="AG22" s="232">
        <v>9500000</v>
      </c>
      <c r="AH22" s="232"/>
      <c r="AI22" s="232"/>
      <c r="AJ22" s="237"/>
      <c r="AK22" s="592">
        <f t="shared" ref="AK22:AK85" si="0">SUM(Y22:AJ22)</f>
        <v>69666660</v>
      </c>
      <c r="AL22" s="593">
        <f t="shared" ref="AL22:AL85" si="1">+U22-AK22</f>
        <v>34833340</v>
      </c>
      <c r="AM22" s="240"/>
      <c r="AN22" s="223">
        <f>+AL22</f>
        <v>34833340</v>
      </c>
      <c r="AO22" s="224"/>
      <c r="AP22" s="224">
        <f>+AN22-AO22</f>
        <v>34833340</v>
      </c>
      <c r="AQ22" s="225"/>
      <c r="AR22" s="224"/>
      <c r="AS22" s="224"/>
      <c r="AT22" s="224"/>
      <c r="AU22" s="224"/>
      <c r="AV22" s="224"/>
      <c r="AW22" s="224"/>
      <c r="AX22" s="224"/>
      <c r="AY22" s="224"/>
      <c r="AZ22" s="224"/>
      <c r="BA22" s="224"/>
      <c r="BB22" s="226"/>
      <c r="BC22" s="227">
        <f>SUM(AQ22:BB22)</f>
        <v>0</v>
      </c>
      <c r="BD22" s="222">
        <f>+AN22-BC22</f>
        <v>34833340</v>
      </c>
    </row>
    <row r="23" spans="2:57" s="154" customFormat="1" x14ac:dyDescent="0.2">
      <c r="B23" s="231"/>
      <c r="C23" s="462">
        <v>82500000</v>
      </c>
      <c r="D23" s="210" t="s">
        <v>50</v>
      </c>
      <c r="E23" s="210" t="s">
        <v>182</v>
      </c>
      <c r="F23" s="210" t="s">
        <v>156</v>
      </c>
      <c r="G23" s="210" t="s">
        <v>157</v>
      </c>
      <c r="H23" s="210" t="s">
        <v>155</v>
      </c>
      <c r="I23" s="210" t="s">
        <v>155</v>
      </c>
      <c r="J23" s="210" t="s">
        <v>189</v>
      </c>
      <c r="K23" s="210" t="s">
        <v>188</v>
      </c>
      <c r="L23" s="630" t="s">
        <v>2001</v>
      </c>
      <c r="M23" s="630" t="s">
        <v>2001</v>
      </c>
      <c r="N23" s="630" t="s">
        <v>2001</v>
      </c>
      <c r="O23" s="234">
        <v>82</v>
      </c>
      <c r="P23" s="235">
        <v>47</v>
      </c>
      <c r="Q23" s="235">
        <v>82500000</v>
      </c>
      <c r="R23" s="236">
        <v>67</v>
      </c>
      <c r="S23" s="235">
        <v>82500000</v>
      </c>
      <c r="T23" s="236" t="s">
        <v>1360</v>
      </c>
      <c r="U23" s="237">
        <v>82500000</v>
      </c>
      <c r="V23" s="238" t="s">
        <v>620</v>
      </c>
      <c r="W23" s="237" t="s">
        <v>1451</v>
      </c>
      <c r="X23" s="239" t="s">
        <v>1452</v>
      </c>
      <c r="Y23" s="631">
        <v>0</v>
      </c>
      <c r="Z23" s="232">
        <v>1250000</v>
      </c>
      <c r="AA23" s="232">
        <v>7500000</v>
      </c>
      <c r="AB23" s="232">
        <v>7500000</v>
      </c>
      <c r="AC23" s="232">
        <v>7500000</v>
      </c>
      <c r="AD23" s="232">
        <v>7500000</v>
      </c>
      <c r="AE23" s="232">
        <v>7500000</v>
      </c>
      <c r="AF23" s="232">
        <v>7500000</v>
      </c>
      <c r="AG23" s="232">
        <v>7500000</v>
      </c>
      <c r="AH23" s="232"/>
      <c r="AI23" s="232"/>
      <c r="AJ23" s="237"/>
      <c r="AK23" s="592">
        <f t="shared" si="0"/>
        <v>53750000</v>
      </c>
      <c r="AL23" s="593">
        <f t="shared" si="1"/>
        <v>28750000</v>
      </c>
      <c r="AM23" s="240"/>
      <c r="AN23" s="223">
        <f>+AL23</f>
        <v>28750000</v>
      </c>
      <c r="AO23" s="224"/>
      <c r="AP23" s="224">
        <f>+AN23-AO23</f>
        <v>28750000</v>
      </c>
      <c r="AQ23" s="225"/>
      <c r="AR23" s="224"/>
      <c r="AS23" s="224"/>
      <c r="AT23" s="224"/>
      <c r="AU23" s="224"/>
      <c r="AV23" s="224"/>
      <c r="AW23" s="224"/>
      <c r="AX23" s="224"/>
      <c r="AY23" s="224"/>
      <c r="AZ23" s="224"/>
      <c r="BA23" s="224"/>
      <c r="BB23" s="226"/>
      <c r="BC23" s="227">
        <f>SUM(AQ23:BB23)</f>
        <v>0</v>
      </c>
      <c r="BD23" s="222">
        <f>+AN23-BC23</f>
        <v>28750000</v>
      </c>
    </row>
    <row r="24" spans="2:57" s="154" customFormat="1" x14ac:dyDescent="0.2">
      <c r="B24" s="231"/>
      <c r="C24" s="462">
        <v>49500000</v>
      </c>
      <c r="D24" s="210" t="s">
        <v>50</v>
      </c>
      <c r="E24" s="210" t="s">
        <v>182</v>
      </c>
      <c r="F24" s="210" t="s">
        <v>156</v>
      </c>
      <c r="G24" s="210" t="s">
        <v>157</v>
      </c>
      <c r="H24" s="210" t="s">
        <v>155</v>
      </c>
      <c r="I24" s="210" t="s">
        <v>155</v>
      </c>
      <c r="J24" s="210" t="s">
        <v>189</v>
      </c>
      <c r="K24" s="210" t="s">
        <v>188</v>
      </c>
      <c r="L24" s="630" t="s">
        <v>2001</v>
      </c>
      <c r="M24" s="630" t="s">
        <v>2001</v>
      </c>
      <c r="N24" s="630" t="s">
        <v>2001</v>
      </c>
      <c r="O24" s="234">
        <v>83</v>
      </c>
      <c r="P24" s="235">
        <v>49</v>
      </c>
      <c r="Q24" s="235">
        <v>49500000</v>
      </c>
      <c r="R24" s="236">
        <v>78</v>
      </c>
      <c r="S24" s="235">
        <v>49500000</v>
      </c>
      <c r="T24" s="236" t="s">
        <v>957</v>
      </c>
      <c r="U24" s="237">
        <v>49500000</v>
      </c>
      <c r="V24" s="238" t="s">
        <v>621</v>
      </c>
      <c r="W24" s="237" t="s">
        <v>1453</v>
      </c>
      <c r="X24" s="239" t="s">
        <v>1454</v>
      </c>
      <c r="Y24" s="631">
        <v>0</v>
      </c>
      <c r="Z24" s="232">
        <v>450000</v>
      </c>
      <c r="AA24" s="232">
        <v>4500000</v>
      </c>
      <c r="AB24" s="232">
        <v>4500000</v>
      </c>
      <c r="AC24" s="232">
        <v>4500000</v>
      </c>
      <c r="AD24" s="232">
        <v>4500000</v>
      </c>
      <c r="AE24" s="232">
        <v>4500000</v>
      </c>
      <c r="AF24" s="232">
        <v>4500000</v>
      </c>
      <c r="AG24" s="232">
        <v>4500000</v>
      </c>
      <c r="AH24" s="232"/>
      <c r="AI24" s="232"/>
      <c r="AJ24" s="237"/>
      <c r="AK24" s="592">
        <f t="shared" si="0"/>
        <v>31950000</v>
      </c>
      <c r="AL24" s="593">
        <f t="shared" si="1"/>
        <v>17550000</v>
      </c>
      <c r="AM24" s="240"/>
      <c r="AN24" s="223">
        <f t="shared" ref="AN24:AN87" si="2">+AL24</f>
        <v>17550000</v>
      </c>
      <c r="AO24" s="224"/>
      <c r="AP24" s="224">
        <f t="shared" ref="AP24:AP87" si="3">+AN24-AO24</f>
        <v>17550000</v>
      </c>
      <c r="AQ24" s="225"/>
      <c r="AR24" s="224"/>
      <c r="AS24" s="224"/>
      <c r="AT24" s="224"/>
      <c r="AU24" s="224"/>
      <c r="AV24" s="224"/>
      <c r="AW24" s="224"/>
      <c r="AX24" s="224"/>
      <c r="AY24" s="224"/>
      <c r="AZ24" s="224"/>
      <c r="BA24" s="224"/>
      <c r="BB24" s="226"/>
      <c r="BC24" s="227">
        <f t="shared" ref="BC24:BC87" si="4">SUM(AQ24:BB24)</f>
        <v>0</v>
      </c>
      <c r="BD24" s="222">
        <f t="shared" ref="BD24:BD87" si="5">+AN24-BC24</f>
        <v>17550000</v>
      </c>
    </row>
    <row r="25" spans="2:57" s="154" customFormat="1" x14ac:dyDescent="0.2">
      <c r="B25" s="231"/>
      <c r="C25" s="462">
        <v>71280000</v>
      </c>
      <c r="D25" s="210" t="s">
        <v>50</v>
      </c>
      <c r="E25" s="210" t="s">
        <v>182</v>
      </c>
      <c r="F25" s="210" t="s">
        <v>156</v>
      </c>
      <c r="G25" s="210" t="s">
        <v>157</v>
      </c>
      <c r="H25" s="210" t="s">
        <v>155</v>
      </c>
      <c r="I25" s="210" t="s">
        <v>155</v>
      </c>
      <c r="J25" s="210" t="s">
        <v>189</v>
      </c>
      <c r="K25" s="210" t="s">
        <v>188</v>
      </c>
      <c r="L25" s="630" t="s">
        <v>2001</v>
      </c>
      <c r="M25" s="630" t="s">
        <v>2001</v>
      </c>
      <c r="N25" s="630" t="s">
        <v>2001</v>
      </c>
      <c r="O25" s="234">
        <v>84</v>
      </c>
      <c r="P25" s="235">
        <v>1</v>
      </c>
      <c r="Q25" s="235">
        <v>71280000</v>
      </c>
      <c r="R25" s="236">
        <v>41</v>
      </c>
      <c r="S25" s="235">
        <v>71280000</v>
      </c>
      <c r="T25" s="236" t="s">
        <v>1560</v>
      </c>
      <c r="U25" s="237">
        <v>71280000</v>
      </c>
      <c r="V25" s="238" t="s">
        <v>301</v>
      </c>
      <c r="W25" s="237" t="s">
        <v>1455</v>
      </c>
      <c r="X25" s="239" t="s">
        <v>1456</v>
      </c>
      <c r="Y25" s="631">
        <v>0</v>
      </c>
      <c r="Z25" s="232">
        <v>2376000</v>
      </c>
      <c r="AA25" s="232">
        <v>6480000</v>
      </c>
      <c r="AB25" s="232">
        <v>6480000</v>
      </c>
      <c r="AC25" s="232">
        <v>6480000</v>
      </c>
      <c r="AD25" s="232">
        <v>6480000</v>
      </c>
      <c r="AE25" s="232">
        <v>6480000</v>
      </c>
      <c r="AF25" s="232">
        <v>6480000</v>
      </c>
      <c r="AG25" s="232">
        <v>6480000</v>
      </c>
      <c r="AH25" s="232"/>
      <c r="AI25" s="232"/>
      <c r="AJ25" s="237"/>
      <c r="AK25" s="592">
        <f t="shared" si="0"/>
        <v>47736000</v>
      </c>
      <c r="AL25" s="593">
        <f t="shared" si="1"/>
        <v>23544000</v>
      </c>
      <c r="AM25" s="240"/>
      <c r="AN25" s="223">
        <f t="shared" si="2"/>
        <v>23544000</v>
      </c>
      <c r="AO25" s="224"/>
      <c r="AP25" s="224">
        <f t="shared" si="3"/>
        <v>23544000</v>
      </c>
      <c r="AQ25" s="225"/>
      <c r="AR25" s="224"/>
      <c r="AS25" s="224"/>
      <c r="AT25" s="224"/>
      <c r="AU25" s="224"/>
      <c r="AV25" s="224"/>
      <c r="AW25" s="224"/>
      <c r="AX25" s="224"/>
      <c r="AY25" s="224"/>
      <c r="AZ25" s="224"/>
      <c r="BA25" s="224"/>
      <c r="BB25" s="226"/>
      <c r="BC25" s="227">
        <f t="shared" si="4"/>
        <v>0</v>
      </c>
      <c r="BD25" s="222">
        <f t="shared" si="5"/>
        <v>23544000</v>
      </c>
    </row>
    <row r="26" spans="2:57" s="154" customFormat="1" x14ac:dyDescent="0.2">
      <c r="B26" s="231"/>
      <c r="C26" s="462">
        <v>60500000</v>
      </c>
      <c r="D26" s="210" t="s">
        <v>50</v>
      </c>
      <c r="E26" s="210" t="s">
        <v>182</v>
      </c>
      <c r="F26" s="210" t="s">
        <v>156</v>
      </c>
      <c r="G26" s="210" t="s">
        <v>157</v>
      </c>
      <c r="H26" s="210" t="s">
        <v>155</v>
      </c>
      <c r="I26" s="210" t="s">
        <v>155</v>
      </c>
      <c r="J26" s="210" t="s">
        <v>189</v>
      </c>
      <c r="K26" s="210" t="s">
        <v>188</v>
      </c>
      <c r="L26" s="630" t="s">
        <v>2001</v>
      </c>
      <c r="M26" s="630" t="s">
        <v>2001</v>
      </c>
      <c r="N26" s="630" t="s">
        <v>2001</v>
      </c>
      <c r="O26" s="234">
        <v>85</v>
      </c>
      <c r="P26" s="235">
        <v>6</v>
      </c>
      <c r="Q26" s="235">
        <v>60500000</v>
      </c>
      <c r="R26" s="236">
        <v>18</v>
      </c>
      <c r="S26" s="235">
        <v>60500000</v>
      </c>
      <c r="T26" s="236" t="s">
        <v>1401</v>
      </c>
      <c r="U26" s="237">
        <v>60500000</v>
      </c>
      <c r="V26" s="238" t="s">
        <v>622</v>
      </c>
      <c r="W26" s="237" t="s">
        <v>1457</v>
      </c>
      <c r="X26" s="239" t="s">
        <v>1458</v>
      </c>
      <c r="Y26" s="631">
        <v>0</v>
      </c>
      <c r="Z26" s="232">
        <v>0</v>
      </c>
      <c r="AA26" s="232">
        <v>0</v>
      </c>
      <c r="AB26" s="232">
        <v>11366667</v>
      </c>
      <c r="AC26" s="232">
        <v>5500000</v>
      </c>
      <c r="AD26" s="232">
        <v>5500000</v>
      </c>
      <c r="AE26" s="232">
        <v>5500000</v>
      </c>
      <c r="AF26" s="232">
        <v>5500000</v>
      </c>
      <c r="AG26" s="232">
        <v>4583333</v>
      </c>
      <c r="AH26" s="232"/>
      <c r="AI26" s="232"/>
      <c r="AJ26" s="237"/>
      <c r="AK26" s="592">
        <f t="shared" si="0"/>
        <v>37950000</v>
      </c>
      <c r="AL26" s="593">
        <f t="shared" si="1"/>
        <v>22550000</v>
      </c>
      <c r="AM26" s="240"/>
      <c r="AN26" s="223">
        <f t="shared" si="2"/>
        <v>22550000</v>
      </c>
      <c r="AO26" s="224"/>
      <c r="AP26" s="224">
        <f t="shared" si="3"/>
        <v>22550000</v>
      </c>
      <c r="AQ26" s="225"/>
      <c r="AR26" s="224"/>
      <c r="AS26" s="224"/>
      <c r="AT26" s="224"/>
      <c r="AU26" s="224"/>
      <c r="AV26" s="224"/>
      <c r="AW26" s="224"/>
      <c r="AX26" s="224"/>
      <c r="AY26" s="224"/>
      <c r="AZ26" s="224"/>
      <c r="BA26" s="224"/>
      <c r="BB26" s="226"/>
      <c r="BC26" s="227">
        <f t="shared" si="4"/>
        <v>0</v>
      </c>
      <c r="BD26" s="222">
        <f t="shared" si="5"/>
        <v>22550000</v>
      </c>
    </row>
    <row r="27" spans="2:57" s="154" customFormat="1" x14ac:dyDescent="0.2">
      <c r="B27" s="231"/>
      <c r="C27" s="462">
        <v>20736000</v>
      </c>
      <c r="D27" s="210" t="s">
        <v>50</v>
      </c>
      <c r="E27" s="210" t="s">
        <v>182</v>
      </c>
      <c r="F27" s="210" t="s">
        <v>156</v>
      </c>
      <c r="G27" s="210" t="s">
        <v>157</v>
      </c>
      <c r="H27" s="210" t="s">
        <v>155</v>
      </c>
      <c r="I27" s="210" t="s">
        <v>155</v>
      </c>
      <c r="J27" s="210" t="s">
        <v>189</v>
      </c>
      <c r="K27" s="210" t="s">
        <v>188</v>
      </c>
      <c r="L27" s="630" t="s">
        <v>2001</v>
      </c>
      <c r="M27" s="630" t="s">
        <v>2001</v>
      </c>
      <c r="N27" s="630" t="s">
        <v>2001</v>
      </c>
      <c r="O27" s="234">
        <v>86</v>
      </c>
      <c r="P27" s="235">
        <v>7</v>
      </c>
      <c r="Q27" s="235">
        <v>20736000</v>
      </c>
      <c r="R27" s="236">
        <v>17</v>
      </c>
      <c r="S27" s="235">
        <v>20736000</v>
      </c>
      <c r="T27" s="236" t="s">
        <v>1548</v>
      </c>
      <c r="U27" s="237">
        <v>20736000</v>
      </c>
      <c r="V27" s="238" t="s">
        <v>302</v>
      </c>
      <c r="W27" s="237" t="s">
        <v>1459</v>
      </c>
      <c r="X27" s="239" t="s">
        <v>1460</v>
      </c>
      <c r="Y27" s="631">
        <v>0</v>
      </c>
      <c r="Z27" s="232">
        <v>2376000</v>
      </c>
      <c r="AA27" s="232">
        <v>6480000</v>
      </c>
      <c r="AB27" s="232">
        <v>6480000</v>
      </c>
      <c r="AC27" s="232">
        <v>5400000</v>
      </c>
      <c r="AD27" s="232">
        <v>0</v>
      </c>
      <c r="AE27" s="232">
        <v>0</v>
      </c>
      <c r="AF27" s="232">
        <v>0</v>
      </c>
      <c r="AG27" s="232">
        <v>0</v>
      </c>
      <c r="AH27" s="232"/>
      <c r="AI27" s="232"/>
      <c r="AJ27" s="237"/>
      <c r="AK27" s="592">
        <f t="shared" si="0"/>
        <v>20736000</v>
      </c>
      <c r="AL27" s="593">
        <f t="shared" si="1"/>
        <v>0</v>
      </c>
      <c r="AM27" s="240"/>
      <c r="AN27" s="223">
        <f t="shared" si="2"/>
        <v>0</v>
      </c>
      <c r="AO27" s="224"/>
      <c r="AP27" s="224">
        <f t="shared" si="3"/>
        <v>0</v>
      </c>
      <c r="AQ27" s="225"/>
      <c r="AR27" s="224"/>
      <c r="AS27" s="224"/>
      <c r="AT27" s="224"/>
      <c r="AU27" s="224"/>
      <c r="AV27" s="224"/>
      <c r="AW27" s="224"/>
      <c r="AX27" s="224"/>
      <c r="AY27" s="224"/>
      <c r="AZ27" s="224"/>
      <c r="BA27" s="224"/>
      <c r="BB27" s="226"/>
      <c r="BC27" s="227">
        <f t="shared" si="4"/>
        <v>0</v>
      </c>
      <c r="BD27" s="222">
        <f t="shared" si="5"/>
        <v>0</v>
      </c>
    </row>
    <row r="28" spans="2:57" s="154" customFormat="1" x14ac:dyDescent="0.2">
      <c r="B28" s="231"/>
      <c r="C28" s="462">
        <v>40002600</v>
      </c>
      <c r="D28" s="210" t="s">
        <v>50</v>
      </c>
      <c r="E28" s="210" t="s">
        <v>182</v>
      </c>
      <c r="F28" s="210" t="s">
        <v>156</v>
      </c>
      <c r="G28" s="210" t="s">
        <v>157</v>
      </c>
      <c r="H28" s="210" t="s">
        <v>155</v>
      </c>
      <c r="I28" s="210" t="s">
        <v>155</v>
      </c>
      <c r="J28" s="210" t="s">
        <v>189</v>
      </c>
      <c r="K28" s="210" t="s">
        <v>188</v>
      </c>
      <c r="L28" s="630" t="s">
        <v>2001</v>
      </c>
      <c r="M28" s="630" t="s">
        <v>2001</v>
      </c>
      <c r="N28" s="630" t="s">
        <v>2001</v>
      </c>
      <c r="O28" s="234">
        <v>87</v>
      </c>
      <c r="P28" s="235">
        <v>36</v>
      </c>
      <c r="Q28" s="235">
        <v>40002600</v>
      </c>
      <c r="R28" s="236">
        <v>53</v>
      </c>
      <c r="S28" s="235">
        <v>40002600</v>
      </c>
      <c r="T28" s="236" t="s">
        <v>1450</v>
      </c>
      <c r="U28" s="237">
        <v>40002600</v>
      </c>
      <c r="V28" s="238" t="s">
        <v>303</v>
      </c>
      <c r="W28" s="237" t="s">
        <v>1461</v>
      </c>
      <c r="X28" s="239" t="s">
        <v>1462</v>
      </c>
      <c r="Y28" s="631">
        <v>0</v>
      </c>
      <c r="Z28" s="232">
        <v>1212200</v>
      </c>
      <c r="AA28" s="232">
        <v>3636600</v>
      </c>
      <c r="AB28" s="232">
        <v>3636600</v>
      </c>
      <c r="AC28" s="232">
        <v>3636600</v>
      </c>
      <c r="AD28" s="232">
        <v>3636600</v>
      </c>
      <c r="AE28" s="232">
        <v>3636600</v>
      </c>
      <c r="AF28" s="232">
        <v>3636600</v>
      </c>
      <c r="AG28" s="232">
        <v>3636600</v>
      </c>
      <c r="AH28" s="232"/>
      <c r="AI28" s="232"/>
      <c r="AJ28" s="237"/>
      <c r="AK28" s="592">
        <f t="shared" si="0"/>
        <v>26668400</v>
      </c>
      <c r="AL28" s="593">
        <f t="shared" si="1"/>
        <v>13334200</v>
      </c>
      <c r="AM28" s="240"/>
      <c r="AN28" s="223">
        <f t="shared" si="2"/>
        <v>13334200</v>
      </c>
      <c r="AO28" s="224"/>
      <c r="AP28" s="224">
        <f t="shared" si="3"/>
        <v>13334200</v>
      </c>
      <c r="AQ28" s="225"/>
      <c r="AR28" s="224"/>
      <c r="AS28" s="224"/>
      <c r="AT28" s="224"/>
      <c r="AU28" s="224"/>
      <c r="AV28" s="224"/>
      <c r="AW28" s="224"/>
      <c r="AX28" s="224"/>
      <c r="AY28" s="224"/>
      <c r="AZ28" s="224"/>
      <c r="BA28" s="224"/>
      <c r="BB28" s="226"/>
      <c r="BC28" s="227">
        <f t="shared" si="4"/>
        <v>0</v>
      </c>
      <c r="BD28" s="222">
        <f t="shared" si="5"/>
        <v>13334200</v>
      </c>
    </row>
    <row r="29" spans="2:57" s="154" customFormat="1" x14ac:dyDescent="0.2">
      <c r="B29" s="231"/>
      <c r="C29" s="462">
        <v>35200000</v>
      </c>
      <c r="D29" s="210" t="s">
        <v>50</v>
      </c>
      <c r="E29" s="210" t="s">
        <v>182</v>
      </c>
      <c r="F29" s="210" t="s">
        <v>156</v>
      </c>
      <c r="G29" s="210" t="s">
        <v>157</v>
      </c>
      <c r="H29" s="210" t="s">
        <v>155</v>
      </c>
      <c r="I29" s="210" t="s">
        <v>155</v>
      </c>
      <c r="J29" s="210" t="s">
        <v>189</v>
      </c>
      <c r="K29" s="210" t="s">
        <v>188</v>
      </c>
      <c r="L29" s="630" t="s">
        <v>2001</v>
      </c>
      <c r="M29" s="630" t="s">
        <v>2001</v>
      </c>
      <c r="N29" s="630" t="s">
        <v>2001</v>
      </c>
      <c r="O29" s="234">
        <v>88</v>
      </c>
      <c r="P29" s="235">
        <v>39</v>
      </c>
      <c r="Q29" s="235">
        <v>35200000</v>
      </c>
      <c r="R29" s="236">
        <v>16</v>
      </c>
      <c r="S29" s="235">
        <v>35200000</v>
      </c>
      <c r="T29" s="236" t="s">
        <v>1456</v>
      </c>
      <c r="U29" s="237">
        <v>35200000</v>
      </c>
      <c r="V29" s="238" t="s">
        <v>623</v>
      </c>
      <c r="W29" s="237" t="s">
        <v>1463</v>
      </c>
      <c r="X29" s="239" t="s">
        <v>1464</v>
      </c>
      <c r="Y29" s="631">
        <v>0</v>
      </c>
      <c r="Z29" s="232">
        <v>1173333</v>
      </c>
      <c r="AA29" s="232">
        <v>3200000</v>
      </c>
      <c r="AB29" s="232">
        <v>3200000</v>
      </c>
      <c r="AC29" s="232">
        <v>3200000</v>
      </c>
      <c r="AD29" s="232">
        <v>3200000</v>
      </c>
      <c r="AE29" s="232">
        <v>3200000</v>
      </c>
      <c r="AF29" s="232">
        <v>3200000</v>
      </c>
      <c r="AG29" s="232">
        <v>3200000</v>
      </c>
      <c r="AH29" s="232"/>
      <c r="AI29" s="232"/>
      <c r="AJ29" s="237"/>
      <c r="AK29" s="592">
        <f t="shared" si="0"/>
        <v>23573333</v>
      </c>
      <c r="AL29" s="593">
        <f t="shared" si="1"/>
        <v>11626667</v>
      </c>
      <c r="AM29" s="240"/>
      <c r="AN29" s="223">
        <f t="shared" si="2"/>
        <v>11626667</v>
      </c>
      <c r="AO29" s="224"/>
      <c r="AP29" s="224">
        <f t="shared" si="3"/>
        <v>11626667</v>
      </c>
      <c r="AQ29" s="225"/>
      <c r="AR29" s="224"/>
      <c r="AS29" s="224"/>
      <c r="AT29" s="224"/>
      <c r="AU29" s="224"/>
      <c r="AV29" s="224"/>
      <c r="AW29" s="224"/>
      <c r="AX29" s="224"/>
      <c r="AY29" s="224"/>
      <c r="AZ29" s="224"/>
      <c r="BA29" s="224"/>
      <c r="BB29" s="226"/>
      <c r="BC29" s="227">
        <f t="shared" si="4"/>
        <v>0</v>
      </c>
      <c r="BD29" s="222">
        <f t="shared" si="5"/>
        <v>11626667</v>
      </c>
    </row>
    <row r="30" spans="2:57" s="154" customFormat="1" x14ac:dyDescent="0.2">
      <c r="B30" s="231"/>
      <c r="C30" s="462">
        <v>35200000</v>
      </c>
      <c r="D30" s="210" t="s">
        <v>50</v>
      </c>
      <c r="E30" s="210" t="s">
        <v>182</v>
      </c>
      <c r="F30" s="210" t="s">
        <v>156</v>
      </c>
      <c r="G30" s="210" t="s">
        <v>157</v>
      </c>
      <c r="H30" s="210" t="s">
        <v>155</v>
      </c>
      <c r="I30" s="210" t="s">
        <v>155</v>
      </c>
      <c r="J30" s="210" t="s">
        <v>189</v>
      </c>
      <c r="K30" s="210" t="s">
        <v>188</v>
      </c>
      <c r="L30" s="630" t="s">
        <v>2001</v>
      </c>
      <c r="M30" s="630" t="s">
        <v>2001</v>
      </c>
      <c r="N30" s="630" t="s">
        <v>2001</v>
      </c>
      <c r="O30" s="234">
        <v>89</v>
      </c>
      <c r="P30" s="235">
        <v>41</v>
      </c>
      <c r="Q30" s="235">
        <v>35200000</v>
      </c>
      <c r="R30" s="236">
        <v>27</v>
      </c>
      <c r="S30" s="235">
        <v>35200000</v>
      </c>
      <c r="T30" s="236" t="s">
        <v>1448</v>
      </c>
      <c r="U30" s="237">
        <v>35200000</v>
      </c>
      <c r="V30" s="238" t="s">
        <v>624</v>
      </c>
      <c r="W30" s="237" t="s">
        <v>1465</v>
      </c>
      <c r="X30" s="239" t="s">
        <v>1466</v>
      </c>
      <c r="Y30" s="631">
        <v>0</v>
      </c>
      <c r="Z30" s="232">
        <v>1173333</v>
      </c>
      <c r="AA30" s="232">
        <v>3200000</v>
      </c>
      <c r="AB30" s="232">
        <v>3200000</v>
      </c>
      <c r="AC30" s="232">
        <v>3200000</v>
      </c>
      <c r="AD30" s="232">
        <v>3200000</v>
      </c>
      <c r="AE30" s="232">
        <v>3200000</v>
      </c>
      <c r="AF30" s="232">
        <v>3200000</v>
      </c>
      <c r="AG30" s="232">
        <v>3200000</v>
      </c>
      <c r="AH30" s="232"/>
      <c r="AI30" s="232"/>
      <c r="AJ30" s="237"/>
      <c r="AK30" s="592">
        <f t="shared" si="0"/>
        <v>23573333</v>
      </c>
      <c r="AL30" s="593">
        <f t="shared" si="1"/>
        <v>11626667</v>
      </c>
      <c r="AM30" s="240"/>
      <c r="AN30" s="223">
        <f t="shared" si="2"/>
        <v>11626667</v>
      </c>
      <c r="AO30" s="224"/>
      <c r="AP30" s="224">
        <f t="shared" si="3"/>
        <v>11626667</v>
      </c>
      <c r="AQ30" s="225"/>
      <c r="AR30" s="224"/>
      <c r="AS30" s="224"/>
      <c r="AT30" s="224"/>
      <c r="AU30" s="224"/>
      <c r="AV30" s="224"/>
      <c r="AW30" s="224"/>
      <c r="AX30" s="224"/>
      <c r="AY30" s="224"/>
      <c r="AZ30" s="224"/>
      <c r="BA30" s="224"/>
      <c r="BB30" s="226"/>
      <c r="BC30" s="227">
        <f t="shared" si="4"/>
        <v>0</v>
      </c>
      <c r="BD30" s="222">
        <f t="shared" si="5"/>
        <v>11626667</v>
      </c>
    </row>
    <row r="31" spans="2:57" s="154" customFormat="1" x14ac:dyDescent="0.2">
      <c r="B31" s="231"/>
      <c r="C31" s="462">
        <v>44000000</v>
      </c>
      <c r="D31" s="210" t="s">
        <v>50</v>
      </c>
      <c r="E31" s="210" t="s">
        <v>182</v>
      </c>
      <c r="F31" s="210" t="s">
        <v>156</v>
      </c>
      <c r="G31" s="210" t="s">
        <v>157</v>
      </c>
      <c r="H31" s="210" t="s">
        <v>155</v>
      </c>
      <c r="I31" s="210" t="s">
        <v>155</v>
      </c>
      <c r="J31" s="210" t="s">
        <v>189</v>
      </c>
      <c r="K31" s="210" t="s">
        <v>188</v>
      </c>
      <c r="L31" s="630" t="s">
        <v>2001</v>
      </c>
      <c r="M31" s="630" t="s">
        <v>2001</v>
      </c>
      <c r="N31" s="630" t="s">
        <v>2001</v>
      </c>
      <c r="O31" s="234">
        <v>90</v>
      </c>
      <c r="P31" s="235">
        <v>42</v>
      </c>
      <c r="Q31" s="235">
        <v>44000000</v>
      </c>
      <c r="R31" s="236">
        <v>26</v>
      </c>
      <c r="S31" s="235">
        <v>44000000</v>
      </c>
      <c r="T31" s="236" t="s">
        <v>1570</v>
      </c>
      <c r="U31" s="237">
        <v>44000000</v>
      </c>
      <c r="V31" s="238" t="s">
        <v>304</v>
      </c>
      <c r="W31" s="237" t="s">
        <v>1467</v>
      </c>
      <c r="X31" s="239" t="s">
        <v>1468</v>
      </c>
      <c r="Y31" s="631">
        <v>0</v>
      </c>
      <c r="Z31" s="232">
        <v>1466667</v>
      </c>
      <c r="AA31" s="232">
        <v>4000000</v>
      </c>
      <c r="AB31" s="232">
        <v>4000000</v>
      </c>
      <c r="AC31" s="232">
        <v>4000000</v>
      </c>
      <c r="AD31" s="232">
        <v>4000000</v>
      </c>
      <c r="AE31" s="232">
        <v>4000000</v>
      </c>
      <c r="AF31" s="232">
        <v>4000000</v>
      </c>
      <c r="AG31" s="232">
        <v>4000000</v>
      </c>
      <c r="AH31" s="232"/>
      <c r="AI31" s="232"/>
      <c r="AJ31" s="237"/>
      <c r="AK31" s="592">
        <f t="shared" si="0"/>
        <v>29466667</v>
      </c>
      <c r="AL31" s="593">
        <f t="shared" si="1"/>
        <v>14533333</v>
      </c>
      <c r="AM31" s="240"/>
      <c r="AN31" s="223">
        <f t="shared" si="2"/>
        <v>14533333</v>
      </c>
      <c r="AO31" s="224"/>
      <c r="AP31" s="224">
        <f t="shared" si="3"/>
        <v>14533333</v>
      </c>
      <c r="AQ31" s="225"/>
      <c r="AR31" s="224"/>
      <c r="AS31" s="224"/>
      <c r="AT31" s="224"/>
      <c r="AU31" s="224"/>
      <c r="AV31" s="224"/>
      <c r="AW31" s="224"/>
      <c r="AX31" s="224"/>
      <c r="AY31" s="224"/>
      <c r="AZ31" s="224"/>
      <c r="BA31" s="224"/>
      <c r="BB31" s="226"/>
      <c r="BC31" s="227">
        <f t="shared" si="4"/>
        <v>0</v>
      </c>
      <c r="BD31" s="222">
        <f t="shared" si="5"/>
        <v>14533333</v>
      </c>
    </row>
    <row r="32" spans="2:57" s="154" customFormat="1" x14ac:dyDescent="0.2">
      <c r="B32" s="231"/>
      <c r="C32" s="462">
        <v>62762700</v>
      </c>
      <c r="D32" s="210" t="s">
        <v>50</v>
      </c>
      <c r="E32" s="210" t="s">
        <v>182</v>
      </c>
      <c r="F32" s="210" t="s">
        <v>156</v>
      </c>
      <c r="G32" s="210" t="s">
        <v>157</v>
      </c>
      <c r="H32" s="210" t="s">
        <v>155</v>
      </c>
      <c r="I32" s="210" t="s">
        <v>155</v>
      </c>
      <c r="J32" s="210" t="s">
        <v>189</v>
      </c>
      <c r="K32" s="210" t="s">
        <v>188</v>
      </c>
      <c r="L32" s="630" t="s">
        <v>2001</v>
      </c>
      <c r="M32" s="630" t="s">
        <v>2001</v>
      </c>
      <c r="N32" s="630" t="s">
        <v>2001</v>
      </c>
      <c r="O32" s="234">
        <v>91</v>
      </c>
      <c r="P32" s="235">
        <v>9</v>
      </c>
      <c r="Q32" s="235">
        <v>62762700</v>
      </c>
      <c r="R32" s="236">
        <v>15</v>
      </c>
      <c r="S32" s="235">
        <v>62762700</v>
      </c>
      <c r="T32" s="236" t="s">
        <v>1558</v>
      </c>
      <c r="U32" s="237">
        <v>62762700</v>
      </c>
      <c r="V32" s="238" t="s">
        <v>305</v>
      </c>
      <c r="W32" s="237" t="s">
        <v>1469</v>
      </c>
      <c r="X32" s="239" t="s">
        <v>1470</v>
      </c>
      <c r="Y32" s="631">
        <v>0</v>
      </c>
      <c r="Z32" s="232">
        <v>1901900</v>
      </c>
      <c r="AA32" s="232">
        <v>5705700</v>
      </c>
      <c r="AB32" s="232">
        <v>5705700</v>
      </c>
      <c r="AC32" s="232">
        <v>5705700</v>
      </c>
      <c r="AD32" s="232">
        <v>5705700</v>
      </c>
      <c r="AE32" s="232">
        <v>5705700</v>
      </c>
      <c r="AF32" s="232">
        <v>5705700</v>
      </c>
      <c r="AG32" s="232">
        <v>5705700</v>
      </c>
      <c r="AH32" s="232"/>
      <c r="AI32" s="232"/>
      <c r="AJ32" s="237"/>
      <c r="AK32" s="592">
        <f t="shared" si="0"/>
        <v>41841800</v>
      </c>
      <c r="AL32" s="593">
        <f t="shared" si="1"/>
        <v>20920900</v>
      </c>
      <c r="AM32" s="240"/>
      <c r="AN32" s="223">
        <f t="shared" si="2"/>
        <v>20920900</v>
      </c>
      <c r="AO32" s="224"/>
      <c r="AP32" s="224">
        <f t="shared" si="3"/>
        <v>20920900</v>
      </c>
      <c r="AQ32" s="225"/>
      <c r="AR32" s="224"/>
      <c r="AS32" s="224"/>
      <c r="AT32" s="224"/>
      <c r="AU32" s="224"/>
      <c r="AV32" s="224"/>
      <c r="AW32" s="224"/>
      <c r="AX32" s="224"/>
      <c r="AY32" s="224"/>
      <c r="AZ32" s="224"/>
      <c r="BA32" s="224"/>
      <c r="BB32" s="226"/>
      <c r="BC32" s="227">
        <f t="shared" si="4"/>
        <v>0</v>
      </c>
      <c r="BD32" s="222">
        <f t="shared" si="5"/>
        <v>20920900</v>
      </c>
    </row>
    <row r="33" spans="2:56" s="154" customFormat="1" x14ac:dyDescent="0.2">
      <c r="B33" s="231"/>
      <c r="C33" s="462">
        <v>77999900</v>
      </c>
      <c r="D33" s="210" t="s">
        <v>50</v>
      </c>
      <c r="E33" s="210" t="s">
        <v>182</v>
      </c>
      <c r="F33" s="210" t="s">
        <v>156</v>
      </c>
      <c r="G33" s="210" t="s">
        <v>157</v>
      </c>
      <c r="H33" s="210" t="s">
        <v>155</v>
      </c>
      <c r="I33" s="210" t="s">
        <v>155</v>
      </c>
      <c r="J33" s="210" t="s">
        <v>189</v>
      </c>
      <c r="K33" s="210" t="s">
        <v>188</v>
      </c>
      <c r="L33" s="630" t="s">
        <v>2001</v>
      </c>
      <c r="M33" s="630" t="s">
        <v>2001</v>
      </c>
      <c r="N33" s="630" t="s">
        <v>2001</v>
      </c>
      <c r="O33" s="234">
        <v>92</v>
      </c>
      <c r="P33" s="235">
        <v>10</v>
      </c>
      <c r="Q33" s="235">
        <v>77999900</v>
      </c>
      <c r="R33" s="236">
        <v>14</v>
      </c>
      <c r="S33" s="235">
        <v>77999900</v>
      </c>
      <c r="T33" s="236" t="s">
        <v>1526</v>
      </c>
      <c r="U33" s="237">
        <v>77999900</v>
      </c>
      <c r="V33" s="238" t="s">
        <v>625</v>
      </c>
      <c r="W33" s="237" t="s">
        <v>1471</v>
      </c>
      <c r="X33" s="239" t="s">
        <v>1472</v>
      </c>
      <c r="Y33" s="631">
        <v>0</v>
      </c>
      <c r="Z33" s="232">
        <v>0</v>
      </c>
      <c r="AA33" s="232">
        <v>7090900</v>
      </c>
      <c r="AB33" s="232">
        <v>9690897</v>
      </c>
      <c r="AC33" s="232">
        <v>7090900</v>
      </c>
      <c r="AD33" s="232">
        <v>7090900</v>
      </c>
      <c r="AE33" s="232">
        <v>7090900</v>
      </c>
      <c r="AF33" s="232">
        <v>7090900</v>
      </c>
      <c r="AG33" s="232">
        <v>7090900</v>
      </c>
      <c r="AH33" s="232"/>
      <c r="AI33" s="232"/>
      <c r="AJ33" s="237"/>
      <c r="AK33" s="592">
        <f t="shared" si="0"/>
        <v>52236297</v>
      </c>
      <c r="AL33" s="593">
        <f t="shared" si="1"/>
        <v>25763603</v>
      </c>
      <c r="AM33" s="240"/>
      <c r="AN33" s="223">
        <f t="shared" si="2"/>
        <v>25763603</v>
      </c>
      <c r="AO33" s="224"/>
      <c r="AP33" s="224">
        <f t="shared" si="3"/>
        <v>25763603</v>
      </c>
      <c r="AQ33" s="225"/>
      <c r="AR33" s="224"/>
      <c r="AS33" s="224"/>
      <c r="AT33" s="224"/>
      <c r="AU33" s="224"/>
      <c r="AV33" s="224"/>
      <c r="AW33" s="224"/>
      <c r="AX33" s="224"/>
      <c r="AY33" s="224"/>
      <c r="AZ33" s="224"/>
      <c r="BA33" s="224"/>
      <c r="BB33" s="226"/>
      <c r="BC33" s="227">
        <f t="shared" si="4"/>
        <v>0</v>
      </c>
      <c r="BD33" s="222">
        <f t="shared" si="5"/>
        <v>25763603</v>
      </c>
    </row>
    <row r="34" spans="2:56" s="154" customFormat="1" x14ac:dyDescent="0.2">
      <c r="B34" s="231"/>
      <c r="C34" s="462">
        <v>62762700</v>
      </c>
      <c r="D34" s="210" t="s">
        <v>50</v>
      </c>
      <c r="E34" s="210" t="s">
        <v>182</v>
      </c>
      <c r="F34" s="210" t="s">
        <v>156</v>
      </c>
      <c r="G34" s="210" t="s">
        <v>157</v>
      </c>
      <c r="H34" s="210" t="s">
        <v>155</v>
      </c>
      <c r="I34" s="210" t="s">
        <v>155</v>
      </c>
      <c r="J34" s="210" t="s">
        <v>189</v>
      </c>
      <c r="K34" s="210" t="s">
        <v>188</v>
      </c>
      <c r="L34" s="630" t="s">
        <v>2001</v>
      </c>
      <c r="M34" s="630" t="s">
        <v>2001</v>
      </c>
      <c r="N34" s="630" t="s">
        <v>2001</v>
      </c>
      <c r="O34" s="234">
        <v>93</v>
      </c>
      <c r="P34" s="235">
        <v>12</v>
      </c>
      <c r="Q34" s="235">
        <v>62762700</v>
      </c>
      <c r="R34" s="236">
        <v>13</v>
      </c>
      <c r="S34" s="235">
        <v>62762700</v>
      </c>
      <c r="T34" s="236" t="s">
        <v>1481</v>
      </c>
      <c r="U34" s="237">
        <v>62762700</v>
      </c>
      <c r="V34" s="238" t="s">
        <v>306</v>
      </c>
      <c r="W34" s="237" t="s">
        <v>1473</v>
      </c>
      <c r="X34" s="239" t="s">
        <v>1474</v>
      </c>
      <c r="Y34" s="631">
        <v>0</v>
      </c>
      <c r="Z34" s="232">
        <v>2092090</v>
      </c>
      <c r="AA34" s="232">
        <v>5705700</v>
      </c>
      <c r="AB34" s="232">
        <v>5705700</v>
      </c>
      <c r="AC34" s="232">
        <v>5705700</v>
      </c>
      <c r="AD34" s="232">
        <v>5705700</v>
      </c>
      <c r="AE34" s="232">
        <v>5705700</v>
      </c>
      <c r="AF34" s="232">
        <v>5705700</v>
      </c>
      <c r="AG34" s="232">
        <v>5705700</v>
      </c>
      <c r="AH34" s="232"/>
      <c r="AI34" s="232"/>
      <c r="AJ34" s="237"/>
      <c r="AK34" s="592">
        <f t="shared" si="0"/>
        <v>42031990</v>
      </c>
      <c r="AL34" s="593">
        <f t="shared" si="1"/>
        <v>20730710</v>
      </c>
      <c r="AM34" s="240"/>
      <c r="AN34" s="223">
        <f t="shared" si="2"/>
        <v>20730710</v>
      </c>
      <c r="AO34" s="224"/>
      <c r="AP34" s="224">
        <f t="shared" si="3"/>
        <v>20730710</v>
      </c>
      <c r="AQ34" s="225"/>
      <c r="AR34" s="224"/>
      <c r="AS34" s="224"/>
      <c r="AT34" s="224"/>
      <c r="AU34" s="224"/>
      <c r="AV34" s="224"/>
      <c r="AW34" s="224"/>
      <c r="AX34" s="224"/>
      <c r="AY34" s="224"/>
      <c r="AZ34" s="224"/>
      <c r="BA34" s="224"/>
      <c r="BB34" s="226"/>
      <c r="BC34" s="227">
        <f t="shared" si="4"/>
        <v>0</v>
      </c>
      <c r="BD34" s="222">
        <f t="shared" si="5"/>
        <v>20730710</v>
      </c>
    </row>
    <row r="35" spans="2:56" s="154" customFormat="1" x14ac:dyDescent="0.2">
      <c r="B35" s="231"/>
      <c r="C35" s="462">
        <v>51637300</v>
      </c>
      <c r="D35" s="210" t="s">
        <v>50</v>
      </c>
      <c r="E35" s="210" t="s">
        <v>182</v>
      </c>
      <c r="F35" s="210" t="s">
        <v>156</v>
      </c>
      <c r="G35" s="210" t="s">
        <v>157</v>
      </c>
      <c r="H35" s="210" t="s">
        <v>155</v>
      </c>
      <c r="I35" s="210" t="s">
        <v>155</v>
      </c>
      <c r="J35" s="210" t="s">
        <v>189</v>
      </c>
      <c r="K35" s="210" t="s">
        <v>188</v>
      </c>
      <c r="L35" s="630" t="s">
        <v>2001</v>
      </c>
      <c r="M35" s="630" t="s">
        <v>2001</v>
      </c>
      <c r="N35" s="630" t="s">
        <v>2001</v>
      </c>
      <c r="O35" s="234">
        <v>94</v>
      </c>
      <c r="P35" s="235">
        <v>317</v>
      </c>
      <c r="Q35" s="235">
        <v>51637296</v>
      </c>
      <c r="R35" s="236">
        <v>336</v>
      </c>
      <c r="S35" s="235">
        <v>51637296</v>
      </c>
      <c r="T35" s="236" t="s">
        <v>1126</v>
      </c>
      <c r="U35" s="237">
        <v>51637296</v>
      </c>
      <c r="V35" s="238" t="s">
        <v>307</v>
      </c>
      <c r="W35" s="237" t="s">
        <v>1475</v>
      </c>
      <c r="X35" s="239" t="s">
        <v>1018</v>
      </c>
      <c r="Y35" s="631">
        <v>0</v>
      </c>
      <c r="Z35" s="232">
        <v>0</v>
      </c>
      <c r="AA35" s="232">
        <v>0</v>
      </c>
      <c r="AB35" s="232">
        <v>0</v>
      </c>
      <c r="AC35" s="232">
        <v>0</v>
      </c>
      <c r="AD35" s="232">
        <v>20439763</v>
      </c>
      <c r="AE35" s="232">
        <v>6454662</v>
      </c>
      <c r="AF35" s="232">
        <v>6454662</v>
      </c>
      <c r="AG35" s="232">
        <v>6454662</v>
      </c>
      <c r="AH35" s="232"/>
      <c r="AI35" s="232"/>
      <c r="AJ35" s="237"/>
      <c r="AK35" s="592">
        <f t="shared" si="0"/>
        <v>39803749</v>
      </c>
      <c r="AL35" s="593">
        <f t="shared" si="1"/>
        <v>11833547</v>
      </c>
      <c r="AM35" s="240"/>
      <c r="AN35" s="223">
        <f t="shared" si="2"/>
        <v>11833547</v>
      </c>
      <c r="AO35" s="224"/>
      <c r="AP35" s="224">
        <f t="shared" si="3"/>
        <v>11833547</v>
      </c>
      <c r="AQ35" s="225"/>
      <c r="AR35" s="224"/>
      <c r="AS35" s="224"/>
      <c r="AT35" s="224"/>
      <c r="AU35" s="224"/>
      <c r="AV35" s="224"/>
      <c r="AW35" s="224"/>
      <c r="AX35" s="224"/>
      <c r="AY35" s="224"/>
      <c r="AZ35" s="224"/>
      <c r="BA35" s="224"/>
      <c r="BB35" s="226"/>
      <c r="BC35" s="227">
        <f t="shared" si="4"/>
        <v>0</v>
      </c>
      <c r="BD35" s="222">
        <f t="shared" si="5"/>
        <v>11833547</v>
      </c>
    </row>
    <row r="36" spans="2:56" s="154" customFormat="1" x14ac:dyDescent="0.2">
      <c r="B36" s="231"/>
      <c r="C36" s="462">
        <v>78166000</v>
      </c>
      <c r="D36" s="210" t="s">
        <v>50</v>
      </c>
      <c r="E36" s="210" t="s">
        <v>182</v>
      </c>
      <c r="F36" s="210" t="s">
        <v>156</v>
      </c>
      <c r="G36" s="210" t="s">
        <v>157</v>
      </c>
      <c r="H36" s="210" t="s">
        <v>155</v>
      </c>
      <c r="I36" s="210" t="s">
        <v>155</v>
      </c>
      <c r="J36" s="210" t="s">
        <v>189</v>
      </c>
      <c r="K36" s="210" t="s">
        <v>188</v>
      </c>
      <c r="L36" s="630" t="s">
        <v>2001</v>
      </c>
      <c r="M36" s="630" t="s">
        <v>2001</v>
      </c>
      <c r="N36" s="630" t="s">
        <v>2001</v>
      </c>
      <c r="O36" s="234">
        <v>95</v>
      </c>
      <c r="P36" s="235">
        <v>45</v>
      </c>
      <c r="Q36" s="235">
        <v>78166000</v>
      </c>
      <c r="R36" s="236">
        <v>12</v>
      </c>
      <c r="S36" s="235">
        <v>78166000</v>
      </c>
      <c r="T36" s="236" t="s">
        <v>1458</v>
      </c>
      <c r="U36" s="237">
        <v>78166000</v>
      </c>
      <c r="V36" s="238" t="s">
        <v>626</v>
      </c>
      <c r="W36" s="237" t="s">
        <v>1476</v>
      </c>
      <c r="X36" s="239" t="s">
        <v>1477</v>
      </c>
      <c r="Y36" s="631">
        <v>0</v>
      </c>
      <c r="Z36" s="232">
        <v>2605533</v>
      </c>
      <c r="AA36" s="232">
        <v>7106000</v>
      </c>
      <c r="AB36" s="232">
        <v>7106000</v>
      </c>
      <c r="AC36" s="232">
        <v>7106000</v>
      </c>
      <c r="AD36" s="232">
        <v>7106000</v>
      </c>
      <c r="AE36" s="232">
        <v>7106000</v>
      </c>
      <c r="AF36" s="232">
        <v>7106000</v>
      </c>
      <c r="AG36" s="232">
        <v>7106000</v>
      </c>
      <c r="AH36" s="232"/>
      <c r="AI36" s="232"/>
      <c r="AJ36" s="237"/>
      <c r="AK36" s="592">
        <f t="shared" si="0"/>
        <v>52347533</v>
      </c>
      <c r="AL36" s="593">
        <f t="shared" si="1"/>
        <v>25818467</v>
      </c>
      <c r="AM36" s="240"/>
      <c r="AN36" s="223">
        <f t="shared" si="2"/>
        <v>25818467</v>
      </c>
      <c r="AO36" s="224"/>
      <c r="AP36" s="224">
        <f t="shared" si="3"/>
        <v>25818467</v>
      </c>
      <c r="AQ36" s="225"/>
      <c r="AR36" s="224"/>
      <c r="AS36" s="224"/>
      <c r="AT36" s="224"/>
      <c r="AU36" s="224"/>
      <c r="AV36" s="224"/>
      <c r="AW36" s="224"/>
      <c r="AX36" s="224"/>
      <c r="AY36" s="224"/>
      <c r="AZ36" s="224"/>
      <c r="BA36" s="224"/>
      <c r="BB36" s="226"/>
      <c r="BC36" s="227">
        <f t="shared" si="4"/>
        <v>0</v>
      </c>
      <c r="BD36" s="222">
        <f t="shared" si="5"/>
        <v>25818467</v>
      </c>
    </row>
    <row r="37" spans="2:56" s="154" customFormat="1" x14ac:dyDescent="0.2">
      <c r="B37" s="231"/>
      <c r="C37" s="462">
        <v>35200000</v>
      </c>
      <c r="D37" s="210" t="s">
        <v>50</v>
      </c>
      <c r="E37" s="210" t="s">
        <v>182</v>
      </c>
      <c r="F37" s="210" t="s">
        <v>156</v>
      </c>
      <c r="G37" s="210" t="s">
        <v>157</v>
      </c>
      <c r="H37" s="210" t="s">
        <v>155</v>
      </c>
      <c r="I37" s="210" t="s">
        <v>155</v>
      </c>
      <c r="J37" s="210" t="s">
        <v>189</v>
      </c>
      <c r="K37" s="210" t="s">
        <v>188</v>
      </c>
      <c r="L37" s="630" t="s">
        <v>2001</v>
      </c>
      <c r="M37" s="630" t="s">
        <v>2001</v>
      </c>
      <c r="N37" s="630" t="s">
        <v>2001</v>
      </c>
      <c r="O37" s="234">
        <v>96</v>
      </c>
      <c r="P37" s="235">
        <v>14</v>
      </c>
      <c r="Q37" s="235">
        <v>35200000</v>
      </c>
      <c r="R37" s="236">
        <v>11</v>
      </c>
      <c r="S37" s="235">
        <v>35200000</v>
      </c>
      <c r="T37" s="236" t="s">
        <v>1574</v>
      </c>
      <c r="U37" s="237">
        <v>35200000</v>
      </c>
      <c r="V37" s="238" t="s">
        <v>308</v>
      </c>
      <c r="W37" s="237" t="s">
        <v>1478</v>
      </c>
      <c r="X37" s="239" t="s">
        <v>1479</v>
      </c>
      <c r="Y37" s="631">
        <v>0</v>
      </c>
      <c r="Z37" s="232">
        <v>1066667</v>
      </c>
      <c r="AA37" s="232">
        <v>3200000</v>
      </c>
      <c r="AB37" s="232">
        <v>3200000</v>
      </c>
      <c r="AC37" s="232">
        <v>3200000</v>
      </c>
      <c r="AD37" s="232">
        <v>3200000</v>
      </c>
      <c r="AE37" s="232">
        <v>3200000</v>
      </c>
      <c r="AF37" s="232">
        <v>3200000</v>
      </c>
      <c r="AG37" s="232">
        <v>3200000</v>
      </c>
      <c r="AH37" s="232"/>
      <c r="AI37" s="232"/>
      <c r="AJ37" s="237"/>
      <c r="AK37" s="592">
        <f t="shared" si="0"/>
        <v>23466667</v>
      </c>
      <c r="AL37" s="593">
        <f t="shared" si="1"/>
        <v>11733333</v>
      </c>
      <c r="AM37" s="240"/>
      <c r="AN37" s="223">
        <f t="shared" si="2"/>
        <v>11733333</v>
      </c>
      <c r="AO37" s="224"/>
      <c r="AP37" s="224">
        <f t="shared" si="3"/>
        <v>11733333</v>
      </c>
      <c r="AQ37" s="225"/>
      <c r="AR37" s="224"/>
      <c r="AS37" s="224"/>
      <c r="AT37" s="224"/>
      <c r="AU37" s="224"/>
      <c r="AV37" s="224"/>
      <c r="AW37" s="224"/>
      <c r="AX37" s="224"/>
      <c r="AY37" s="224"/>
      <c r="AZ37" s="224"/>
      <c r="BA37" s="224"/>
      <c r="BB37" s="226"/>
      <c r="BC37" s="227">
        <f t="shared" si="4"/>
        <v>0</v>
      </c>
      <c r="BD37" s="222">
        <f t="shared" si="5"/>
        <v>11733333</v>
      </c>
    </row>
    <row r="38" spans="2:56" s="154" customFormat="1" x14ac:dyDescent="0.2">
      <c r="B38" s="231"/>
      <c r="C38" s="462">
        <v>44000000</v>
      </c>
      <c r="D38" s="210" t="s">
        <v>50</v>
      </c>
      <c r="E38" s="210" t="s">
        <v>182</v>
      </c>
      <c r="F38" s="210" t="s">
        <v>156</v>
      </c>
      <c r="G38" s="210" t="s">
        <v>157</v>
      </c>
      <c r="H38" s="210" t="s">
        <v>155</v>
      </c>
      <c r="I38" s="210" t="s">
        <v>155</v>
      </c>
      <c r="J38" s="210" t="s">
        <v>189</v>
      </c>
      <c r="K38" s="210" t="s">
        <v>188</v>
      </c>
      <c r="L38" s="630" t="s">
        <v>2001</v>
      </c>
      <c r="M38" s="630" t="s">
        <v>2001</v>
      </c>
      <c r="N38" s="630" t="s">
        <v>2001</v>
      </c>
      <c r="O38" s="234">
        <v>97</v>
      </c>
      <c r="P38" s="235">
        <v>48</v>
      </c>
      <c r="Q38" s="235">
        <v>44000000</v>
      </c>
      <c r="R38" s="236">
        <v>25</v>
      </c>
      <c r="S38" s="235">
        <v>44000000</v>
      </c>
      <c r="T38" s="236" t="s">
        <v>1498</v>
      </c>
      <c r="U38" s="237">
        <v>44000000</v>
      </c>
      <c r="V38" s="238" t="s">
        <v>309</v>
      </c>
      <c r="W38" s="237" t="s">
        <v>1480</v>
      </c>
      <c r="X38" s="239" t="s">
        <v>1481</v>
      </c>
      <c r="Y38" s="631">
        <v>0</v>
      </c>
      <c r="Z38" s="232">
        <v>0</v>
      </c>
      <c r="AA38" s="232">
        <v>4000000</v>
      </c>
      <c r="AB38" s="232">
        <v>5333333</v>
      </c>
      <c r="AC38" s="232">
        <v>4000000</v>
      </c>
      <c r="AD38" s="232">
        <v>4000000</v>
      </c>
      <c r="AE38" s="232">
        <v>4000000</v>
      </c>
      <c r="AF38" s="232">
        <v>4000000</v>
      </c>
      <c r="AG38" s="232">
        <v>4000000</v>
      </c>
      <c r="AH38" s="232"/>
      <c r="AI38" s="232"/>
      <c r="AJ38" s="237"/>
      <c r="AK38" s="592">
        <f t="shared" si="0"/>
        <v>29333333</v>
      </c>
      <c r="AL38" s="593">
        <f t="shared" si="1"/>
        <v>14666667</v>
      </c>
      <c r="AM38" s="240"/>
      <c r="AN38" s="223">
        <f t="shared" si="2"/>
        <v>14666667</v>
      </c>
      <c r="AO38" s="224"/>
      <c r="AP38" s="224">
        <f t="shared" si="3"/>
        <v>14666667</v>
      </c>
      <c r="AQ38" s="225"/>
      <c r="AR38" s="224"/>
      <c r="AS38" s="224"/>
      <c r="AT38" s="224"/>
      <c r="AU38" s="224"/>
      <c r="AV38" s="224"/>
      <c r="AW38" s="224"/>
      <c r="AX38" s="224"/>
      <c r="AY38" s="224"/>
      <c r="AZ38" s="224"/>
      <c r="BA38" s="224"/>
      <c r="BB38" s="226"/>
      <c r="BC38" s="227">
        <f t="shared" si="4"/>
        <v>0</v>
      </c>
      <c r="BD38" s="222">
        <f t="shared" si="5"/>
        <v>14666667</v>
      </c>
    </row>
    <row r="39" spans="2:56" s="154" customFormat="1" x14ac:dyDescent="0.2">
      <c r="B39" s="231"/>
      <c r="C39" s="462">
        <v>48400000</v>
      </c>
      <c r="D39" s="210" t="s">
        <v>50</v>
      </c>
      <c r="E39" s="210" t="s">
        <v>182</v>
      </c>
      <c r="F39" s="210" t="s">
        <v>156</v>
      </c>
      <c r="G39" s="210" t="s">
        <v>157</v>
      </c>
      <c r="H39" s="210" t="s">
        <v>155</v>
      </c>
      <c r="I39" s="210" t="s">
        <v>155</v>
      </c>
      <c r="J39" s="210" t="s">
        <v>189</v>
      </c>
      <c r="K39" s="210" t="s">
        <v>188</v>
      </c>
      <c r="L39" s="630" t="s">
        <v>2001</v>
      </c>
      <c r="M39" s="630" t="s">
        <v>2001</v>
      </c>
      <c r="N39" s="630" t="s">
        <v>2001</v>
      </c>
      <c r="O39" s="234">
        <v>98</v>
      </c>
      <c r="P39" s="235">
        <v>16</v>
      </c>
      <c r="Q39" s="235">
        <v>48400000</v>
      </c>
      <c r="R39" s="236">
        <v>21</v>
      </c>
      <c r="S39" s="235">
        <v>48400000</v>
      </c>
      <c r="T39" s="236" t="s">
        <v>1472</v>
      </c>
      <c r="U39" s="237">
        <v>48400000</v>
      </c>
      <c r="V39" s="238" t="s">
        <v>310</v>
      </c>
      <c r="W39" s="237" t="s">
        <v>1482</v>
      </c>
      <c r="X39" s="239" t="s">
        <v>1483</v>
      </c>
      <c r="Y39" s="631">
        <v>0</v>
      </c>
      <c r="Z39" s="232">
        <v>0</v>
      </c>
      <c r="AA39" s="232">
        <v>4400000</v>
      </c>
      <c r="AB39" s="232">
        <v>6013333</v>
      </c>
      <c r="AC39" s="232">
        <v>4400000</v>
      </c>
      <c r="AD39" s="232">
        <v>4400000</v>
      </c>
      <c r="AE39" s="232">
        <v>4400000</v>
      </c>
      <c r="AF39" s="232">
        <v>4400000</v>
      </c>
      <c r="AG39" s="232">
        <v>4400000</v>
      </c>
      <c r="AH39" s="232"/>
      <c r="AI39" s="232"/>
      <c r="AJ39" s="237"/>
      <c r="AK39" s="592">
        <f t="shared" si="0"/>
        <v>32413333</v>
      </c>
      <c r="AL39" s="593">
        <f t="shared" si="1"/>
        <v>15986667</v>
      </c>
      <c r="AM39" s="240"/>
      <c r="AN39" s="223">
        <f t="shared" si="2"/>
        <v>15986667</v>
      </c>
      <c r="AO39" s="224"/>
      <c r="AP39" s="224">
        <f t="shared" si="3"/>
        <v>15986667</v>
      </c>
      <c r="AQ39" s="225"/>
      <c r="AR39" s="224"/>
      <c r="AS39" s="224"/>
      <c r="AT39" s="224"/>
      <c r="AU39" s="224"/>
      <c r="AV39" s="224"/>
      <c r="AW39" s="224"/>
      <c r="AX39" s="224"/>
      <c r="AY39" s="224"/>
      <c r="AZ39" s="224"/>
      <c r="BA39" s="224"/>
      <c r="BB39" s="226"/>
      <c r="BC39" s="227">
        <f t="shared" si="4"/>
        <v>0</v>
      </c>
      <c r="BD39" s="222">
        <f t="shared" si="5"/>
        <v>15986667</v>
      </c>
    </row>
    <row r="40" spans="2:56" s="154" customFormat="1" x14ac:dyDescent="0.2">
      <c r="B40" s="231"/>
      <c r="C40" s="462">
        <v>35059750</v>
      </c>
      <c r="D40" s="210" t="s">
        <v>50</v>
      </c>
      <c r="E40" s="210" t="s">
        <v>182</v>
      </c>
      <c r="F40" s="210" t="s">
        <v>156</v>
      </c>
      <c r="G40" s="210" t="s">
        <v>157</v>
      </c>
      <c r="H40" s="210" t="s">
        <v>155</v>
      </c>
      <c r="I40" s="210" t="s">
        <v>155</v>
      </c>
      <c r="J40" s="210" t="s">
        <v>189</v>
      </c>
      <c r="K40" s="210" t="s">
        <v>188</v>
      </c>
      <c r="L40" s="630" t="s">
        <v>2001</v>
      </c>
      <c r="M40" s="630" t="s">
        <v>2001</v>
      </c>
      <c r="N40" s="630" t="s">
        <v>2001</v>
      </c>
      <c r="O40" s="234">
        <v>99</v>
      </c>
      <c r="P40" s="235">
        <v>50</v>
      </c>
      <c r="Q40" s="235">
        <v>35059750</v>
      </c>
      <c r="R40" s="236">
        <v>24</v>
      </c>
      <c r="S40" s="235">
        <v>35059750</v>
      </c>
      <c r="T40" s="236" t="s">
        <v>1464</v>
      </c>
      <c r="U40" s="237">
        <v>35059750</v>
      </c>
      <c r="V40" s="238" t="s">
        <v>311</v>
      </c>
      <c r="W40" s="237" t="s">
        <v>1484</v>
      </c>
      <c r="X40" s="239" t="s">
        <v>1485</v>
      </c>
      <c r="Y40" s="631">
        <v>0</v>
      </c>
      <c r="Z40" s="232">
        <v>1168658</v>
      </c>
      <c r="AA40" s="232">
        <v>3187250</v>
      </c>
      <c r="AB40" s="232">
        <v>3187250</v>
      </c>
      <c r="AC40" s="232">
        <v>3187250</v>
      </c>
      <c r="AD40" s="232">
        <v>3187250</v>
      </c>
      <c r="AE40" s="232">
        <v>3187250</v>
      </c>
      <c r="AF40" s="232">
        <v>3187250</v>
      </c>
      <c r="AG40" s="232">
        <v>3187250</v>
      </c>
      <c r="AH40" s="232"/>
      <c r="AI40" s="232"/>
      <c r="AJ40" s="237"/>
      <c r="AK40" s="592">
        <f t="shared" si="0"/>
        <v>23479408</v>
      </c>
      <c r="AL40" s="593">
        <f t="shared" si="1"/>
        <v>11580342</v>
      </c>
      <c r="AM40" s="240"/>
      <c r="AN40" s="223">
        <f t="shared" si="2"/>
        <v>11580342</v>
      </c>
      <c r="AO40" s="224"/>
      <c r="AP40" s="224">
        <f t="shared" si="3"/>
        <v>11580342</v>
      </c>
      <c r="AQ40" s="225"/>
      <c r="AR40" s="224"/>
      <c r="AS40" s="224"/>
      <c r="AT40" s="224"/>
      <c r="AU40" s="224"/>
      <c r="AV40" s="224"/>
      <c r="AW40" s="224"/>
      <c r="AX40" s="224"/>
      <c r="AY40" s="224"/>
      <c r="AZ40" s="224"/>
      <c r="BA40" s="224"/>
      <c r="BB40" s="226"/>
      <c r="BC40" s="227">
        <f t="shared" si="4"/>
        <v>0</v>
      </c>
      <c r="BD40" s="222">
        <f t="shared" si="5"/>
        <v>11580342</v>
      </c>
    </row>
    <row r="41" spans="2:56" s="154" customFormat="1" x14ac:dyDescent="0.2">
      <c r="B41" s="231"/>
      <c r="C41" s="462">
        <v>62700000</v>
      </c>
      <c r="D41" s="210" t="s">
        <v>50</v>
      </c>
      <c r="E41" s="210" t="s">
        <v>182</v>
      </c>
      <c r="F41" s="210" t="s">
        <v>156</v>
      </c>
      <c r="G41" s="210" t="s">
        <v>157</v>
      </c>
      <c r="H41" s="210" t="s">
        <v>155</v>
      </c>
      <c r="I41" s="210" t="s">
        <v>155</v>
      </c>
      <c r="J41" s="210" t="s">
        <v>189</v>
      </c>
      <c r="K41" s="210" t="s">
        <v>188</v>
      </c>
      <c r="L41" s="630" t="s">
        <v>2001</v>
      </c>
      <c r="M41" s="630" t="s">
        <v>2001</v>
      </c>
      <c r="N41" s="630" t="s">
        <v>2001</v>
      </c>
      <c r="O41" s="234">
        <v>100</v>
      </c>
      <c r="P41" s="235">
        <v>51</v>
      </c>
      <c r="Q41" s="235">
        <v>62700000</v>
      </c>
      <c r="R41" s="236">
        <v>49</v>
      </c>
      <c r="S41" s="235">
        <v>62700000</v>
      </c>
      <c r="T41" s="236" t="s">
        <v>1530</v>
      </c>
      <c r="U41" s="237">
        <v>62700000</v>
      </c>
      <c r="V41" s="238" t="s">
        <v>627</v>
      </c>
      <c r="W41" s="237" t="s">
        <v>1486</v>
      </c>
      <c r="X41" s="239" t="s">
        <v>1487</v>
      </c>
      <c r="Y41" s="631">
        <v>0</v>
      </c>
      <c r="Z41" s="232">
        <v>1140000</v>
      </c>
      <c r="AA41" s="232">
        <v>5700000</v>
      </c>
      <c r="AB41" s="232">
        <v>5700000</v>
      </c>
      <c r="AC41" s="232">
        <v>5700000</v>
      </c>
      <c r="AD41" s="232">
        <v>5700000</v>
      </c>
      <c r="AE41" s="232">
        <v>5700000</v>
      </c>
      <c r="AF41" s="232">
        <v>5700000</v>
      </c>
      <c r="AG41" s="232">
        <v>5700000</v>
      </c>
      <c r="AH41" s="232"/>
      <c r="AI41" s="232"/>
      <c r="AJ41" s="237"/>
      <c r="AK41" s="592">
        <f t="shared" si="0"/>
        <v>41040000</v>
      </c>
      <c r="AL41" s="593">
        <f t="shared" si="1"/>
        <v>21660000</v>
      </c>
      <c r="AM41" s="240"/>
      <c r="AN41" s="223">
        <f t="shared" si="2"/>
        <v>21660000</v>
      </c>
      <c r="AO41" s="224"/>
      <c r="AP41" s="224">
        <f t="shared" si="3"/>
        <v>21660000</v>
      </c>
      <c r="AQ41" s="225"/>
      <c r="AR41" s="224"/>
      <c r="AS41" s="224"/>
      <c r="AT41" s="224"/>
      <c r="AU41" s="224"/>
      <c r="AV41" s="224"/>
      <c r="AW41" s="224"/>
      <c r="AX41" s="224"/>
      <c r="AY41" s="224"/>
      <c r="AZ41" s="224"/>
      <c r="BA41" s="224"/>
      <c r="BB41" s="226"/>
      <c r="BC41" s="227">
        <f t="shared" si="4"/>
        <v>0</v>
      </c>
      <c r="BD41" s="222">
        <f t="shared" si="5"/>
        <v>21660000</v>
      </c>
    </row>
    <row r="42" spans="2:56" s="154" customFormat="1" x14ac:dyDescent="0.2">
      <c r="B42" s="231"/>
      <c r="C42" s="462">
        <v>55000000</v>
      </c>
      <c r="D42" s="210" t="s">
        <v>50</v>
      </c>
      <c r="E42" s="210" t="s">
        <v>182</v>
      </c>
      <c r="F42" s="210" t="s">
        <v>156</v>
      </c>
      <c r="G42" s="210" t="s">
        <v>157</v>
      </c>
      <c r="H42" s="210" t="s">
        <v>155</v>
      </c>
      <c r="I42" s="210" t="s">
        <v>155</v>
      </c>
      <c r="J42" s="210" t="s">
        <v>189</v>
      </c>
      <c r="K42" s="210" t="s">
        <v>188</v>
      </c>
      <c r="L42" s="630" t="s">
        <v>2001</v>
      </c>
      <c r="M42" s="630" t="s">
        <v>2001</v>
      </c>
      <c r="N42" s="630" t="s">
        <v>2001</v>
      </c>
      <c r="O42" s="234">
        <v>101</v>
      </c>
      <c r="P42" s="235">
        <v>53</v>
      </c>
      <c r="Q42" s="235">
        <v>55000000</v>
      </c>
      <c r="R42" s="236">
        <v>50</v>
      </c>
      <c r="S42" s="235">
        <v>55000000</v>
      </c>
      <c r="T42" s="236" t="s">
        <v>1073</v>
      </c>
      <c r="U42" s="237">
        <v>55000000</v>
      </c>
      <c r="V42" s="238" t="s">
        <v>312</v>
      </c>
      <c r="W42" s="237" t="s">
        <v>1488</v>
      </c>
      <c r="X42" s="239" t="s">
        <v>1489</v>
      </c>
      <c r="Y42" s="631">
        <v>0</v>
      </c>
      <c r="Z42" s="232">
        <v>833333</v>
      </c>
      <c r="AA42" s="232">
        <v>5000000</v>
      </c>
      <c r="AB42" s="232">
        <v>5000000</v>
      </c>
      <c r="AC42" s="232">
        <v>5000000</v>
      </c>
      <c r="AD42" s="232">
        <v>5000000</v>
      </c>
      <c r="AE42" s="232">
        <v>5000000</v>
      </c>
      <c r="AF42" s="232">
        <v>5000000</v>
      </c>
      <c r="AG42" s="232">
        <v>5000000</v>
      </c>
      <c r="AH42" s="232"/>
      <c r="AI42" s="232"/>
      <c r="AJ42" s="237"/>
      <c r="AK42" s="592">
        <f t="shared" si="0"/>
        <v>35833333</v>
      </c>
      <c r="AL42" s="593">
        <f t="shared" si="1"/>
        <v>19166667</v>
      </c>
      <c r="AM42" s="240"/>
      <c r="AN42" s="223">
        <f t="shared" si="2"/>
        <v>19166667</v>
      </c>
      <c r="AO42" s="224"/>
      <c r="AP42" s="224">
        <f t="shared" si="3"/>
        <v>19166667</v>
      </c>
      <c r="AQ42" s="225"/>
      <c r="AR42" s="224"/>
      <c r="AS42" s="224"/>
      <c r="AT42" s="224"/>
      <c r="AU42" s="224"/>
      <c r="AV42" s="224"/>
      <c r="AW42" s="224"/>
      <c r="AX42" s="224"/>
      <c r="AY42" s="224"/>
      <c r="AZ42" s="224"/>
      <c r="BA42" s="224"/>
      <c r="BB42" s="226"/>
      <c r="BC42" s="227">
        <f t="shared" si="4"/>
        <v>0</v>
      </c>
      <c r="BD42" s="222">
        <f t="shared" si="5"/>
        <v>19166667</v>
      </c>
    </row>
    <row r="43" spans="2:56" s="154" customFormat="1" x14ac:dyDescent="0.2">
      <c r="B43" s="231"/>
      <c r="C43" s="462">
        <v>115500000</v>
      </c>
      <c r="D43" s="210" t="s">
        <v>50</v>
      </c>
      <c r="E43" s="210" t="s">
        <v>182</v>
      </c>
      <c r="F43" s="210" t="s">
        <v>156</v>
      </c>
      <c r="G43" s="210" t="s">
        <v>157</v>
      </c>
      <c r="H43" s="210" t="s">
        <v>155</v>
      </c>
      <c r="I43" s="210" t="s">
        <v>155</v>
      </c>
      <c r="J43" s="210" t="s">
        <v>189</v>
      </c>
      <c r="K43" s="210" t="s">
        <v>188</v>
      </c>
      <c r="L43" s="630" t="s">
        <v>2001</v>
      </c>
      <c r="M43" s="630" t="s">
        <v>2001</v>
      </c>
      <c r="N43" s="630" t="s">
        <v>2001</v>
      </c>
      <c r="O43" s="234">
        <v>102</v>
      </c>
      <c r="P43" s="235">
        <v>74</v>
      </c>
      <c r="Q43" s="235">
        <v>115500000</v>
      </c>
      <c r="R43" s="236">
        <v>64</v>
      </c>
      <c r="S43" s="235">
        <v>115500000</v>
      </c>
      <c r="T43" s="236" t="s">
        <v>1585</v>
      </c>
      <c r="U43" s="237">
        <v>115500000</v>
      </c>
      <c r="V43" s="238" t="s">
        <v>313</v>
      </c>
      <c r="W43" s="237" t="s">
        <v>1490</v>
      </c>
      <c r="X43" s="239" t="s">
        <v>1491</v>
      </c>
      <c r="Y43" s="631">
        <v>0</v>
      </c>
      <c r="Z43" s="232">
        <v>1750000</v>
      </c>
      <c r="AA43" s="232">
        <v>10500000</v>
      </c>
      <c r="AB43" s="232">
        <v>10500000</v>
      </c>
      <c r="AC43" s="232">
        <v>10500000</v>
      </c>
      <c r="AD43" s="232">
        <v>10500000</v>
      </c>
      <c r="AE43" s="232">
        <v>10500000</v>
      </c>
      <c r="AF43" s="232">
        <v>10500000</v>
      </c>
      <c r="AG43" s="232">
        <v>10500000</v>
      </c>
      <c r="AH43" s="232"/>
      <c r="AI43" s="232"/>
      <c r="AJ43" s="237"/>
      <c r="AK43" s="592">
        <f t="shared" si="0"/>
        <v>75250000</v>
      </c>
      <c r="AL43" s="593">
        <f t="shared" si="1"/>
        <v>40250000</v>
      </c>
      <c r="AM43" s="240"/>
      <c r="AN43" s="223">
        <f t="shared" si="2"/>
        <v>40250000</v>
      </c>
      <c r="AO43" s="224"/>
      <c r="AP43" s="224">
        <f t="shared" si="3"/>
        <v>40250000</v>
      </c>
      <c r="AQ43" s="225"/>
      <c r="AR43" s="224"/>
      <c r="AS43" s="224"/>
      <c r="AT43" s="224"/>
      <c r="AU43" s="224"/>
      <c r="AV43" s="224"/>
      <c r="AW43" s="224"/>
      <c r="AX43" s="224"/>
      <c r="AY43" s="224"/>
      <c r="AZ43" s="224"/>
      <c r="BA43" s="224"/>
      <c r="BB43" s="226"/>
      <c r="BC43" s="227">
        <f t="shared" si="4"/>
        <v>0</v>
      </c>
      <c r="BD43" s="222">
        <f t="shared" si="5"/>
        <v>40250000</v>
      </c>
    </row>
    <row r="44" spans="2:56" s="154" customFormat="1" x14ac:dyDescent="0.2">
      <c r="B44" s="231"/>
      <c r="C44" s="462">
        <v>37703600</v>
      </c>
      <c r="D44" s="210" t="s">
        <v>50</v>
      </c>
      <c r="E44" s="210" t="s">
        <v>182</v>
      </c>
      <c r="F44" s="210" t="s">
        <v>156</v>
      </c>
      <c r="G44" s="210" t="s">
        <v>157</v>
      </c>
      <c r="H44" s="210" t="s">
        <v>155</v>
      </c>
      <c r="I44" s="210" t="s">
        <v>155</v>
      </c>
      <c r="J44" s="210" t="s">
        <v>189</v>
      </c>
      <c r="K44" s="210" t="s">
        <v>188</v>
      </c>
      <c r="L44" s="630" t="s">
        <v>2001</v>
      </c>
      <c r="M44" s="630" t="s">
        <v>2001</v>
      </c>
      <c r="N44" s="630" t="s">
        <v>2001</v>
      </c>
      <c r="O44" s="234">
        <v>103</v>
      </c>
      <c r="P44" s="235">
        <v>30</v>
      </c>
      <c r="Q44" s="235">
        <v>37703600</v>
      </c>
      <c r="R44" s="236">
        <v>55</v>
      </c>
      <c r="S44" s="235">
        <v>37703600</v>
      </c>
      <c r="T44" s="236" t="s">
        <v>1578</v>
      </c>
      <c r="U44" s="237">
        <v>37703600</v>
      </c>
      <c r="V44" s="238" t="s">
        <v>314</v>
      </c>
      <c r="W44" s="237" t="s">
        <v>1492</v>
      </c>
      <c r="X44" s="239" t="s">
        <v>1493</v>
      </c>
      <c r="Y44" s="631">
        <v>0</v>
      </c>
      <c r="Z44" s="232">
        <v>571267</v>
      </c>
      <c r="AA44" s="232">
        <v>3427600</v>
      </c>
      <c r="AB44" s="232">
        <v>3427600</v>
      </c>
      <c r="AC44" s="232">
        <v>3427600</v>
      </c>
      <c r="AD44" s="232">
        <v>3427600</v>
      </c>
      <c r="AE44" s="232">
        <v>3427600</v>
      </c>
      <c r="AF44" s="232">
        <v>3427600</v>
      </c>
      <c r="AG44" s="232">
        <v>3427600</v>
      </c>
      <c r="AH44" s="232"/>
      <c r="AI44" s="232"/>
      <c r="AJ44" s="237"/>
      <c r="AK44" s="592">
        <f t="shared" si="0"/>
        <v>24564467</v>
      </c>
      <c r="AL44" s="593">
        <f t="shared" si="1"/>
        <v>13139133</v>
      </c>
      <c r="AM44" s="240"/>
      <c r="AN44" s="223">
        <f t="shared" si="2"/>
        <v>13139133</v>
      </c>
      <c r="AO44" s="224"/>
      <c r="AP44" s="224">
        <f t="shared" si="3"/>
        <v>13139133</v>
      </c>
      <c r="AQ44" s="225"/>
      <c r="AR44" s="224"/>
      <c r="AS44" s="224"/>
      <c r="AT44" s="224"/>
      <c r="AU44" s="224"/>
      <c r="AV44" s="224"/>
      <c r="AW44" s="224"/>
      <c r="AX44" s="224"/>
      <c r="AY44" s="224"/>
      <c r="AZ44" s="224"/>
      <c r="BA44" s="224"/>
      <c r="BB44" s="226"/>
      <c r="BC44" s="227">
        <f t="shared" si="4"/>
        <v>0</v>
      </c>
      <c r="BD44" s="222">
        <f t="shared" si="5"/>
        <v>13139133</v>
      </c>
    </row>
    <row r="45" spans="2:56" s="154" customFormat="1" x14ac:dyDescent="0.2">
      <c r="B45" s="231"/>
      <c r="C45" s="462">
        <v>44000000</v>
      </c>
      <c r="D45" s="210" t="s">
        <v>50</v>
      </c>
      <c r="E45" s="210" t="s">
        <v>182</v>
      </c>
      <c r="F45" s="210" t="s">
        <v>156</v>
      </c>
      <c r="G45" s="210" t="s">
        <v>157</v>
      </c>
      <c r="H45" s="210" t="s">
        <v>155</v>
      </c>
      <c r="I45" s="210" t="s">
        <v>155</v>
      </c>
      <c r="J45" s="210" t="s">
        <v>189</v>
      </c>
      <c r="K45" s="210" t="s">
        <v>188</v>
      </c>
      <c r="L45" s="630" t="s">
        <v>2001</v>
      </c>
      <c r="M45" s="630" t="s">
        <v>2001</v>
      </c>
      <c r="N45" s="630" t="s">
        <v>2001</v>
      </c>
      <c r="O45" s="234">
        <v>104</v>
      </c>
      <c r="P45" s="235">
        <v>31</v>
      </c>
      <c r="Q45" s="235">
        <v>44000000</v>
      </c>
      <c r="R45" s="236">
        <v>63</v>
      </c>
      <c r="S45" s="235">
        <v>44000000</v>
      </c>
      <c r="T45" s="236" t="s">
        <v>1586</v>
      </c>
      <c r="U45" s="237">
        <v>44000000</v>
      </c>
      <c r="V45" s="238" t="s">
        <v>315</v>
      </c>
      <c r="W45" s="237" t="s">
        <v>1494</v>
      </c>
      <c r="X45" s="239" t="s">
        <v>1495</v>
      </c>
      <c r="Y45" s="631">
        <v>0</v>
      </c>
      <c r="Z45" s="232">
        <v>666667</v>
      </c>
      <c r="AA45" s="232">
        <v>4000000</v>
      </c>
      <c r="AB45" s="232">
        <v>4000000</v>
      </c>
      <c r="AC45" s="232">
        <v>4000000</v>
      </c>
      <c r="AD45" s="232">
        <v>4000000</v>
      </c>
      <c r="AE45" s="232">
        <v>4000000</v>
      </c>
      <c r="AF45" s="232">
        <v>4000000</v>
      </c>
      <c r="AG45" s="232">
        <v>4000000</v>
      </c>
      <c r="AH45" s="232"/>
      <c r="AI45" s="232"/>
      <c r="AJ45" s="237"/>
      <c r="AK45" s="592">
        <f t="shared" si="0"/>
        <v>28666667</v>
      </c>
      <c r="AL45" s="593">
        <f t="shared" si="1"/>
        <v>15333333</v>
      </c>
      <c r="AM45" s="240"/>
      <c r="AN45" s="223">
        <f t="shared" si="2"/>
        <v>15333333</v>
      </c>
      <c r="AO45" s="224"/>
      <c r="AP45" s="224">
        <f t="shared" si="3"/>
        <v>15333333</v>
      </c>
      <c r="AQ45" s="225"/>
      <c r="AR45" s="224"/>
      <c r="AS45" s="224"/>
      <c r="AT45" s="224"/>
      <c r="AU45" s="224"/>
      <c r="AV45" s="224"/>
      <c r="AW45" s="224"/>
      <c r="AX45" s="224"/>
      <c r="AY45" s="224"/>
      <c r="AZ45" s="224"/>
      <c r="BA45" s="224"/>
      <c r="BB45" s="226"/>
      <c r="BC45" s="227">
        <f t="shared" si="4"/>
        <v>0</v>
      </c>
      <c r="BD45" s="222">
        <f t="shared" si="5"/>
        <v>15333333</v>
      </c>
    </row>
    <row r="46" spans="2:56" s="154" customFormat="1" x14ac:dyDescent="0.2">
      <c r="B46" s="231"/>
      <c r="C46" s="462">
        <v>54000000</v>
      </c>
      <c r="D46" s="210" t="s">
        <v>50</v>
      </c>
      <c r="E46" s="210" t="s">
        <v>182</v>
      </c>
      <c r="F46" s="210" t="s">
        <v>156</v>
      </c>
      <c r="G46" s="210" t="s">
        <v>157</v>
      </c>
      <c r="H46" s="210" t="s">
        <v>155</v>
      </c>
      <c r="I46" s="210" t="s">
        <v>155</v>
      </c>
      <c r="J46" s="210" t="s">
        <v>189</v>
      </c>
      <c r="K46" s="210" t="s">
        <v>188</v>
      </c>
      <c r="L46" s="630" t="s">
        <v>2001</v>
      </c>
      <c r="M46" s="630" t="s">
        <v>2001</v>
      </c>
      <c r="N46" s="630" t="s">
        <v>2001</v>
      </c>
      <c r="O46" s="234">
        <v>105</v>
      </c>
      <c r="P46" s="235">
        <v>247</v>
      </c>
      <c r="Q46" s="235">
        <v>54000000</v>
      </c>
      <c r="R46" s="236">
        <v>261</v>
      </c>
      <c r="S46" s="235">
        <v>54000000</v>
      </c>
      <c r="T46" s="236" t="s">
        <v>1587</v>
      </c>
      <c r="U46" s="237">
        <v>54000000</v>
      </c>
      <c r="V46" s="238" t="s">
        <v>316</v>
      </c>
      <c r="W46" s="237" t="s">
        <v>1496</v>
      </c>
      <c r="X46" s="239" t="s">
        <v>923</v>
      </c>
      <c r="Y46" s="631">
        <v>0</v>
      </c>
      <c r="Z46" s="232">
        <v>0</v>
      </c>
      <c r="AA46" s="232">
        <v>6000000</v>
      </c>
      <c r="AB46" s="232">
        <v>9000000</v>
      </c>
      <c r="AC46" s="232">
        <v>9000000</v>
      </c>
      <c r="AD46" s="232">
        <v>9000000</v>
      </c>
      <c r="AE46" s="232">
        <v>9000000</v>
      </c>
      <c r="AF46" s="232">
        <v>9000000</v>
      </c>
      <c r="AG46" s="232">
        <v>3000000</v>
      </c>
      <c r="AH46" s="232"/>
      <c r="AI46" s="232"/>
      <c r="AJ46" s="237"/>
      <c r="AK46" s="592">
        <f t="shared" si="0"/>
        <v>54000000</v>
      </c>
      <c r="AL46" s="593">
        <f t="shared" si="1"/>
        <v>0</v>
      </c>
      <c r="AM46" s="240"/>
      <c r="AN46" s="223">
        <f t="shared" si="2"/>
        <v>0</v>
      </c>
      <c r="AO46" s="224"/>
      <c r="AP46" s="224">
        <f t="shared" si="3"/>
        <v>0</v>
      </c>
      <c r="AQ46" s="225"/>
      <c r="AR46" s="224"/>
      <c r="AS46" s="224"/>
      <c r="AT46" s="224"/>
      <c r="AU46" s="224"/>
      <c r="AV46" s="224"/>
      <c r="AW46" s="224"/>
      <c r="AX46" s="224"/>
      <c r="AY46" s="224"/>
      <c r="AZ46" s="224"/>
      <c r="BA46" s="224"/>
      <c r="BB46" s="226"/>
      <c r="BC46" s="227">
        <f t="shared" si="4"/>
        <v>0</v>
      </c>
      <c r="BD46" s="222">
        <f t="shared" si="5"/>
        <v>0</v>
      </c>
    </row>
    <row r="47" spans="2:56" s="154" customFormat="1" x14ac:dyDescent="0.2">
      <c r="B47" s="231"/>
      <c r="C47" s="462">
        <v>62700000</v>
      </c>
      <c r="D47" s="210" t="s">
        <v>50</v>
      </c>
      <c r="E47" s="210" t="s">
        <v>182</v>
      </c>
      <c r="F47" s="210" t="s">
        <v>156</v>
      </c>
      <c r="G47" s="210" t="s">
        <v>157</v>
      </c>
      <c r="H47" s="210" t="s">
        <v>155</v>
      </c>
      <c r="I47" s="210" t="s">
        <v>155</v>
      </c>
      <c r="J47" s="210" t="s">
        <v>189</v>
      </c>
      <c r="K47" s="210" t="s">
        <v>188</v>
      </c>
      <c r="L47" s="630" t="s">
        <v>2001</v>
      </c>
      <c r="M47" s="630" t="s">
        <v>2001</v>
      </c>
      <c r="N47" s="630" t="s">
        <v>2001</v>
      </c>
      <c r="O47" s="234">
        <v>106</v>
      </c>
      <c r="P47" s="235">
        <v>54</v>
      </c>
      <c r="Q47" s="235">
        <v>62700000</v>
      </c>
      <c r="R47" s="236">
        <v>48</v>
      </c>
      <c r="S47" s="235">
        <v>62700000</v>
      </c>
      <c r="T47" s="236" t="s">
        <v>1552</v>
      </c>
      <c r="U47" s="237">
        <v>62700000</v>
      </c>
      <c r="V47" s="238" t="s">
        <v>317</v>
      </c>
      <c r="W47" s="237" t="s">
        <v>1497</v>
      </c>
      <c r="X47" s="239" t="s">
        <v>1498</v>
      </c>
      <c r="Y47" s="631">
        <v>0</v>
      </c>
      <c r="Z47" s="232">
        <v>1140000</v>
      </c>
      <c r="AA47" s="232">
        <v>5700000</v>
      </c>
      <c r="AB47" s="232">
        <v>5700000</v>
      </c>
      <c r="AC47" s="232">
        <v>5700000</v>
      </c>
      <c r="AD47" s="232">
        <v>5700000</v>
      </c>
      <c r="AE47" s="232">
        <v>5700000</v>
      </c>
      <c r="AF47" s="232">
        <v>5700000</v>
      </c>
      <c r="AG47" s="232">
        <v>5700000</v>
      </c>
      <c r="AH47" s="232"/>
      <c r="AI47" s="232"/>
      <c r="AJ47" s="237"/>
      <c r="AK47" s="592">
        <f t="shared" si="0"/>
        <v>41040000</v>
      </c>
      <c r="AL47" s="593">
        <f t="shared" si="1"/>
        <v>21660000</v>
      </c>
      <c r="AM47" s="240"/>
      <c r="AN47" s="223">
        <f t="shared" si="2"/>
        <v>21660000</v>
      </c>
      <c r="AO47" s="224"/>
      <c r="AP47" s="224">
        <f t="shared" si="3"/>
        <v>21660000</v>
      </c>
      <c r="AQ47" s="225"/>
      <c r="AR47" s="224"/>
      <c r="AS47" s="224"/>
      <c r="AT47" s="224"/>
      <c r="AU47" s="224"/>
      <c r="AV47" s="224"/>
      <c r="AW47" s="224"/>
      <c r="AX47" s="224"/>
      <c r="AY47" s="224"/>
      <c r="AZ47" s="224"/>
      <c r="BA47" s="224"/>
      <c r="BB47" s="226"/>
      <c r="BC47" s="227">
        <f t="shared" si="4"/>
        <v>0</v>
      </c>
      <c r="BD47" s="222">
        <f t="shared" si="5"/>
        <v>21660000</v>
      </c>
    </row>
    <row r="48" spans="2:56" s="154" customFormat="1" x14ac:dyDescent="0.2">
      <c r="B48" s="231"/>
      <c r="C48" s="462">
        <v>44000000</v>
      </c>
      <c r="D48" s="210" t="s">
        <v>50</v>
      </c>
      <c r="E48" s="210" t="s">
        <v>182</v>
      </c>
      <c r="F48" s="210" t="s">
        <v>156</v>
      </c>
      <c r="G48" s="210" t="s">
        <v>157</v>
      </c>
      <c r="H48" s="210" t="s">
        <v>155</v>
      </c>
      <c r="I48" s="210" t="s">
        <v>155</v>
      </c>
      <c r="J48" s="210" t="s">
        <v>189</v>
      </c>
      <c r="K48" s="210" t="s">
        <v>188</v>
      </c>
      <c r="L48" s="630" t="s">
        <v>2001</v>
      </c>
      <c r="M48" s="630" t="s">
        <v>2001</v>
      </c>
      <c r="N48" s="630" t="s">
        <v>2001</v>
      </c>
      <c r="O48" s="234">
        <v>107</v>
      </c>
      <c r="P48" s="235">
        <v>33</v>
      </c>
      <c r="Q48" s="235">
        <v>44000000</v>
      </c>
      <c r="R48" s="236">
        <v>62</v>
      </c>
      <c r="S48" s="235">
        <v>44000000</v>
      </c>
      <c r="T48" s="236" t="s">
        <v>1588</v>
      </c>
      <c r="U48" s="237">
        <v>44000000</v>
      </c>
      <c r="V48" s="238" t="s">
        <v>318</v>
      </c>
      <c r="W48" s="237" t="s">
        <v>1499</v>
      </c>
      <c r="X48" s="239" t="s">
        <v>1500</v>
      </c>
      <c r="Y48" s="631">
        <v>0</v>
      </c>
      <c r="Z48" s="232">
        <v>666667</v>
      </c>
      <c r="AA48" s="232">
        <v>4000000</v>
      </c>
      <c r="AB48" s="232">
        <v>4000000</v>
      </c>
      <c r="AC48" s="232">
        <v>4000000</v>
      </c>
      <c r="AD48" s="232">
        <v>4000000</v>
      </c>
      <c r="AE48" s="232">
        <v>4000000</v>
      </c>
      <c r="AF48" s="232">
        <v>4000000</v>
      </c>
      <c r="AG48" s="232">
        <v>4000000</v>
      </c>
      <c r="AH48" s="232"/>
      <c r="AI48" s="232"/>
      <c r="AJ48" s="237"/>
      <c r="AK48" s="592">
        <f t="shared" si="0"/>
        <v>28666667</v>
      </c>
      <c r="AL48" s="593">
        <f t="shared" si="1"/>
        <v>15333333</v>
      </c>
      <c r="AM48" s="240"/>
      <c r="AN48" s="223">
        <f t="shared" si="2"/>
        <v>15333333</v>
      </c>
      <c r="AO48" s="224"/>
      <c r="AP48" s="224">
        <f t="shared" si="3"/>
        <v>15333333</v>
      </c>
      <c r="AQ48" s="225"/>
      <c r="AR48" s="224"/>
      <c r="AS48" s="224"/>
      <c r="AT48" s="224"/>
      <c r="AU48" s="224"/>
      <c r="AV48" s="224"/>
      <c r="AW48" s="224"/>
      <c r="AX48" s="224"/>
      <c r="AY48" s="224"/>
      <c r="AZ48" s="224"/>
      <c r="BA48" s="224"/>
      <c r="BB48" s="226"/>
      <c r="BC48" s="227">
        <f t="shared" si="4"/>
        <v>0</v>
      </c>
      <c r="BD48" s="222">
        <f t="shared" si="5"/>
        <v>15333333</v>
      </c>
    </row>
    <row r="49" spans="2:56" s="154" customFormat="1" x14ac:dyDescent="0.2">
      <c r="B49" s="231"/>
      <c r="C49" s="462">
        <v>36082667</v>
      </c>
      <c r="D49" s="210" t="s">
        <v>50</v>
      </c>
      <c r="E49" s="210" t="s">
        <v>182</v>
      </c>
      <c r="F49" s="210" t="s">
        <v>156</v>
      </c>
      <c r="G49" s="210" t="s">
        <v>157</v>
      </c>
      <c r="H49" s="210" t="s">
        <v>155</v>
      </c>
      <c r="I49" s="210" t="s">
        <v>155</v>
      </c>
      <c r="J49" s="210" t="s">
        <v>189</v>
      </c>
      <c r="K49" s="210" t="s">
        <v>188</v>
      </c>
      <c r="L49" s="630" t="s">
        <v>2001</v>
      </c>
      <c r="M49" s="630" t="s">
        <v>2001</v>
      </c>
      <c r="N49" s="630" t="s">
        <v>2001</v>
      </c>
      <c r="O49" s="234">
        <v>108</v>
      </c>
      <c r="P49" s="235">
        <v>383</v>
      </c>
      <c r="Q49" s="235">
        <v>36082667</v>
      </c>
      <c r="R49" s="236" t="s">
        <v>638</v>
      </c>
      <c r="S49" s="235">
        <v>36082667</v>
      </c>
      <c r="T49" s="236" t="s">
        <v>1589</v>
      </c>
      <c r="U49" s="237">
        <v>36082667</v>
      </c>
      <c r="V49" s="238" t="s">
        <v>628</v>
      </c>
      <c r="W49" s="237" t="s">
        <v>1501</v>
      </c>
      <c r="X49" s="239" t="s">
        <v>1437</v>
      </c>
      <c r="Y49" s="631">
        <v>0</v>
      </c>
      <c r="Z49" s="232">
        <v>0</v>
      </c>
      <c r="AA49" s="232">
        <v>0</v>
      </c>
      <c r="AB49" s="232">
        <v>1933000</v>
      </c>
      <c r="AC49" s="232">
        <v>3866000</v>
      </c>
      <c r="AD49" s="232">
        <v>3866000</v>
      </c>
      <c r="AE49" s="232">
        <v>3866000</v>
      </c>
      <c r="AF49" s="232">
        <v>3866000</v>
      </c>
      <c r="AG49" s="232">
        <v>3866000</v>
      </c>
      <c r="AH49" s="232"/>
      <c r="AI49" s="232"/>
      <c r="AJ49" s="237"/>
      <c r="AK49" s="592">
        <f t="shared" si="0"/>
        <v>21263000</v>
      </c>
      <c r="AL49" s="593">
        <f t="shared" si="1"/>
        <v>14819667</v>
      </c>
      <c r="AM49" s="240"/>
      <c r="AN49" s="223">
        <f t="shared" si="2"/>
        <v>14819667</v>
      </c>
      <c r="AO49" s="224"/>
      <c r="AP49" s="224">
        <f t="shared" si="3"/>
        <v>14819667</v>
      </c>
      <c r="AQ49" s="225"/>
      <c r="AR49" s="224"/>
      <c r="AS49" s="224"/>
      <c r="AT49" s="224"/>
      <c r="AU49" s="224"/>
      <c r="AV49" s="224"/>
      <c r="AW49" s="224"/>
      <c r="AX49" s="224"/>
      <c r="AY49" s="224"/>
      <c r="AZ49" s="224"/>
      <c r="BA49" s="224"/>
      <c r="BB49" s="226"/>
      <c r="BC49" s="227">
        <f t="shared" si="4"/>
        <v>0</v>
      </c>
      <c r="BD49" s="222">
        <f t="shared" si="5"/>
        <v>14819667</v>
      </c>
    </row>
    <row r="50" spans="2:56" s="154" customFormat="1" x14ac:dyDescent="0.2">
      <c r="B50" s="231"/>
      <c r="C50" s="462">
        <v>80498000</v>
      </c>
      <c r="D50" s="210" t="s">
        <v>50</v>
      </c>
      <c r="E50" s="210" t="s">
        <v>182</v>
      </c>
      <c r="F50" s="210" t="s">
        <v>156</v>
      </c>
      <c r="G50" s="210" t="s">
        <v>157</v>
      </c>
      <c r="H50" s="210" t="s">
        <v>155</v>
      </c>
      <c r="I50" s="210" t="s">
        <v>155</v>
      </c>
      <c r="J50" s="210" t="s">
        <v>189</v>
      </c>
      <c r="K50" s="210" t="s">
        <v>188</v>
      </c>
      <c r="L50" s="630" t="s">
        <v>2001</v>
      </c>
      <c r="M50" s="630" t="s">
        <v>2001</v>
      </c>
      <c r="N50" s="630" t="s">
        <v>2001</v>
      </c>
      <c r="O50" s="234">
        <v>110</v>
      </c>
      <c r="P50" s="235">
        <v>62</v>
      </c>
      <c r="Q50" s="235">
        <v>80498000</v>
      </c>
      <c r="R50" s="236" t="s">
        <v>597</v>
      </c>
      <c r="S50" s="235">
        <v>80498000</v>
      </c>
      <c r="T50" s="236" t="s">
        <v>1590</v>
      </c>
      <c r="U50" s="237">
        <v>80498000</v>
      </c>
      <c r="V50" s="238" t="s">
        <v>319</v>
      </c>
      <c r="W50" s="237" t="s">
        <v>1502</v>
      </c>
      <c r="X50" s="239" t="s">
        <v>1503</v>
      </c>
      <c r="Y50" s="631">
        <v>0</v>
      </c>
      <c r="Z50" s="232">
        <v>1219667</v>
      </c>
      <c r="AA50" s="232">
        <v>7318000</v>
      </c>
      <c r="AB50" s="232">
        <v>7318000</v>
      </c>
      <c r="AC50" s="232">
        <v>7318000</v>
      </c>
      <c r="AD50" s="232">
        <v>7318000</v>
      </c>
      <c r="AE50" s="232">
        <v>7318000</v>
      </c>
      <c r="AF50" s="232">
        <v>7318000</v>
      </c>
      <c r="AG50" s="232">
        <v>7318000</v>
      </c>
      <c r="AH50" s="232"/>
      <c r="AI50" s="232"/>
      <c r="AJ50" s="237"/>
      <c r="AK50" s="592">
        <f t="shared" si="0"/>
        <v>52445667</v>
      </c>
      <c r="AL50" s="593">
        <f t="shared" si="1"/>
        <v>28052333</v>
      </c>
      <c r="AM50" s="240"/>
      <c r="AN50" s="223">
        <f t="shared" si="2"/>
        <v>28052333</v>
      </c>
      <c r="AO50" s="224"/>
      <c r="AP50" s="224">
        <f t="shared" si="3"/>
        <v>28052333</v>
      </c>
      <c r="AQ50" s="225"/>
      <c r="AR50" s="224"/>
      <c r="AS50" s="224"/>
      <c r="AT50" s="224"/>
      <c r="AU50" s="224"/>
      <c r="AV50" s="224"/>
      <c r="AW50" s="224"/>
      <c r="AX50" s="224"/>
      <c r="AY50" s="224"/>
      <c r="AZ50" s="224"/>
      <c r="BA50" s="224"/>
      <c r="BB50" s="226"/>
      <c r="BC50" s="227">
        <f t="shared" si="4"/>
        <v>0</v>
      </c>
      <c r="BD50" s="222">
        <f t="shared" si="5"/>
        <v>28052333</v>
      </c>
    </row>
    <row r="51" spans="2:56" s="154" customFormat="1" x14ac:dyDescent="0.2">
      <c r="B51" s="231"/>
      <c r="C51" s="462">
        <v>45000000</v>
      </c>
      <c r="D51" s="210" t="s">
        <v>50</v>
      </c>
      <c r="E51" s="210" t="s">
        <v>182</v>
      </c>
      <c r="F51" s="210" t="s">
        <v>156</v>
      </c>
      <c r="G51" s="210" t="s">
        <v>157</v>
      </c>
      <c r="H51" s="210" t="s">
        <v>155</v>
      </c>
      <c r="I51" s="210" t="s">
        <v>155</v>
      </c>
      <c r="J51" s="210" t="s">
        <v>189</v>
      </c>
      <c r="K51" s="210" t="s">
        <v>188</v>
      </c>
      <c r="L51" s="630" t="s">
        <v>2001</v>
      </c>
      <c r="M51" s="630" t="s">
        <v>2001</v>
      </c>
      <c r="N51" s="630" t="s">
        <v>2001</v>
      </c>
      <c r="O51" s="234">
        <v>112</v>
      </c>
      <c r="P51" s="235">
        <v>392</v>
      </c>
      <c r="Q51" s="235">
        <v>45000000</v>
      </c>
      <c r="R51" s="236" t="s">
        <v>639</v>
      </c>
      <c r="S51" s="235">
        <v>45000000</v>
      </c>
      <c r="T51" s="236" t="s">
        <v>1591</v>
      </c>
      <c r="U51" s="237">
        <v>45000000</v>
      </c>
      <c r="V51" s="238" t="s">
        <v>629</v>
      </c>
      <c r="W51" s="237" t="s">
        <v>1504</v>
      </c>
      <c r="X51" s="239" t="s">
        <v>1424</v>
      </c>
      <c r="Y51" s="631">
        <v>0</v>
      </c>
      <c r="Z51" s="232">
        <v>0</v>
      </c>
      <c r="AA51" s="232">
        <v>0</v>
      </c>
      <c r="AB51" s="232">
        <v>1000000</v>
      </c>
      <c r="AC51" s="232">
        <v>5000000</v>
      </c>
      <c r="AD51" s="232">
        <v>5000000</v>
      </c>
      <c r="AE51" s="232">
        <v>5000000</v>
      </c>
      <c r="AF51" s="232">
        <v>5000000</v>
      </c>
      <c r="AG51" s="232">
        <v>5000000</v>
      </c>
      <c r="AH51" s="232"/>
      <c r="AI51" s="232"/>
      <c r="AJ51" s="237"/>
      <c r="AK51" s="592">
        <f t="shared" si="0"/>
        <v>26000000</v>
      </c>
      <c r="AL51" s="593">
        <f t="shared" si="1"/>
        <v>19000000</v>
      </c>
      <c r="AM51" s="240"/>
      <c r="AN51" s="223">
        <f t="shared" si="2"/>
        <v>19000000</v>
      </c>
      <c r="AO51" s="224"/>
      <c r="AP51" s="224">
        <f t="shared" si="3"/>
        <v>19000000</v>
      </c>
      <c r="AQ51" s="225"/>
      <c r="AR51" s="224"/>
      <c r="AS51" s="224"/>
      <c r="AT51" s="224"/>
      <c r="AU51" s="224"/>
      <c r="AV51" s="224"/>
      <c r="AW51" s="224"/>
      <c r="AX51" s="224"/>
      <c r="AY51" s="224"/>
      <c r="AZ51" s="224"/>
      <c r="BA51" s="224"/>
      <c r="BB51" s="226"/>
      <c r="BC51" s="227">
        <f t="shared" si="4"/>
        <v>0</v>
      </c>
      <c r="BD51" s="222">
        <f t="shared" si="5"/>
        <v>19000000</v>
      </c>
    </row>
    <row r="52" spans="2:56" s="154" customFormat="1" x14ac:dyDescent="0.2">
      <c r="B52" s="231"/>
      <c r="C52" s="462">
        <v>80465000</v>
      </c>
      <c r="D52" s="210" t="s">
        <v>50</v>
      </c>
      <c r="E52" s="210" t="s">
        <v>182</v>
      </c>
      <c r="F52" s="210" t="s">
        <v>156</v>
      </c>
      <c r="G52" s="210" t="s">
        <v>157</v>
      </c>
      <c r="H52" s="210" t="s">
        <v>155</v>
      </c>
      <c r="I52" s="210" t="s">
        <v>155</v>
      </c>
      <c r="J52" s="210" t="s">
        <v>189</v>
      </c>
      <c r="K52" s="210" t="s">
        <v>188</v>
      </c>
      <c r="L52" s="630" t="s">
        <v>2001</v>
      </c>
      <c r="M52" s="630" t="s">
        <v>2001</v>
      </c>
      <c r="N52" s="630" t="s">
        <v>2001</v>
      </c>
      <c r="O52" s="234">
        <v>115</v>
      </c>
      <c r="P52" s="235">
        <v>56</v>
      </c>
      <c r="Q52" s="235">
        <v>80465000</v>
      </c>
      <c r="R52" s="236" t="s">
        <v>635</v>
      </c>
      <c r="S52" s="235">
        <v>80465000</v>
      </c>
      <c r="T52" s="236" t="s">
        <v>1506</v>
      </c>
      <c r="U52" s="237">
        <v>80465000</v>
      </c>
      <c r="V52" s="238" t="s">
        <v>320</v>
      </c>
      <c r="W52" s="237" t="s">
        <v>1505</v>
      </c>
      <c r="X52" s="239" t="s">
        <v>1506</v>
      </c>
      <c r="Y52" s="631">
        <v>0</v>
      </c>
      <c r="Z52" s="232">
        <v>2682167</v>
      </c>
      <c r="AA52" s="232">
        <v>7315000</v>
      </c>
      <c r="AB52" s="232">
        <v>7315000</v>
      </c>
      <c r="AC52" s="232">
        <v>7315000</v>
      </c>
      <c r="AD52" s="232">
        <v>7315000</v>
      </c>
      <c r="AE52" s="232">
        <v>7315000</v>
      </c>
      <c r="AF52" s="232">
        <v>7315000</v>
      </c>
      <c r="AG52" s="232">
        <v>7315000</v>
      </c>
      <c r="AH52" s="232"/>
      <c r="AI52" s="232"/>
      <c r="AJ52" s="237"/>
      <c r="AK52" s="592">
        <f t="shared" si="0"/>
        <v>53887167</v>
      </c>
      <c r="AL52" s="593">
        <f t="shared" si="1"/>
        <v>26577833</v>
      </c>
      <c r="AM52" s="240"/>
      <c r="AN52" s="223">
        <f t="shared" si="2"/>
        <v>26577833</v>
      </c>
      <c r="AO52" s="224"/>
      <c r="AP52" s="224">
        <f t="shared" si="3"/>
        <v>26577833</v>
      </c>
      <c r="AQ52" s="225"/>
      <c r="AR52" s="224"/>
      <c r="AS52" s="224"/>
      <c r="AT52" s="224"/>
      <c r="AU52" s="224"/>
      <c r="AV52" s="224"/>
      <c r="AW52" s="224"/>
      <c r="AX52" s="224"/>
      <c r="AY52" s="224"/>
      <c r="AZ52" s="224"/>
      <c r="BA52" s="224"/>
      <c r="BB52" s="226"/>
      <c r="BC52" s="227">
        <f t="shared" si="4"/>
        <v>0</v>
      </c>
      <c r="BD52" s="222">
        <f t="shared" si="5"/>
        <v>26577833</v>
      </c>
    </row>
    <row r="53" spans="2:56" s="154" customFormat="1" x14ac:dyDescent="0.2">
      <c r="B53" s="231"/>
      <c r="C53" s="462">
        <v>80465000</v>
      </c>
      <c r="D53" s="210" t="s">
        <v>50</v>
      </c>
      <c r="E53" s="210" t="s">
        <v>182</v>
      </c>
      <c r="F53" s="210" t="s">
        <v>156</v>
      </c>
      <c r="G53" s="210" t="s">
        <v>157</v>
      </c>
      <c r="H53" s="210" t="s">
        <v>155</v>
      </c>
      <c r="I53" s="210" t="s">
        <v>155</v>
      </c>
      <c r="J53" s="210" t="s">
        <v>189</v>
      </c>
      <c r="K53" s="210" t="s">
        <v>188</v>
      </c>
      <c r="L53" s="630" t="s">
        <v>2001</v>
      </c>
      <c r="M53" s="630" t="s">
        <v>2001</v>
      </c>
      <c r="N53" s="630" t="s">
        <v>2001</v>
      </c>
      <c r="O53" s="234">
        <v>117</v>
      </c>
      <c r="P53" s="235">
        <v>57</v>
      </c>
      <c r="Q53" s="235">
        <v>80465000</v>
      </c>
      <c r="R53" s="236" t="s">
        <v>637</v>
      </c>
      <c r="S53" s="235">
        <v>80465000</v>
      </c>
      <c r="T53" s="236" t="s">
        <v>1485</v>
      </c>
      <c r="U53" s="237">
        <v>80465000</v>
      </c>
      <c r="V53" s="238" t="s">
        <v>321</v>
      </c>
      <c r="W53" s="237" t="s">
        <v>1507</v>
      </c>
      <c r="X53" s="239" t="s">
        <v>1508</v>
      </c>
      <c r="Y53" s="631">
        <v>0</v>
      </c>
      <c r="Z53" s="232">
        <v>2682167</v>
      </c>
      <c r="AA53" s="232">
        <v>7315000</v>
      </c>
      <c r="AB53" s="232">
        <v>7315000</v>
      </c>
      <c r="AC53" s="232">
        <v>7315000</v>
      </c>
      <c r="AD53" s="232">
        <v>7315000</v>
      </c>
      <c r="AE53" s="232">
        <v>7315000</v>
      </c>
      <c r="AF53" s="232">
        <v>7315000</v>
      </c>
      <c r="AG53" s="232">
        <v>7315000</v>
      </c>
      <c r="AH53" s="232"/>
      <c r="AI53" s="232"/>
      <c r="AJ53" s="237"/>
      <c r="AK53" s="592">
        <f t="shared" si="0"/>
        <v>53887167</v>
      </c>
      <c r="AL53" s="593">
        <f t="shared" si="1"/>
        <v>26577833</v>
      </c>
      <c r="AM53" s="240"/>
      <c r="AN53" s="223">
        <f t="shared" si="2"/>
        <v>26577833</v>
      </c>
      <c r="AO53" s="224"/>
      <c r="AP53" s="224">
        <f t="shared" si="3"/>
        <v>26577833</v>
      </c>
      <c r="AQ53" s="225"/>
      <c r="AR53" s="224"/>
      <c r="AS53" s="224"/>
      <c r="AT53" s="224"/>
      <c r="AU53" s="224"/>
      <c r="AV53" s="224"/>
      <c r="AW53" s="224"/>
      <c r="AX53" s="224"/>
      <c r="AY53" s="224"/>
      <c r="AZ53" s="224"/>
      <c r="BA53" s="224"/>
      <c r="BB53" s="226"/>
      <c r="BC53" s="227">
        <f t="shared" si="4"/>
        <v>0</v>
      </c>
      <c r="BD53" s="222">
        <f t="shared" si="5"/>
        <v>26577833</v>
      </c>
    </row>
    <row r="54" spans="2:56" s="154" customFormat="1" x14ac:dyDescent="0.2">
      <c r="B54" s="231"/>
      <c r="C54" s="462">
        <v>65176650</v>
      </c>
      <c r="D54" s="210" t="s">
        <v>50</v>
      </c>
      <c r="E54" s="210" t="s">
        <v>182</v>
      </c>
      <c r="F54" s="210" t="s">
        <v>156</v>
      </c>
      <c r="G54" s="210" t="s">
        <v>157</v>
      </c>
      <c r="H54" s="210" t="s">
        <v>155</v>
      </c>
      <c r="I54" s="210" t="s">
        <v>155</v>
      </c>
      <c r="J54" s="210" t="s">
        <v>189</v>
      </c>
      <c r="K54" s="210" t="s">
        <v>188</v>
      </c>
      <c r="L54" s="630" t="s">
        <v>2001</v>
      </c>
      <c r="M54" s="630" t="s">
        <v>2001</v>
      </c>
      <c r="N54" s="630" t="s">
        <v>2001</v>
      </c>
      <c r="O54" s="234">
        <v>119</v>
      </c>
      <c r="P54" s="235">
        <v>63</v>
      </c>
      <c r="Q54" s="235">
        <v>65176650</v>
      </c>
      <c r="R54" s="236" t="s">
        <v>636</v>
      </c>
      <c r="S54" s="235">
        <v>65176650</v>
      </c>
      <c r="T54" s="236" t="s">
        <v>1510</v>
      </c>
      <c r="U54" s="237">
        <v>65176650</v>
      </c>
      <c r="V54" s="238" t="s">
        <v>322</v>
      </c>
      <c r="W54" s="237" t="s">
        <v>1509</v>
      </c>
      <c r="X54" s="239" t="s">
        <v>1510</v>
      </c>
      <c r="Y54" s="631">
        <v>0</v>
      </c>
      <c r="Z54" s="232">
        <v>1975050</v>
      </c>
      <c r="AA54" s="232">
        <v>5925150</v>
      </c>
      <c r="AB54" s="232">
        <v>5925150</v>
      </c>
      <c r="AC54" s="232">
        <v>5925150</v>
      </c>
      <c r="AD54" s="232">
        <v>5925150</v>
      </c>
      <c r="AE54" s="232">
        <v>5925150</v>
      </c>
      <c r="AF54" s="232">
        <v>5925150</v>
      </c>
      <c r="AG54" s="232">
        <v>5925150</v>
      </c>
      <c r="AH54" s="232"/>
      <c r="AI54" s="232"/>
      <c r="AJ54" s="237"/>
      <c r="AK54" s="592">
        <f t="shared" si="0"/>
        <v>43451100</v>
      </c>
      <c r="AL54" s="593">
        <f t="shared" si="1"/>
        <v>21725550</v>
      </c>
      <c r="AM54" s="240"/>
      <c r="AN54" s="223">
        <f t="shared" si="2"/>
        <v>21725550</v>
      </c>
      <c r="AO54" s="224"/>
      <c r="AP54" s="224">
        <f t="shared" si="3"/>
        <v>21725550</v>
      </c>
      <c r="AQ54" s="225"/>
      <c r="AR54" s="224"/>
      <c r="AS54" s="224"/>
      <c r="AT54" s="224"/>
      <c r="AU54" s="224"/>
      <c r="AV54" s="224"/>
      <c r="AW54" s="224"/>
      <c r="AX54" s="224"/>
      <c r="AY54" s="224"/>
      <c r="AZ54" s="224"/>
      <c r="BA54" s="224"/>
      <c r="BB54" s="226"/>
      <c r="BC54" s="227">
        <f t="shared" si="4"/>
        <v>0</v>
      </c>
      <c r="BD54" s="222">
        <f t="shared" si="5"/>
        <v>21725550</v>
      </c>
    </row>
    <row r="55" spans="2:56" s="154" customFormat="1" x14ac:dyDescent="0.2">
      <c r="B55" s="231"/>
      <c r="C55" s="462">
        <v>44000000</v>
      </c>
      <c r="D55" s="210" t="s">
        <v>50</v>
      </c>
      <c r="E55" s="210" t="s">
        <v>182</v>
      </c>
      <c r="F55" s="210" t="s">
        <v>156</v>
      </c>
      <c r="G55" s="210" t="s">
        <v>157</v>
      </c>
      <c r="H55" s="210" t="s">
        <v>155</v>
      </c>
      <c r="I55" s="210" t="s">
        <v>155</v>
      </c>
      <c r="J55" s="210" t="s">
        <v>189</v>
      </c>
      <c r="K55" s="210" t="s">
        <v>188</v>
      </c>
      <c r="L55" s="630" t="s">
        <v>2001</v>
      </c>
      <c r="M55" s="630" t="s">
        <v>2001</v>
      </c>
      <c r="N55" s="630" t="s">
        <v>2001</v>
      </c>
      <c r="O55" s="234">
        <v>121</v>
      </c>
      <c r="P55" s="235">
        <v>37</v>
      </c>
      <c r="Q55" s="235">
        <v>44000000</v>
      </c>
      <c r="R55" s="236">
        <v>52</v>
      </c>
      <c r="S55" s="235">
        <v>44000000</v>
      </c>
      <c r="T55" s="236" t="s">
        <v>1592</v>
      </c>
      <c r="U55" s="237">
        <v>44000000</v>
      </c>
      <c r="V55" s="238" t="s">
        <v>323</v>
      </c>
      <c r="W55" s="237" t="s">
        <v>1511</v>
      </c>
      <c r="X55" s="239" t="s">
        <v>1512</v>
      </c>
      <c r="Y55" s="631">
        <v>0</v>
      </c>
      <c r="Z55" s="232">
        <v>0</v>
      </c>
      <c r="AA55" s="232">
        <v>4000000</v>
      </c>
      <c r="AB55" s="232">
        <v>4666667</v>
      </c>
      <c r="AC55" s="232">
        <v>4000000</v>
      </c>
      <c r="AD55" s="232">
        <v>4000000</v>
      </c>
      <c r="AE55" s="232">
        <v>4000000</v>
      </c>
      <c r="AF55" s="232">
        <v>4000000</v>
      </c>
      <c r="AG55" s="232">
        <v>4000000</v>
      </c>
      <c r="AH55" s="232"/>
      <c r="AI55" s="232"/>
      <c r="AJ55" s="237"/>
      <c r="AK55" s="592">
        <f t="shared" si="0"/>
        <v>28666667</v>
      </c>
      <c r="AL55" s="593">
        <f t="shared" si="1"/>
        <v>15333333</v>
      </c>
      <c r="AM55" s="240"/>
      <c r="AN55" s="223">
        <f t="shared" si="2"/>
        <v>15333333</v>
      </c>
      <c r="AO55" s="224"/>
      <c r="AP55" s="224">
        <f t="shared" si="3"/>
        <v>15333333</v>
      </c>
      <c r="AQ55" s="225"/>
      <c r="AR55" s="224"/>
      <c r="AS55" s="224"/>
      <c r="AT55" s="224"/>
      <c r="AU55" s="224"/>
      <c r="AV55" s="224"/>
      <c r="AW55" s="224"/>
      <c r="AX55" s="224"/>
      <c r="AY55" s="224"/>
      <c r="AZ55" s="224"/>
      <c r="BA55" s="224"/>
      <c r="BB55" s="226"/>
      <c r="BC55" s="227">
        <f t="shared" si="4"/>
        <v>0</v>
      </c>
      <c r="BD55" s="222">
        <f t="shared" si="5"/>
        <v>15333333</v>
      </c>
    </row>
    <row r="56" spans="2:56" s="154" customFormat="1" x14ac:dyDescent="0.2">
      <c r="B56" s="231"/>
      <c r="C56" s="462">
        <v>55000000</v>
      </c>
      <c r="D56" s="210" t="s">
        <v>50</v>
      </c>
      <c r="E56" s="210" t="s">
        <v>182</v>
      </c>
      <c r="F56" s="210" t="s">
        <v>156</v>
      </c>
      <c r="G56" s="210" t="s">
        <v>157</v>
      </c>
      <c r="H56" s="210" t="s">
        <v>155</v>
      </c>
      <c r="I56" s="210" t="s">
        <v>155</v>
      </c>
      <c r="J56" s="210" t="s">
        <v>189</v>
      </c>
      <c r="K56" s="210" t="s">
        <v>188</v>
      </c>
      <c r="L56" s="630" t="s">
        <v>2001</v>
      </c>
      <c r="M56" s="630" t="s">
        <v>2001</v>
      </c>
      <c r="N56" s="630" t="s">
        <v>2001</v>
      </c>
      <c r="O56" s="234">
        <v>123</v>
      </c>
      <c r="P56" s="235">
        <v>64</v>
      </c>
      <c r="Q56" s="235">
        <v>55000000</v>
      </c>
      <c r="R56" s="236">
        <v>77</v>
      </c>
      <c r="S56" s="235">
        <v>55000000</v>
      </c>
      <c r="T56" s="236" t="s">
        <v>1075</v>
      </c>
      <c r="U56" s="237">
        <v>55000000</v>
      </c>
      <c r="V56" s="238" t="s">
        <v>324</v>
      </c>
      <c r="W56" s="237" t="s">
        <v>1513</v>
      </c>
      <c r="X56" s="239" t="s">
        <v>1514</v>
      </c>
      <c r="Y56" s="631">
        <v>0</v>
      </c>
      <c r="Z56" s="232">
        <v>0</v>
      </c>
      <c r="AA56" s="232">
        <v>5000000</v>
      </c>
      <c r="AB56" s="232">
        <v>5833333</v>
      </c>
      <c r="AC56" s="232">
        <v>5000000</v>
      </c>
      <c r="AD56" s="232">
        <v>5000000</v>
      </c>
      <c r="AE56" s="232">
        <v>5000000</v>
      </c>
      <c r="AF56" s="232">
        <v>5000000</v>
      </c>
      <c r="AG56" s="232">
        <v>5000000</v>
      </c>
      <c r="AH56" s="232"/>
      <c r="AI56" s="232"/>
      <c r="AJ56" s="237"/>
      <c r="AK56" s="592">
        <f t="shared" si="0"/>
        <v>35833333</v>
      </c>
      <c r="AL56" s="593">
        <f t="shared" si="1"/>
        <v>19166667</v>
      </c>
      <c r="AM56" s="240"/>
      <c r="AN56" s="223">
        <f t="shared" si="2"/>
        <v>19166667</v>
      </c>
      <c r="AO56" s="224"/>
      <c r="AP56" s="224">
        <f t="shared" si="3"/>
        <v>19166667</v>
      </c>
      <c r="AQ56" s="225"/>
      <c r="AR56" s="224"/>
      <c r="AS56" s="224"/>
      <c r="AT56" s="224"/>
      <c r="AU56" s="224"/>
      <c r="AV56" s="224"/>
      <c r="AW56" s="224"/>
      <c r="AX56" s="224"/>
      <c r="AY56" s="224"/>
      <c r="AZ56" s="224"/>
      <c r="BA56" s="224"/>
      <c r="BB56" s="226"/>
      <c r="BC56" s="227">
        <f t="shared" si="4"/>
        <v>0</v>
      </c>
      <c r="BD56" s="222">
        <f t="shared" si="5"/>
        <v>19166667</v>
      </c>
    </row>
    <row r="57" spans="2:56" s="154" customFormat="1" x14ac:dyDescent="0.2">
      <c r="B57" s="231"/>
      <c r="C57" s="462">
        <v>40002600</v>
      </c>
      <c r="D57" s="210" t="s">
        <v>50</v>
      </c>
      <c r="E57" s="210" t="s">
        <v>182</v>
      </c>
      <c r="F57" s="210" t="s">
        <v>156</v>
      </c>
      <c r="G57" s="210" t="s">
        <v>157</v>
      </c>
      <c r="H57" s="210" t="s">
        <v>155</v>
      </c>
      <c r="I57" s="210" t="s">
        <v>155</v>
      </c>
      <c r="J57" s="210" t="s">
        <v>189</v>
      </c>
      <c r="K57" s="210" t="s">
        <v>188</v>
      </c>
      <c r="L57" s="630" t="s">
        <v>2001</v>
      </c>
      <c r="M57" s="630" t="s">
        <v>2001</v>
      </c>
      <c r="N57" s="630" t="s">
        <v>2001</v>
      </c>
      <c r="O57" s="234">
        <v>125</v>
      </c>
      <c r="P57" s="235">
        <v>65</v>
      </c>
      <c r="Q57" s="235">
        <v>40002600</v>
      </c>
      <c r="R57" s="236">
        <v>10</v>
      </c>
      <c r="S57" s="235">
        <v>40002600</v>
      </c>
      <c r="T57" s="236" t="s">
        <v>1532</v>
      </c>
      <c r="U57" s="237">
        <v>40002600</v>
      </c>
      <c r="V57" s="238" t="s">
        <v>325</v>
      </c>
      <c r="W57" s="237" t="s">
        <v>1515</v>
      </c>
      <c r="X57" s="239" t="s">
        <v>1516</v>
      </c>
      <c r="Y57" s="631">
        <v>0</v>
      </c>
      <c r="Z57" s="232">
        <v>1333420</v>
      </c>
      <c r="AA57" s="232">
        <v>3636600</v>
      </c>
      <c r="AB57" s="232">
        <v>3636600</v>
      </c>
      <c r="AC57" s="232">
        <v>3636600</v>
      </c>
      <c r="AD57" s="232">
        <v>3636600</v>
      </c>
      <c r="AE57" s="232">
        <v>3636600</v>
      </c>
      <c r="AF57" s="232">
        <v>3636600</v>
      </c>
      <c r="AG57" s="232">
        <v>3636600</v>
      </c>
      <c r="AH57" s="232"/>
      <c r="AI57" s="232"/>
      <c r="AJ57" s="237"/>
      <c r="AK57" s="592">
        <f t="shared" si="0"/>
        <v>26789620</v>
      </c>
      <c r="AL57" s="593">
        <f t="shared" si="1"/>
        <v>13212980</v>
      </c>
      <c r="AM57" s="240"/>
      <c r="AN57" s="223">
        <f t="shared" si="2"/>
        <v>13212980</v>
      </c>
      <c r="AO57" s="224"/>
      <c r="AP57" s="224">
        <f t="shared" si="3"/>
        <v>13212980</v>
      </c>
      <c r="AQ57" s="225"/>
      <c r="AR57" s="224"/>
      <c r="AS57" s="224"/>
      <c r="AT57" s="224"/>
      <c r="AU57" s="224"/>
      <c r="AV57" s="224"/>
      <c r="AW57" s="224"/>
      <c r="AX57" s="224"/>
      <c r="AY57" s="224"/>
      <c r="AZ57" s="224"/>
      <c r="BA57" s="224"/>
      <c r="BB57" s="226"/>
      <c r="BC57" s="227">
        <f t="shared" si="4"/>
        <v>0</v>
      </c>
      <c r="BD57" s="222">
        <f t="shared" si="5"/>
        <v>13212980</v>
      </c>
    </row>
    <row r="58" spans="2:56" s="154" customFormat="1" x14ac:dyDescent="0.2">
      <c r="B58" s="231"/>
      <c r="C58" s="462">
        <v>47359400</v>
      </c>
      <c r="D58" s="210" t="s">
        <v>50</v>
      </c>
      <c r="E58" s="210" t="s">
        <v>182</v>
      </c>
      <c r="F58" s="210" t="s">
        <v>156</v>
      </c>
      <c r="G58" s="210" t="s">
        <v>157</v>
      </c>
      <c r="H58" s="210" t="s">
        <v>155</v>
      </c>
      <c r="I58" s="210" t="s">
        <v>155</v>
      </c>
      <c r="J58" s="210" t="s">
        <v>189</v>
      </c>
      <c r="K58" s="210" t="s">
        <v>188</v>
      </c>
      <c r="L58" s="630" t="s">
        <v>2001</v>
      </c>
      <c r="M58" s="630" t="s">
        <v>2001</v>
      </c>
      <c r="N58" s="630" t="s">
        <v>2001</v>
      </c>
      <c r="O58" s="234">
        <v>126</v>
      </c>
      <c r="P58" s="235">
        <v>66</v>
      </c>
      <c r="Q58" s="235">
        <v>47359400</v>
      </c>
      <c r="R58" s="236">
        <v>66</v>
      </c>
      <c r="S58" s="235">
        <v>47359400</v>
      </c>
      <c r="T58" s="236" t="s">
        <v>1593</v>
      </c>
      <c r="U58" s="237">
        <v>47359400</v>
      </c>
      <c r="V58" s="238" t="s">
        <v>326</v>
      </c>
      <c r="W58" s="237" t="s">
        <v>1517</v>
      </c>
      <c r="X58" s="239" t="s">
        <v>1518</v>
      </c>
      <c r="Y58" s="631">
        <v>0</v>
      </c>
      <c r="Z58" s="232">
        <v>717567</v>
      </c>
      <c r="AA58" s="232">
        <v>4305400</v>
      </c>
      <c r="AB58" s="232">
        <v>4305400</v>
      </c>
      <c r="AC58" s="232">
        <v>4305400</v>
      </c>
      <c r="AD58" s="232">
        <v>4305400</v>
      </c>
      <c r="AE58" s="232">
        <v>4305400</v>
      </c>
      <c r="AF58" s="232">
        <v>4305400</v>
      </c>
      <c r="AG58" s="232">
        <v>4305400</v>
      </c>
      <c r="AH58" s="232"/>
      <c r="AI58" s="232"/>
      <c r="AJ58" s="237"/>
      <c r="AK58" s="592">
        <f t="shared" si="0"/>
        <v>30855367</v>
      </c>
      <c r="AL58" s="593">
        <f t="shared" si="1"/>
        <v>16504033</v>
      </c>
      <c r="AM58" s="240"/>
      <c r="AN58" s="223">
        <f t="shared" si="2"/>
        <v>16504033</v>
      </c>
      <c r="AO58" s="224"/>
      <c r="AP58" s="224">
        <f t="shared" si="3"/>
        <v>16504033</v>
      </c>
      <c r="AQ58" s="225"/>
      <c r="AR58" s="224"/>
      <c r="AS58" s="224"/>
      <c r="AT58" s="224"/>
      <c r="AU58" s="224"/>
      <c r="AV58" s="224"/>
      <c r="AW58" s="224"/>
      <c r="AX58" s="224"/>
      <c r="AY58" s="224"/>
      <c r="AZ58" s="224"/>
      <c r="BA58" s="224"/>
      <c r="BB58" s="226"/>
      <c r="BC58" s="227">
        <f t="shared" si="4"/>
        <v>0</v>
      </c>
      <c r="BD58" s="222">
        <f t="shared" si="5"/>
        <v>16504033</v>
      </c>
    </row>
    <row r="59" spans="2:56" s="154" customFormat="1" x14ac:dyDescent="0.2">
      <c r="B59" s="231"/>
      <c r="C59" s="462">
        <v>55000000</v>
      </c>
      <c r="D59" s="210" t="s">
        <v>50</v>
      </c>
      <c r="E59" s="210" t="s">
        <v>182</v>
      </c>
      <c r="F59" s="210" t="s">
        <v>156</v>
      </c>
      <c r="G59" s="210" t="s">
        <v>157</v>
      </c>
      <c r="H59" s="210" t="s">
        <v>155</v>
      </c>
      <c r="I59" s="210" t="s">
        <v>155</v>
      </c>
      <c r="J59" s="210" t="s">
        <v>189</v>
      </c>
      <c r="K59" s="210" t="s">
        <v>188</v>
      </c>
      <c r="L59" s="630" t="s">
        <v>2001</v>
      </c>
      <c r="M59" s="630" t="s">
        <v>2001</v>
      </c>
      <c r="N59" s="630" t="s">
        <v>2001</v>
      </c>
      <c r="O59" s="234">
        <v>128</v>
      </c>
      <c r="P59" s="235">
        <v>67</v>
      </c>
      <c r="Q59" s="235">
        <v>55000000</v>
      </c>
      <c r="R59" s="236">
        <v>75</v>
      </c>
      <c r="S59" s="235">
        <v>55000000</v>
      </c>
      <c r="T59" s="236" t="s">
        <v>971</v>
      </c>
      <c r="U59" s="237">
        <v>55000000</v>
      </c>
      <c r="V59" s="238" t="s">
        <v>327</v>
      </c>
      <c r="W59" s="237" t="s">
        <v>1519</v>
      </c>
      <c r="X59" s="239" t="s">
        <v>1520</v>
      </c>
      <c r="Y59" s="631">
        <v>0</v>
      </c>
      <c r="Z59" s="232">
        <v>0</v>
      </c>
      <c r="AA59" s="232">
        <v>5000000</v>
      </c>
      <c r="AB59" s="232">
        <v>5666667</v>
      </c>
      <c r="AC59" s="232">
        <v>5000000</v>
      </c>
      <c r="AD59" s="232">
        <v>5000000</v>
      </c>
      <c r="AE59" s="232">
        <v>5000000</v>
      </c>
      <c r="AF59" s="232">
        <v>5000000</v>
      </c>
      <c r="AG59" s="232">
        <v>5000000</v>
      </c>
      <c r="AH59" s="232"/>
      <c r="AI59" s="232"/>
      <c r="AJ59" s="237"/>
      <c r="AK59" s="592">
        <f t="shared" si="0"/>
        <v>35666667</v>
      </c>
      <c r="AL59" s="593">
        <f t="shared" si="1"/>
        <v>19333333</v>
      </c>
      <c r="AM59" s="240"/>
      <c r="AN59" s="223">
        <f t="shared" si="2"/>
        <v>19333333</v>
      </c>
      <c r="AO59" s="224"/>
      <c r="AP59" s="224">
        <f t="shared" si="3"/>
        <v>19333333</v>
      </c>
      <c r="AQ59" s="225"/>
      <c r="AR59" s="224"/>
      <c r="AS59" s="224"/>
      <c r="AT59" s="224"/>
      <c r="AU59" s="224"/>
      <c r="AV59" s="224"/>
      <c r="AW59" s="224"/>
      <c r="AX59" s="224"/>
      <c r="AY59" s="224"/>
      <c r="AZ59" s="224"/>
      <c r="BA59" s="224"/>
      <c r="BB59" s="226"/>
      <c r="BC59" s="227">
        <f t="shared" si="4"/>
        <v>0</v>
      </c>
      <c r="BD59" s="222">
        <f t="shared" si="5"/>
        <v>19333333</v>
      </c>
    </row>
    <row r="60" spans="2:56" s="154" customFormat="1" x14ac:dyDescent="0.2">
      <c r="B60" s="231"/>
      <c r="C60" s="462">
        <v>49500000</v>
      </c>
      <c r="D60" s="210" t="s">
        <v>50</v>
      </c>
      <c r="E60" s="210" t="s">
        <v>182</v>
      </c>
      <c r="F60" s="210" t="s">
        <v>156</v>
      </c>
      <c r="G60" s="210" t="s">
        <v>157</v>
      </c>
      <c r="H60" s="210" t="s">
        <v>155</v>
      </c>
      <c r="I60" s="210" t="s">
        <v>155</v>
      </c>
      <c r="J60" s="210" t="s">
        <v>189</v>
      </c>
      <c r="K60" s="210" t="s">
        <v>188</v>
      </c>
      <c r="L60" s="630" t="s">
        <v>2001</v>
      </c>
      <c r="M60" s="630" t="s">
        <v>2001</v>
      </c>
      <c r="N60" s="630" t="s">
        <v>2001</v>
      </c>
      <c r="O60" s="234">
        <v>130</v>
      </c>
      <c r="P60" s="235">
        <v>68</v>
      </c>
      <c r="Q60" s="235">
        <v>49500000</v>
      </c>
      <c r="R60" s="236">
        <v>73</v>
      </c>
      <c r="S60" s="235">
        <v>49500000</v>
      </c>
      <c r="T60" s="236" t="s">
        <v>1594</v>
      </c>
      <c r="U60" s="237">
        <v>49500000</v>
      </c>
      <c r="V60" s="238" t="s">
        <v>328</v>
      </c>
      <c r="W60" s="237" t="s">
        <v>1521</v>
      </c>
      <c r="X60" s="239" t="s">
        <v>1522</v>
      </c>
      <c r="Y60" s="631">
        <v>0</v>
      </c>
      <c r="Z60" s="232">
        <v>0</v>
      </c>
      <c r="AA60" s="232">
        <v>4500000</v>
      </c>
      <c r="AB60" s="232">
        <v>5250000</v>
      </c>
      <c r="AC60" s="232">
        <v>4500000</v>
      </c>
      <c r="AD60" s="232">
        <v>4500000</v>
      </c>
      <c r="AE60" s="232">
        <v>4500000</v>
      </c>
      <c r="AF60" s="232">
        <v>4500000</v>
      </c>
      <c r="AG60" s="232">
        <v>4500000</v>
      </c>
      <c r="AH60" s="232"/>
      <c r="AI60" s="232"/>
      <c r="AJ60" s="237"/>
      <c r="AK60" s="592">
        <f t="shared" si="0"/>
        <v>32250000</v>
      </c>
      <c r="AL60" s="593">
        <f t="shared" si="1"/>
        <v>17250000</v>
      </c>
      <c r="AM60" s="240"/>
      <c r="AN60" s="223">
        <f t="shared" si="2"/>
        <v>17250000</v>
      </c>
      <c r="AO60" s="224"/>
      <c r="AP60" s="224">
        <f t="shared" si="3"/>
        <v>17250000</v>
      </c>
      <c r="AQ60" s="225"/>
      <c r="AR60" s="224"/>
      <c r="AS60" s="224"/>
      <c r="AT60" s="224"/>
      <c r="AU60" s="224"/>
      <c r="AV60" s="224"/>
      <c r="AW60" s="224"/>
      <c r="AX60" s="224"/>
      <c r="AY60" s="224"/>
      <c r="AZ60" s="224"/>
      <c r="BA60" s="224"/>
      <c r="BB60" s="226"/>
      <c r="BC60" s="227">
        <f t="shared" si="4"/>
        <v>0</v>
      </c>
      <c r="BD60" s="222">
        <f t="shared" si="5"/>
        <v>17250000</v>
      </c>
    </row>
    <row r="61" spans="2:56" s="154" customFormat="1" x14ac:dyDescent="0.2">
      <c r="B61" s="231"/>
      <c r="C61" s="462">
        <v>44000000</v>
      </c>
      <c r="D61" s="210" t="s">
        <v>50</v>
      </c>
      <c r="E61" s="210" t="s">
        <v>182</v>
      </c>
      <c r="F61" s="210" t="s">
        <v>156</v>
      </c>
      <c r="G61" s="210" t="s">
        <v>157</v>
      </c>
      <c r="H61" s="210" t="s">
        <v>155</v>
      </c>
      <c r="I61" s="210" t="s">
        <v>155</v>
      </c>
      <c r="J61" s="210" t="s">
        <v>189</v>
      </c>
      <c r="K61" s="210" t="s">
        <v>188</v>
      </c>
      <c r="L61" s="630" t="s">
        <v>2001</v>
      </c>
      <c r="M61" s="630" t="s">
        <v>2001</v>
      </c>
      <c r="N61" s="630" t="s">
        <v>2001</v>
      </c>
      <c r="O61" s="234">
        <v>131</v>
      </c>
      <c r="P61" s="235">
        <v>69</v>
      </c>
      <c r="Q61" s="235">
        <v>44000000</v>
      </c>
      <c r="R61" s="236">
        <v>95</v>
      </c>
      <c r="S61" s="235">
        <v>44000000</v>
      </c>
      <c r="T61" s="236" t="s">
        <v>1452</v>
      </c>
      <c r="U61" s="237">
        <v>44000000</v>
      </c>
      <c r="V61" s="238" t="s">
        <v>329</v>
      </c>
      <c r="W61" s="237" t="s">
        <v>1523</v>
      </c>
      <c r="X61" s="239" t="s">
        <v>1524</v>
      </c>
      <c r="Y61" s="631">
        <v>0</v>
      </c>
      <c r="Z61" s="232">
        <v>0</v>
      </c>
      <c r="AA61" s="232">
        <v>4000000</v>
      </c>
      <c r="AB61" s="232">
        <v>4666667</v>
      </c>
      <c r="AC61" s="232">
        <v>4000000</v>
      </c>
      <c r="AD61" s="232">
        <v>4000000</v>
      </c>
      <c r="AE61" s="232">
        <v>4000000</v>
      </c>
      <c r="AF61" s="232">
        <v>4000000</v>
      </c>
      <c r="AG61" s="232">
        <v>4000000</v>
      </c>
      <c r="AH61" s="232"/>
      <c r="AI61" s="232"/>
      <c r="AJ61" s="237"/>
      <c r="AK61" s="592">
        <f t="shared" si="0"/>
        <v>28666667</v>
      </c>
      <c r="AL61" s="593">
        <f t="shared" si="1"/>
        <v>15333333</v>
      </c>
      <c r="AM61" s="240"/>
      <c r="AN61" s="223">
        <f t="shared" si="2"/>
        <v>15333333</v>
      </c>
      <c r="AO61" s="224"/>
      <c r="AP61" s="224">
        <f t="shared" si="3"/>
        <v>15333333</v>
      </c>
      <c r="AQ61" s="225"/>
      <c r="AR61" s="224"/>
      <c r="AS61" s="224"/>
      <c r="AT61" s="224"/>
      <c r="AU61" s="224"/>
      <c r="AV61" s="224"/>
      <c r="AW61" s="224"/>
      <c r="AX61" s="224"/>
      <c r="AY61" s="224"/>
      <c r="AZ61" s="224"/>
      <c r="BA61" s="224"/>
      <c r="BB61" s="226"/>
      <c r="BC61" s="227">
        <f t="shared" si="4"/>
        <v>0</v>
      </c>
      <c r="BD61" s="222">
        <f t="shared" si="5"/>
        <v>15333333</v>
      </c>
    </row>
    <row r="62" spans="2:56" s="154" customFormat="1" x14ac:dyDescent="0.2">
      <c r="B62" s="231"/>
      <c r="C62" s="462">
        <v>86900000</v>
      </c>
      <c r="D62" s="210" t="s">
        <v>50</v>
      </c>
      <c r="E62" s="210" t="s">
        <v>182</v>
      </c>
      <c r="F62" s="210" t="s">
        <v>156</v>
      </c>
      <c r="G62" s="210" t="s">
        <v>157</v>
      </c>
      <c r="H62" s="210" t="s">
        <v>155</v>
      </c>
      <c r="I62" s="210" t="s">
        <v>155</v>
      </c>
      <c r="J62" s="210" t="s">
        <v>189</v>
      </c>
      <c r="K62" s="210" t="s">
        <v>188</v>
      </c>
      <c r="L62" s="630" t="s">
        <v>2001</v>
      </c>
      <c r="M62" s="630" t="s">
        <v>2001</v>
      </c>
      <c r="N62" s="630" t="s">
        <v>2001</v>
      </c>
      <c r="O62" s="234">
        <v>132</v>
      </c>
      <c r="P62" s="235">
        <v>18</v>
      </c>
      <c r="Q62" s="235">
        <v>86900000</v>
      </c>
      <c r="R62" s="236">
        <v>9</v>
      </c>
      <c r="S62" s="235">
        <v>86900000</v>
      </c>
      <c r="T62" s="236" t="s">
        <v>1541</v>
      </c>
      <c r="U62" s="237">
        <v>86900000</v>
      </c>
      <c r="V62" s="238" t="s">
        <v>330</v>
      </c>
      <c r="W62" s="237" t="s">
        <v>1525</v>
      </c>
      <c r="X62" s="239" t="s">
        <v>1526</v>
      </c>
      <c r="Y62" s="631">
        <v>0</v>
      </c>
      <c r="Z62" s="232">
        <v>2896667</v>
      </c>
      <c r="AA62" s="232">
        <v>7900000</v>
      </c>
      <c r="AB62" s="232">
        <v>7900000</v>
      </c>
      <c r="AC62" s="232">
        <v>7900000</v>
      </c>
      <c r="AD62" s="232">
        <v>7900000</v>
      </c>
      <c r="AE62" s="232">
        <v>7900000</v>
      </c>
      <c r="AF62" s="232">
        <v>7900000</v>
      </c>
      <c r="AG62" s="232">
        <v>7900000</v>
      </c>
      <c r="AH62" s="232"/>
      <c r="AI62" s="232"/>
      <c r="AJ62" s="237"/>
      <c r="AK62" s="592">
        <f t="shared" si="0"/>
        <v>58196667</v>
      </c>
      <c r="AL62" s="593">
        <f t="shared" si="1"/>
        <v>28703333</v>
      </c>
      <c r="AM62" s="240"/>
      <c r="AN62" s="223">
        <f t="shared" si="2"/>
        <v>28703333</v>
      </c>
      <c r="AO62" s="224"/>
      <c r="AP62" s="224">
        <f t="shared" si="3"/>
        <v>28703333</v>
      </c>
      <c r="AQ62" s="225"/>
      <c r="AR62" s="224"/>
      <c r="AS62" s="224"/>
      <c r="AT62" s="224"/>
      <c r="AU62" s="224"/>
      <c r="AV62" s="224"/>
      <c r="AW62" s="224"/>
      <c r="AX62" s="224"/>
      <c r="AY62" s="224"/>
      <c r="AZ62" s="224"/>
      <c r="BA62" s="224"/>
      <c r="BB62" s="226"/>
      <c r="BC62" s="227">
        <f t="shared" si="4"/>
        <v>0</v>
      </c>
      <c r="BD62" s="222">
        <f t="shared" si="5"/>
        <v>28703333</v>
      </c>
    </row>
    <row r="63" spans="2:56" s="154" customFormat="1" x14ac:dyDescent="0.2">
      <c r="B63" s="231"/>
      <c r="C63" s="462">
        <v>46200000</v>
      </c>
      <c r="D63" s="210" t="s">
        <v>50</v>
      </c>
      <c r="E63" s="210" t="s">
        <v>182</v>
      </c>
      <c r="F63" s="210" t="s">
        <v>156</v>
      </c>
      <c r="G63" s="210" t="s">
        <v>157</v>
      </c>
      <c r="H63" s="210" t="s">
        <v>155</v>
      </c>
      <c r="I63" s="210" t="s">
        <v>155</v>
      </c>
      <c r="J63" s="210" t="s">
        <v>189</v>
      </c>
      <c r="K63" s="210" t="s">
        <v>188</v>
      </c>
      <c r="L63" s="630" t="s">
        <v>2001</v>
      </c>
      <c r="M63" s="630" t="s">
        <v>2001</v>
      </c>
      <c r="N63" s="630" t="s">
        <v>2001</v>
      </c>
      <c r="O63" s="234">
        <v>133</v>
      </c>
      <c r="P63" s="235">
        <v>19</v>
      </c>
      <c r="Q63" s="235">
        <v>46200000</v>
      </c>
      <c r="R63" s="236">
        <v>8</v>
      </c>
      <c r="S63" s="235">
        <v>46200000</v>
      </c>
      <c r="T63" s="236" t="s">
        <v>1556</v>
      </c>
      <c r="U63" s="237">
        <v>46200000</v>
      </c>
      <c r="V63" s="238" t="s">
        <v>331</v>
      </c>
      <c r="W63" s="237" t="s">
        <v>1527</v>
      </c>
      <c r="X63" s="239" t="s">
        <v>1528</v>
      </c>
      <c r="Y63" s="631">
        <v>0</v>
      </c>
      <c r="Z63" s="232">
        <v>1540000</v>
      </c>
      <c r="AA63" s="232">
        <v>4200000</v>
      </c>
      <c r="AB63" s="232">
        <v>4200000</v>
      </c>
      <c r="AC63" s="232">
        <v>4200000</v>
      </c>
      <c r="AD63" s="232">
        <v>4200000</v>
      </c>
      <c r="AE63" s="232">
        <v>4200000</v>
      </c>
      <c r="AF63" s="232">
        <v>4200000</v>
      </c>
      <c r="AG63" s="232">
        <v>4200000</v>
      </c>
      <c r="AH63" s="232"/>
      <c r="AI63" s="232"/>
      <c r="AJ63" s="237"/>
      <c r="AK63" s="592">
        <f t="shared" si="0"/>
        <v>30940000</v>
      </c>
      <c r="AL63" s="593">
        <f t="shared" si="1"/>
        <v>15260000</v>
      </c>
      <c r="AM63" s="240"/>
      <c r="AN63" s="223">
        <f t="shared" si="2"/>
        <v>15260000</v>
      </c>
      <c r="AO63" s="224"/>
      <c r="AP63" s="224">
        <f t="shared" si="3"/>
        <v>15260000</v>
      </c>
      <c r="AQ63" s="225"/>
      <c r="AR63" s="224"/>
      <c r="AS63" s="224"/>
      <c r="AT63" s="224"/>
      <c r="AU63" s="224"/>
      <c r="AV63" s="224"/>
      <c r="AW63" s="224"/>
      <c r="AX63" s="224"/>
      <c r="AY63" s="224"/>
      <c r="AZ63" s="224"/>
      <c r="BA63" s="224"/>
      <c r="BB63" s="226"/>
      <c r="BC63" s="227">
        <f t="shared" si="4"/>
        <v>0</v>
      </c>
      <c r="BD63" s="222">
        <f t="shared" si="5"/>
        <v>15260000</v>
      </c>
    </row>
    <row r="64" spans="2:56" s="154" customFormat="1" x14ac:dyDescent="0.2">
      <c r="B64" s="231"/>
      <c r="C64" s="462">
        <v>42531500</v>
      </c>
      <c r="D64" s="210" t="s">
        <v>50</v>
      </c>
      <c r="E64" s="210" t="s">
        <v>182</v>
      </c>
      <c r="F64" s="210" t="s">
        <v>156</v>
      </c>
      <c r="G64" s="210" t="s">
        <v>157</v>
      </c>
      <c r="H64" s="210" t="s">
        <v>155</v>
      </c>
      <c r="I64" s="210" t="s">
        <v>155</v>
      </c>
      <c r="J64" s="210" t="s">
        <v>189</v>
      </c>
      <c r="K64" s="210" t="s">
        <v>188</v>
      </c>
      <c r="L64" s="630" t="s">
        <v>2001</v>
      </c>
      <c r="M64" s="630" t="s">
        <v>2001</v>
      </c>
      <c r="N64" s="630" t="s">
        <v>2001</v>
      </c>
      <c r="O64" s="234">
        <v>134</v>
      </c>
      <c r="P64" s="235">
        <v>59</v>
      </c>
      <c r="Q64" s="235">
        <v>42531500</v>
      </c>
      <c r="R64" s="236">
        <v>40</v>
      </c>
      <c r="S64" s="235">
        <v>42531500</v>
      </c>
      <c r="T64" s="236" t="s">
        <v>1580</v>
      </c>
      <c r="U64" s="237">
        <v>42531500</v>
      </c>
      <c r="V64" s="238" t="s">
        <v>332</v>
      </c>
      <c r="W64" s="237" t="s">
        <v>1529</v>
      </c>
      <c r="X64" s="239" t="s">
        <v>1530</v>
      </c>
      <c r="Y64" s="631">
        <v>0</v>
      </c>
      <c r="Z64" s="232">
        <v>1159950</v>
      </c>
      <c r="AA64" s="232">
        <v>3866500</v>
      </c>
      <c r="AB64" s="232">
        <v>3866500</v>
      </c>
      <c r="AC64" s="232">
        <v>3866500</v>
      </c>
      <c r="AD64" s="232">
        <v>3866500</v>
      </c>
      <c r="AE64" s="232">
        <v>3866500</v>
      </c>
      <c r="AF64" s="232">
        <v>3866500</v>
      </c>
      <c r="AG64" s="232">
        <v>3866500</v>
      </c>
      <c r="AH64" s="232"/>
      <c r="AI64" s="232"/>
      <c r="AJ64" s="237"/>
      <c r="AK64" s="592">
        <f t="shared" si="0"/>
        <v>28225450</v>
      </c>
      <c r="AL64" s="593">
        <f t="shared" si="1"/>
        <v>14306050</v>
      </c>
      <c r="AM64" s="240"/>
      <c r="AN64" s="223">
        <f t="shared" si="2"/>
        <v>14306050</v>
      </c>
      <c r="AO64" s="224"/>
      <c r="AP64" s="224">
        <f t="shared" si="3"/>
        <v>14306050</v>
      </c>
      <c r="AQ64" s="225"/>
      <c r="AR64" s="224"/>
      <c r="AS64" s="224"/>
      <c r="AT64" s="224"/>
      <c r="AU64" s="224"/>
      <c r="AV64" s="224"/>
      <c r="AW64" s="224"/>
      <c r="AX64" s="224"/>
      <c r="AY64" s="224"/>
      <c r="AZ64" s="224"/>
      <c r="BA64" s="224"/>
      <c r="BB64" s="226"/>
      <c r="BC64" s="227">
        <f t="shared" si="4"/>
        <v>0</v>
      </c>
      <c r="BD64" s="222">
        <f t="shared" si="5"/>
        <v>14306050</v>
      </c>
    </row>
    <row r="65" spans="2:56" s="154" customFormat="1" x14ac:dyDescent="0.2">
      <c r="B65" s="231"/>
      <c r="C65" s="462">
        <v>24807310</v>
      </c>
      <c r="D65" s="210" t="s">
        <v>50</v>
      </c>
      <c r="E65" s="210" t="s">
        <v>182</v>
      </c>
      <c r="F65" s="210" t="s">
        <v>156</v>
      </c>
      <c r="G65" s="210" t="s">
        <v>157</v>
      </c>
      <c r="H65" s="210" t="s">
        <v>155</v>
      </c>
      <c r="I65" s="210" t="s">
        <v>155</v>
      </c>
      <c r="J65" s="210" t="s">
        <v>189</v>
      </c>
      <c r="K65" s="210" t="s">
        <v>188</v>
      </c>
      <c r="L65" s="630" t="s">
        <v>2001</v>
      </c>
      <c r="M65" s="630" t="s">
        <v>2001</v>
      </c>
      <c r="N65" s="630" t="s">
        <v>2001</v>
      </c>
      <c r="O65" s="234">
        <v>135</v>
      </c>
      <c r="P65" s="235">
        <v>20</v>
      </c>
      <c r="Q65" s="235">
        <v>24807310</v>
      </c>
      <c r="R65" s="236">
        <v>7</v>
      </c>
      <c r="S65" s="235">
        <v>24807310</v>
      </c>
      <c r="T65" s="236" t="s">
        <v>1466</v>
      </c>
      <c r="U65" s="237">
        <v>24807310</v>
      </c>
      <c r="V65" s="238" t="s">
        <v>333</v>
      </c>
      <c r="W65" s="237" t="s">
        <v>1531</v>
      </c>
      <c r="X65" s="239" t="s">
        <v>1532</v>
      </c>
      <c r="Y65" s="631">
        <v>0</v>
      </c>
      <c r="Z65" s="232">
        <v>826910</v>
      </c>
      <c r="AA65" s="232">
        <v>2255210</v>
      </c>
      <c r="AB65" s="232">
        <v>2255210</v>
      </c>
      <c r="AC65" s="232">
        <v>2255210</v>
      </c>
      <c r="AD65" s="232">
        <v>2255210</v>
      </c>
      <c r="AE65" s="232">
        <v>2255210</v>
      </c>
      <c r="AF65" s="232">
        <v>2255210</v>
      </c>
      <c r="AG65" s="232">
        <v>2255210</v>
      </c>
      <c r="AH65" s="232"/>
      <c r="AI65" s="232"/>
      <c r="AJ65" s="237"/>
      <c r="AK65" s="592">
        <f t="shared" si="0"/>
        <v>16613380</v>
      </c>
      <c r="AL65" s="593">
        <f t="shared" si="1"/>
        <v>8193930</v>
      </c>
      <c r="AM65" s="240"/>
      <c r="AN65" s="223">
        <f t="shared" si="2"/>
        <v>8193930</v>
      </c>
      <c r="AO65" s="224"/>
      <c r="AP65" s="224">
        <f t="shared" si="3"/>
        <v>8193930</v>
      </c>
      <c r="AQ65" s="225"/>
      <c r="AR65" s="224"/>
      <c r="AS65" s="224"/>
      <c r="AT65" s="224"/>
      <c r="AU65" s="224"/>
      <c r="AV65" s="224"/>
      <c r="AW65" s="224"/>
      <c r="AX65" s="224"/>
      <c r="AY65" s="224"/>
      <c r="AZ65" s="224"/>
      <c r="BA65" s="224"/>
      <c r="BB65" s="226"/>
      <c r="BC65" s="227">
        <f t="shared" si="4"/>
        <v>0</v>
      </c>
      <c r="BD65" s="222">
        <f t="shared" si="5"/>
        <v>8193930</v>
      </c>
    </row>
    <row r="66" spans="2:56" s="154" customFormat="1" x14ac:dyDescent="0.2">
      <c r="B66" s="231"/>
      <c r="C66" s="462">
        <v>26668400</v>
      </c>
      <c r="D66" s="210" t="s">
        <v>50</v>
      </c>
      <c r="E66" s="210" t="s">
        <v>182</v>
      </c>
      <c r="F66" s="210" t="s">
        <v>156</v>
      </c>
      <c r="G66" s="210" t="s">
        <v>157</v>
      </c>
      <c r="H66" s="210" t="s">
        <v>155</v>
      </c>
      <c r="I66" s="210" t="s">
        <v>155</v>
      </c>
      <c r="J66" s="210" t="s">
        <v>189</v>
      </c>
      <c r="K66" s="210" t="s">
        <v>188</v>
      </c>
      <c r="L66" s="630" t="s">
        <v>2001</v>
      </c>
      <c r="M66" s="630" t="s">
        <v>2001</v>
      </c>
      <c r="N66" s="630" t="s">
        <v>2001</v>
      </c>
      <c r="O66" s="234">
        <v>136</v>
      </c>
      <c r="P66" s="235">
        <v>70</v>
      </c>
      <c r="Q66" s="235">
        <v>26668400</v>
      </c>
      <c r="R66" s="236">
        <v>94</v>
      </c>
      <c r="S66" s="235">
        <v>26668400</v>
      </c>
      <c r="T66" s="236" t="s">
        <v>1595</v>
      </c>
      <c r="U66" s="237">
        <v>26668400</v>
      </c>
      <c r="V66" s="238" t="s">
        <v>334</v>
      </c>
      <c r="W66" s="237" t="s">
        <v>1533</v>
      </c>
      <c r="X66" s="239" t="s">
        <v>1534</v>
      </c>
      <c r="Y66" s="631">
        <v>0</v>
      </c>
      <c r="Z66" s="232">
        <v>404067</v>
      </c>
      <c r="AA66" s="232">
        <v>2424400</v>
      </c>
      <c r="AB66" s="232">
        <v>2424400</v>
      </c>
      <c r="AC66" s="232">
        <v>2424400</v>
      </c>
      <c r="AD66" s="232">
        <v>2424400</v>
      </c>
      <c r="AE66" s="232">
        <v>2424400</v>
      </c>
      <c r="AF66" s="232">
        <v>2424400</v>
      </c>
      <c r="AG66" s="232">
        <v>2424400</v>
      </c>
      <c r="AH66" s="232"/>
      <c r="AI66" s="232"/>
      <c r="AJ66" s="237"/>
      <c r="AK66" s="592">
        <f t="shared" si="0"/>
        <v>17374867</v>
      </c>
      <c r="AL66" s="593">
        <f t="shared" si="1"/>
        <v>9293533</v>
      </c>
      <c r="AM66" s="240"/>
      <c r="AN66" s="223">
        <f t="shared" si="2"/>
        <v>9293533</v>
      </c>
      <c r="AO66" s="224"/>
      <c r="AP66" s="224">
        <f t="shared" si="3"/>
        <v>9293533</v>
      </c>
      <c r="AQ66" s="225"/>
      <c r="AR66" s="224"/>
      <c r="AS66" s="224"/>
      <c r="AT66" s="224"/>
      <c r="AU66" s="224"/>
      <c r="AV66" s="224"/>
      <c r="AW66" s="224"/>
      <c r="AX66" s="224"/>
      <c r="AY66" s="224"/>
      <c r="AZ66" s="224"/>
      <c r="BA66" s="224"/>
      <c r="BB66" s="226"/>
      <c r="BC66" s="227">
        <f t="shared" si="4"/>
        <v>0</v>
      </c>
      <c r="BD66" s="222">
        <f t="shared" si="5"/>
        <v>9293533</v>
      </c>
    </row>
    <row r="67" spans="2:56" s="154" customFormat="1" x14ac:dyDescent="0.2">
      <c r="B67" s="231"/>
      <c r="C67" s="462">
        <v>42900000</v>
      </c>
      <c r="D67" s="210" t="s">
        <v>50</v>
      </c>
      <c r="E67" s="210" t="s">
        <v>182</v>
      </c>
      <c r="F67" s="210" t="s">
        <v>156</v>
      </c>
      <c r="G67" s="210" t="s">
        <v>157</v>
      </c>
      <c r="H67" s="210" t="s">
        <v>155</v>
      </c>
      <c r="I67" s="210" t="s">
        <v>155</v>
      </c>
      <c r="J67" s="210" t="s">
        <v>189</v>
      </c>
      <c r="K67" s="210" t="s">
        <v>188</v>
      </c>
      <c r="L67" s="630" t="s">
        <v>2001</v>
      </c>
      <c r="M67" s="630" t="s">
        <v>2001</v>
      </c>
      <c r="N67" s="630" t="s">
        <v>2001</v>
      </c>
      <c r="O67" s="234">
        <v>137</v>
      </c>
      <c r="P67" s="235">
        <v>71</v>
      </c>
      <c r="Q67" s="235">
        <v>42900000</v>
      </c>
      <c r="R67" s="236">
        <v>96</v>
      </c>
      <c r="S67" s="235">
        <v>42900000</v>
      </c>
      <c r="T67" s="236" t="s">
        <v>1596</v>
      </c>
      <c r="U67" s="237">
        <v>42900000</v>
      </c>
      <c r="V67" s="238" t="s">
        <v>335</v>
      </c>
      <c r="W67" s="237" t="s">
        <v>1535</v>
      </c>
      <c r="X67" s="239" t="s">
        <v>1536</v>
      </c>
      <c r="Y67" s="631">
        <v>0</v>
      </c>
      <c r="Z67" s="232">
        <v>650000</v>
      </c>
      <c r="AA67" s="232">
        <v>3900000</v>
      </c>
      <c r="AB67" s="232">
        <v>3900000</v>
      </c>
      <c r="AC67" s="232">
        <v>3900000</v>
      </c>
      <c r="AD67" s="232">
        <v>3900000</v>
      </c>
      <c r="AE67" s="232">
        <v>3900000</v>
      </c>
      <c r="AF67" s="232">
        <v>3900000</v>
      </c>
      <c r="AG67" s="232">
        <v>3900000</v>
      </c>
      <c r="AH67" s="232"/>
      <c r="AI67" s="232"/>
      <c r="AJ67" s="237"/>
      <c r="AK67" s="592">
        <f t="shared" si="0"/>
        <v>27950000</v>
      </c>
      <c r="AL67" s="593">
        <f t="shared" si="1"/>
        <v>14950000</v>
      </c>
      <c r="AM67" s="240"/>
      <c r="AN67" s="223">
        <f t="shared" si="2"/>
        <v>14950000</v>
      </c>
      <c r="AO67" s="224"/>
      <c r="AP67" s="224">
        <f t="shared" si="3"/>
        <v>14950000</v>
      </c>
      <c r="AQ67" s="225"/>
      <c r="AR67" s="224"/>
      <c r="AS67" s="224"/>
      <c r="AT67" s="224"/>
      <c r="AU67" s="224"/>
      <c r="AV67" s="224"/>
      <c r="AW67" s="224"/>
      <c r="AX67" s="224"/>
      <c r="AY67" s="224"/>
      <c r="AZ67" s="224"/>
      <c r="BA67" s="224"/>
      <c r="BB67" s="226"/>
      <c r="BC67" s="227">
        <f t="shared" si="4"/>
        <v>0</v>
      </c>
      <c r="BD67" s="222">
        <f t="shared" si="5"/>
        <v>14950000</v>
      </c>
    </row>
    <row r="68" spans="2:56" s="154" customFormat="1" x14ac:dyDescent="0.2">
      <c r="B68" s="231"/>
      <c r="C68" s="462">
        <v>49500000</v>
      </c>
      <c r="D68" s="210" t="s">
        <v>50</v>
      </c>
      <c r="E68" s="210" t="s">
        <v>182</v>
      </c>
      <c r="F68" s="210" t="s">
        <v>156</v>
      </c>
      <c r="G68" s="210" t="s">
        <v>157</v>
      </c>
      <c r="H68" s="210" t="s">
        <v>155</v>
      </c>
      <c r="I68" s="210" t="s">
        <v>155</v>
      </c>
      <c r="J68" s="210" t="s">
        <v>189</v>
      </c>
      <c r="K68" s="210" t="s">
        <v>188</v>
      </c>
      <c r="L68" s="630" t="s">
        <v>2001</v>
      </c>
      <c r="M68" s="630" t="s">
        <v>2001</v>
      </c>
      <c r="N68" s="630" t="s">
        <v>2001</v>
      </c>
      <c r="O68" s="234">
        <v>138</v>
      </c>
      <c r="P68" s="235">
        <v>72</v>
      </c>
      <c r="Q68" s="235">
        <v>49500000</v>
      </c>
      <c r="R68" s="236">
        <v>93</v>
      </c>
      <c r="S68" s="235">
        <v>49500000</v>
      </c>
      <c r="T68" s="236" t="s">
        <v>1597</v>
      </c>
      <c r="U68" s="237">
        <v>49500000</v>
      </c>
      <c r="V68" s="238" t="s">
        <v>336</v>
      </c>
      <c r="W68" s="237" t="s">
        <v>1537</v>
      </c>
      <c r="X68" s="239" t="s">
        <v>1538</v>
      </c>
      <c r="Y68" s="631">
        <v>0</v>
      </c>
      <c r="Z68" s="232">
        <v>750000</v>
      </c>
      <c r="AA68" s="232">
        <v>4500000</v>
      </c>
      <c r="AB68" s="232">
        <v>4500000</v>
      </c>
      <c r="AC68" s="232">
        <v>4500000</v>
      </c>
      <c r="AD68" s="232">
        <v>4500000</v>
      </c>
      <c r="AE68" s="232">
        <v>4500000</v>
      </c>
      <c r="AF68" s="232">
        <v>4500000</v>
      </c>
      <c r="AG68" s="232">
        <v>4500000</v>
      </c>
      <c r="AH68" s="232"/>
      <c r="AI68" s="232"/>
      <c r="AJ68" s="237"/>
      <c r="AK68" s="592">
        <f t="shared" si="0"/>
        <v>32250000</v>
      </c>
      <c r="AL68" s="593">
        <f t="shared" si="1"/>
        <v>17250000</v>
      </c>
      <c r="AM68" s="240"/>
      <c r="AN68" s="223">
        <f t="shared" si="2"/>
        <v>17250000</v>
      </c>
      <c r="AO68" s="224"/>
      <c r="AP68" s="224">
        <f t="shared" si="3"/>
        <v>17250000</v>
      </c>
      <c r="AQ68" s="225"/>
      <c r="AR68" s="224"/>
      <c r="AS68" s="224"/>
      <c r="AT68" s="224"/>
      <c r="AU68" s="224"/>
      <c r="AV68" s="224"/>
      <c r="AW68" s="224"/>
      <c r="AX68" s="224"/>
      <c r="AY68" s="224"/>
      <c r="AZ68" s="224"/>
      <c r="BA68" s="224"/>
      <c r="BB68" s="226"/>
      <c r="BC68" s="227">
        <f t="shared" si="4"/>
        <v>0</v>
      </c>
      <c r="BD68" s="222">
        <f t="shared" si="5"/>
        <v>17250000</v>
      </c>
    </row>
    <row r="69" spans="2:56" s="154" customFormat="1" x14ac:dyDescent="0.2">
      <c r="B69" s="231"/>
      <c r="C69" s="462">
        <v>53817500</v>
      </c>
      <c r="D69" s="210" t="s">
        <v>50</v>
      </c>
      <c r="E69" s="210" t="s">
        <v>182</v>
      </c>
      <c r="F69" s="210" t="s">
        <v>156</v>
      </c>
      <c r="G69" s="210" t="s">
        <v>157</v>
      </c>
      <c r="H69" s="210" t="s">
        <v>155</v>
      </c>
      <c r="I69" s="210" t="s">
        <v>155</v>
      </c>
      <c r="J69" s="210" t="s">
        <v>189</v>
      </c>
      <c r="K69" s="210" t="s">
        <v>188</v>
      </c>
      <c r="L69" s="630" t="s">
        <v>2001</v>
      </c>
      <c r="M69" s="630" t="s">
        <v>2001</v>
      </c>
      <c r="N69" s="630" t="s">
        <v>2001</v>
      </c>
      <c r="O69" s="234">
        <v>139</v>
      </c>
      <c r="P69" s="235">
        <v>73</v>
      </c>
      <c r="Q69" s="235">
        <v>53817500</v>
      </c>
      <c r="R69" s="236">
        <v>227</v>
      </c>
      <c r="S69" s="235">
        <v>53817500</v>
      </c>
      <c r="T69" s="236" t="s">
        <v>1598</v>
      </c>
      <c r="U69" s="237">
        <v>53817500</v>
      </c>
      <c r="V69" s="238" t="s">
        <v>337</v>
      </c>
      <c r="W69" s="237" t="s">
        <v>1539</v>
      </c>
      <c r="X69" s="239" t="s">
        <v>1351</v>
      </c>
      <c r="Y69" s="631">
        <v>0</v>
      </c>
      <c r="Z69" s="232">
        <v>0</v>
      </c>
      <c r="AA69" s="232">
        <v>4664183</v>
      </c>
      <c r="AB69" s="232">
        <v>5381750</v>
      </c>
      <c r="AC69" s="232">
        <v>5381750</v>
      </c>
      <c r="AD69" s="232">
        <v>5381750</v>
      </c>
      <c r="AE69" s="232">
        <v>5381750</v>
      </c>
      <c r="AF69" s="232">
        <v>5381750</v>
      </c>
      <c r="AG69" s="232">
        <v>5381750</v>
      </c>
      <c r="AH69" s="232"/>
      <c r="AI69" s="232"/>
      <c r="AJ69" s="237"/>
      <c r="AK69" s="592">
        <f t="shared" si="0"/>
        <v>36954683</v>
      </c>
      <c r="AL69" s="593">
        <f t="shared" si="1"/>
        <v>16862817</v>
      </c>
      <c r="AM69" s="240"/>
      <c r="AN69" s="223">
        <f t="shared" si="2"/>
        <v>16862817</v>
      </c>
      <c r="AO69" s="224"/>
      <c r="AP69" s="224">
        <f t="shared" si="3"/>
        <v>16862817</v>
      </c>
      <c r="AQ69" s="225"/>
      <c r="AR69" s="224"/>
      <c r="AS69" s="224"/>
      <c r="AT69" s="224"/>
      <c r="AU69" s="224"/>
      <c r="AV69" s="224"/>
      <c r="AW69" s="224"/>
      <c r="AX69" s="224"/>
      <c r="AY69" s="224"/>
      <c r="AZ69" s="224"/>
      <c r="BA69" s="224"/>
      <c r="BB69" s="226"/>
      <c r="BC69" s="227">
        <f t="shared" si="4"/>
        <v>0</v>
      </c>
      <c r="BD69" s="222">
        <f t="shared" si="5"/>
        <v>16862817</v>
      </c>
    </row>
    <row r="70" spans="2:56" s="154" customFormat="1" x14ac:dyDescent="0.2">
      <c r="B70" s="231"/>
      <c r="C70" s="462">
        <v>55000000</v>
      </c>
      <c r="D70" s="210" t="s">
        <v>50</v>
      </c>
      <c r="E70" s="210" t="s">
        <v>182</v>
      </c>
      <c r="F70" s="210" t="s">
        <v>156</v>
      </c>
      <c r="G70" s="210" t="s">
        <v>157</v>
      </c>
      <c r="H70" s="210" t="s">
        <v>155</v>
      </c>
      <c r="I70" s="210" t="s">
        <v>155</v>
      </c>
      <c r="J70" s="210" t="s">
        <v>189</v>
      </c>
      <c r="K70" s="210" t="s">
        <v>188</v>
      </c>
      <c r="L70" s="630" t="s">
        <v>2001</v>
      </c>
      <c r="M70" s="630" t="s">
        <v>2001</v>
      </c>
      <c r="N70" s="630" t="s">
        <v>2001</v>
      </c>
      <c r="O70" s="234">
        <v>140</v>
      </c>
      <c r="P70" s="235">
        <v>27</v>
      </c>
      <c r="Q70" s="235">
        <v>55000000</v>
      </c>
      <c r="R70" s="236">
        <v>39</v>
      </c>
      <c r="S70" s="235">
        <v>55000000</v>
      </c>
      <c r="T70" s="236" t="s">
        <v>1477</v>
      </c>
      <c r="U70" s="237">
        <v>55000000</v>
      </c>
      <c r="V70" s="238" t="s">
        <v>338</v>
      </c>
      <c r="W70" s="237" t="s">
        <v>1540</v>
      </c>
      <c r="X70" s="239" t="s">
        <v>1541</v>
      </c>
      <c r="Y70" s="631">
        <v>0</v>
      </c>
      <c r="Z70" s="232">
        <v>1666667</v>
      </c>
      <c r="AA70" s="232">
        <v>5000000</v>
      </c>
      <c r="AB70" s="232">
        <v>5000000</v>
      </c>
      <c r="AC70" s="232">
        <v>5000000</v>
      </c>
      <c r="AD70" s="232">
        <v>5000000</v>
      </c>
      <c r="AE70" s="232">
        <v>5000000</v>
      </c>
      <c r="AF70" s="232">
        <v>5000000</v>
      </c>
      <c r="AG70" s="232">
        <v>5000000</v>
      </c>
      <c r="AH70" s="232"/>
      <c r="AI70" s="232"/>
      <c r="AJ70" s="237"/>
      <c r="AK70" s="592">
        <f t="shared" si="0"/>
        <v>36666667</v>
      </c>
      <c r="AL70" s="593">
        <f t="shared" si="1"/>
        <v>18333333</v>
      </c>
      <c r="AM70" s="240"/>
      <c r="AN70" s="223">
        <f t="shared" si="2"/>
        <v>18333333</v>
      </c>
      <c r="AO70" s="224"/>
      <c r="AP70" s="224">
        <f t="shared" si="3"/>
        <v>18333333</v>
      </c>
      <c r="AQ70" s="225"/>
      <c r="AR70" s="224"/>
      <c r="AS70" s="224"/>
      <c r="AT70" s="224"/>
      <c r="AU70" s="224"/>
      <c r="AV70" s="224"/>
      <c r="AW70" s="224"/>
      <c r="AX70" s="224"/>
      <c r="AY70" s="224"/>
      <c r="AZ70" s="224"/>
      <c r="BA70" s="224"/>
      <c r="BB70" s="226"/>
      <c r="BC70" s="227">
        <f t="shared" si="4"/>
        <v>0</v>
      </c>
      <c r="BD70" s="222">
        <f t="shared" si="5"/>
        <v>18333333</v>
      </c>
    </row>
    <row r="71" spans="2:56" s="154" customFormat="1" x14ac:dyDescent="0.2">
      <c r="B71" s="231"/>
      <c r="C71" s="462">
        <v>49225000</v>
      </c>
      <c r="D71" s="210" t="s">
        <v>50</v>
      </c>
      <c r="E71" s="210" t="s">
        <v>182</v>
      </c>
      <c r="F71" s="210" t="s">
        <v>156</v>
      </c>
      <c r="G71" s="210" t="s">
        <v>157</v>
      </c>
      <c r="H71" s="210" t="s">
        <v>155</v>
      </c>
      <c r="I71" s="210" t="s">
        <v>155</v>
      </c>
      <c r="J71" s="210" t="s">
        <v>189</v>
      </c>
      <c r="K71" s="210" t="s">
        <v>188</v>
      </c>
      <c r="L71" s="630" t="s">
        <v>2001</v>
      </c>
      <c r="M71" s="630" t="s">
        <v>2001</v>
      </c>
      <c r="N71" s="630" t="s">
        <v>2001</v>
      </c>
      <c r="O71" s="234">
        <v>141</v>
      </c>
      <c r="P71" s="235">
        <v>28</v>
      </c>
      <c r="Q71" s="235">
        <v>49225000</v>
      </c>
      <c r="R71" s="236">
        <v>38</v>
      </c>
      <c r="S71" s="235">
        <v>49225000</v>
      </c>
      <c r="T71" s="236" t="s">
        <v>1543</v>
      </c>
      <c r="U71" s="237">
        <v>49225000</v>
      </c>
      <c r="V71" s="238" t="s">
        <v>630</v>
      </c>
      <c r="W71" s="237" t="s">
        <v>1542</v>
      </c>
      <c r="X71" s="239" t="s">
        <v>1543</v>
      </c>
      <c r="Y71" s="631">
        <v>0</v>
      </c>
      <c r="Z71" s="232">
        <v>1491667</v>
      </c>
      <c r="AA71" s="232">
        <v>4475000</v>
      </c>
      <c r="AB71" s="232">
        <v>4475000</v>
      </c>
      <c r="AC71" s="232">
        <v>4475000</v>
      </c>
      <c r="AD71" s="232">
        <v>4475000</v>
      </c>
      <c r="AE71" s="232">
        <v>4475000</v>
      </c>
      <c r="AF71" s="232">
        <v>4475000</v>
      </c>
      <c r="AG71" s="232">
        <v>4475000</v>
      </c>
      <c r="AH71" s="232"/>
      <c r="AI71" s="232"/>
      <c r="AJ71" s="237"/>
      <c r="AK71" s="592">
        <f t="shared" si="0"/>
        <v>32816667</v>
      </c>
      <c r="AL71" s="593">
        <f t="shared" si="1"/>
        <v>16408333</v>
      </c>
      <c r="AM71" s="240"/>
      <c r="AN71" s="223">
        <f t="shared" si="2"/>
        <v>16408333</v>
      </c>
      <c r="AO71" s="224"/>
      <c r="AP71" s="224">
        <f t="shared" si="3"/>
        <v>16408333</v>
      </c>
      <c r="AQ71" s="225"/>
      <c r="AR71" s="224"/>
      <c r="AS71" s="224"/>
      <c r="AT71" s="224"/>
      <c r="AU71" s="224"/>
      <c r="AV71" s="224"/>
      <c r="AW71" s="224"/>
      <c r="AX71" s="224"/>
      <c r="AY71" s="224"/>
      <c r="AZ71" s="224"/>
      <c r="BA71" s="224"/>
      <c r="BB71" s="226"/>
      <c r="BC71" s="227">
        <f t="shared" si="4"/>
        <v>0</v>
      </c>
      <c r="BD71" s="222">
        <f t="shared" si="5"/>
        <v>16408333</v>
      </c>
    </row>
    <row r="72" spans="2:56" s="154" customFormat="1" x14ac:dyDescent="0.2">
      <c r="B72" s="231"/>
      <c r="C72" s="462">
        <v>40002600</v>
      </c>
      <c r="D72" s="210" t="s">
        <v>50</v>
      </c>
      <c r="E72" s="210" t="s">
        <v>182</v>
      </c>
      <c r="F72" s="210" t="s">
        <v>156</v>
      </c>
      <c r="G72" s="210" t="s">
        <v>157</v>
      </c>
      <c r="H72" s="210" t="s">
        <v>155</v>
      </c>
      <c r="I72" s="210" t="s">
        <v>155</v>
      </c>
      <c r="J72" s="210" t="s">
        <v>189</v>
      </c>
      <c r="K72" s="210" t="s">
        <v>188</v>
      </c>
      <c r="L72" s="630" t="s">
        <v>2001</v>
      </c>
      <c r="M72" s="630" t="s">
        <v>2001</v>
      </c>
      <c r="N72" s="630" t="s">
        <v>2001</v>
      </c>
      <c r="O72" s="234">
        <v>142</v>
      </c>
      <c r="P72" s="235">
        <v>29</v>
      </c>
      <c r="Q72" s="235">
        <v>40002600</v>
      </c>
      <c r="R72" s="236">
        <v>37</v>
      </c>
      <c r="S72" s="235">
        <v>40002600</v>
      </c>
      <c r="T72" s="236" t="s">
        <v>1572</v>
      </c>
      <c r="U72" s="237">
        <v>40002600</v>
      </c>
      <c r="V72" s="238" t="s">
        <v>339</v>
      </c>
      <c r="W72" s="237" t="s">
        <v>1544</v>
      </c>
      <c r="X72" s="239" t="s">
        <v>1545</v>
      </c>
      <c r="Y72" s="631">
        <v>0</v>
      </c>
      <c r="Z72" s="232">
        <v>1212200</v>
      </c>
      <c r="AA72" s="232">
        <v>3636600</v>
      </c>
      <c r="AB72" s="232">
        <v>3636600</v>
      </c>
      <c r="AC72" s="232">
        <v>3636600</v>
      </c>
      <c r="AD72" s="232">
        <v>3636600</v>
      </c>
      <c r="AE72" s="232">
        <v>3636600</v>
      </c>
      <c r="AF72" s="232">
        <v>3636600</v>
      </c>
      <c r="AG72" s="232">
        <v>3636600</v>
      </c>
      <c r="AH72" s="232"/>
      <c r="AI72" s="232"/>
      <c r="AJ72" s="237"/>
      <c r="AK72" s="592">
        <f t="shared" si="0"/>
        <v>26668400</v>
      </c>
      <c r="AL72" s="593">
        <f t="shared" si="1"/>
        <v>13334200</v>
      </c>
      <c r="AM72" s="240"/>
      <c r="AN72" s="223">
        <f t="shared" si="2"/>
        <v>13334200</v>
      </c>
      <c r="AO72" s="224"/>
      <c r="AP72" s="224">
        <f t="shared" si="3"/>
        <v>13334200</v>
      </c>
      <c r="AQ72" s="225"/>
      <c r="AR72" s="224"/>
      <c r="AS72" s="224"/>
      <c r="AT72" s="224"/>
      <c r="AU72" s="224"/>
      <c r="AV72" s="224"/>
      <c r="AW72" s="224"/>
      <c r="AX72" s="224"/>
      <c r="AY72" s="224"/>
      <c r="AZ72" s="224"/>
      <c r="BA72" s="224"/>
      <c r="BB72" s="226"/>
      <c r="BC72" s="227">
        <f t="shared" si="4"/>
        <v>0</v>
      </c>
      <c r="BD72" s="222">
        <f t="shared" si="5"/>
        <v>13334200</v>
      </c>
    </row>
    <row r="73" spans="2:56" s="154" customFormat="1" x14ac:dyDescent="0.2">
      <c r="B73" s="231"/>
      <c r="C73" s="462">
        <v>42531500</v>
      </c>
      <c r="D73" s="210" t="s">
        <v>50</v>
      </c>
      <c r="E73" s="210" t="s">
        <v>182</v>
      </c>
      <c r="F73" s="210" t="s">
        <v>156</v>
      </c>
      <c r="G73" s="210" t="s">
        <v>157</v>
      </c>
      <c r="H73" s="210" t="s">
        <v>155</v>
      </c>
      <c r="I73" s="210" t="s">
        <v>155</v>
      </c>
      <c r="J73" s="210" t="s">
        <v>189</v>
      </c>
      <c r="K73" s="210" t="s">
        <v>188</v>
      </c>
      <c r="L73" s="630" t="s">
        <v>2001</v>
      </c>
      <c r="M73" s="630" t="s">
        <v>2001</v>
      </c>
      <c r="N73" s="630" t="s">
        <v>2001</v>
      </c>
      <c r="O73" s="234">
        <v>143</v>
      </c>
      <c r="P73" s="235">
        <v>32</v>
      </c>
      <c r="Q73" s="235">
        <v>42531500</v>
      </c>
      <c r="R73" s="236">
        <v>167</v>
      </c>
      <c r="S73" s="235">
        <v>42531500</v>
      </c>
      <c r="T73" s="236" t="s">
        <v>1284</v>
      </c>
      <c r="U73" s="237">
        <v>42531500</v>
      </c>
      <c r="V73" s="238" t="s">
        <v>340</v>
      </c>
      <c r="W73" s="237" t="s">
        <v>1546</v>
      </c>
      <c r="X73" s="239" t="s">
        <v>1098</v>
      </c>
      <c r="Y73" s="631">
        <v>0</v>
      </c>
      <c r="Z73" s="232">
        <v>0</v>
      </c>
      <c r="AA73" s="232">
        <v>4124267</v>
      </c>
      <c r="AB73" s="232">
        <v>3866500</v>
      </c>
      <c r="AC73" s="232">
        <v>3866500</v>
      </c>
      <c r="AD73" s="232">
        <v>3866500</v>
      </c>
      <c r="AE73" s="232">
        <v>3866500</v>
      </c>
      <c r="AF73" s="232">
        <v>3866500</v>
      </c>
      <c r="AG73" s="232">
        <v>3866500</v>
      </c>
      <c r="AH73" s="232"/>
      <c r="AI73" s="232"/>
      <c r="AJ73" s="237"/>
      <c r="AK73" s="592">
        <f t="shared" si="0"/>
        <v>27323267</v>
      </c>
      <c r="AL73" s="593">
        <f t="shared" si="1"/>
        <v>15208233</v>
      </c>
      <c r="AM73" s="240"/>
      <c r="AN73" s="223">
        <f t="shared" si="2"/>
        <v>15208233</v>
      </c>
      <c r="AO73" s="224"/>
      <c r="AP73" s="224">
        <f t="shared" si="3"/>
        <v>15208233</v>
      </c>
      <c r="AQ73" s="225"/>
      <c r="AR73" s="224"/>
      <c r="AS73" s="224"/>
      <c r="AT73" s="224"/>
      <c r="AU73" s="224"/>
      <c r="AV73" s="224"/>
      <c r="AW73" s="224"/>
      <c r="AX73" s="224"/>
      <c r="AY73" s="224"/>
      <c r="AZ73" s="224"/>
      <c r="BA73" s="224"/>
      <c r="BB73" s="226"/>
      <c r="BC73" s="227">
        <f t="shared" si="4"/>
        <v>0</v>
      </c>
      <c r="BD73" s="222">
        <f t="shared" si="5"/>
        <v>15208233</v>
      </c>
    </row>
    <row r="74" spans="2:56" s="154" customFormat="1" x14ac:dyDescent="0.2">
      <c r="B74" s="231"/>
      <c r="C74" s="462">
        <v>57704900</v>
      </c>
      <c r="D74" s="210" t="s">
        <v>50</v>
      </c>
      <c r="E74" s="210" t="s">
        <v>182</v>
      </c>
      <c r="F74" s="210" t="s">
        <v>156</v>
      </c>
      <c r="G74" s="210" t="s">
        <v>157</v>
      </c>
      <c r="H74" s="210" t="s">
        <v>155</v>
      </c>
      <c r="I74" s="210" t="s">
        <v>155</v>
      </c>
      <c r="J74" s="210" t="s">
        <v>189</v>
      </c>
      <c r="K74" s="210" t="s">
        <v>188</v>
      </c>
      <c r="L74" s="630" t="s">
        <v>2001</v>
      </c>
      <c r="M74" s="630" t="s">
        <v>2001</v>
      </c>
      <c r="N74" s="630" t="s">
        <v>2001</v>
      </c>
      <c r="O74" s="234">
        <v>144</v>
      </c>
      <c r="P74" s="235">
        <v>22</v>
      </c>
      <c r="Q74" s="235">
        <v>57704900</v>
      </c>
      <c r="R74" s="236">
        <v>6</v>
      </c>
      <c r="S74" s="235">
        <v>57704900</v>
      </c>
      <c r="T74" s="236" t="s">
        <v>1470</v>
      </c>
      <c r="U74" s="237">
        <v>57704900</v>
      </c>
      <c r="V74" s="238" t="s">
        <v>341</v>
      </c>
      <c r="W74" s="237" t="s">
        <v>1547</v>
      </c>
      <c r="X74" s="239" t="s">
        <v>1548</v>
      </c>
      <c r="Y74" s="631">
        <v>0</v>
      </c>
      <c r="Z74" s="232">
        <v>1923497</v>
      </c>
      <c r="AA74" s="232">
        <v>5245900</v>
      </c>
      <c r="AB74" s="232">
        <v>5245900</v>
      </c>
      <c r="AC74" s="232">
        <v>5245900</v>
      </c>
      <c r="AD74" s="232">
        <v>5245900</v>
      </c>
      <c r="AE74" s="232">
        <v>5245900</v>
      </c>
      <c r="AF74" s="232">
        <v>5245900</v>
      </c>
      <c r="AG74" s="232">
        <v>5245900</v>
      </c>
      <c r="AH74" s="232"/>
      <c r="AI74" s="232"/>
      <c r="AJ74" s="237"/>
      <c r="AK74" s="592">
        <f t="shared" si="0"/>
        <v>38644797</v>
      </c>
      <c r="AL74" s="593">
        <f t="shared" si="1"/>
        <v>19060103</v>
      </c>
      <c r="AM74" s="240"/>
      <c r="AN74" s="223">
        <f t="shared" si="2"/>
        <v>19060103</v>
      </c>
      <c r="AO74" s="224"/>
      <c r="AP74" s="224">
        <f t="shared" si="3"/>
        <v>19060103</v>
      </c>
      <c r="AQ74" s="225"/>
      <c r="AR74" s="224"/>
      <c r="AS74" s="224"/>
      <c r="AT74" s="224"/>
      <c r="AU74" s="224"/>
      <c r="AV74" s="224"/>
      <c r="AW74" s="224"/>
      <c r="AX74" s="224"/>
      <c r="AY74" s="224"/>
      <c r="AZ74" s="224"/>
      <c r="BA74" s="224"/>
      <c r="BB74" s="226"/>
      <c r="BC74" s="227">
        <f t="shared" si="4"/>
        <v>0</v>
      </c>
      <c r="BD74" s="222">
        <f t="shared" si="5"/>
        <v>19060103</v>
      </c>
    </row>
    <row r="75" spans="2:56" s="154" customFormat="1" x14ac:dyDescent="0.2">
      <c r="B75" s="231"/>
      <c r="C75" s="462">
        <v>57200000</v>
      </c>
      <c r="D75" s="210" t="s">
        <v>50</v>
      </c>
      <c r="E75" s="210" t="s">
        <v>182</v>
      </c>
      <c r="F75" s="210" t="s">
        <v>156</v>
      </c>
      <c r="G75" s="210" t="s">
        <v>157</v>
      </c>
      <c r="H75" s="210" t="s">
        <v>155</v>
      </c>
      <c r="I75" s="210" t="s">
        <v>155</v>
      </c>
      <c r="J75" s="210" t="s">
        <v>189</v>
      </c>
      <c r="K75" s="210" t="s">
        <v>188</v>
      </c>
      <c r="L75" s="630" t="s">
        <v>2001</v>
      </c>
      <c r="M75" s="630" t="s">
        <v>2001</v>
      </c>
      <c r="N75" s="630" t="s">
        <v>2001</v>
      </c>
      <c r="O75" s="234">
        <v>145</v>
      </c>
      <c r="P75" s="235">
        <v>61</v>
      </c>
      <c r="Q75" s="235">
        <v>57200000</v>
      </c>
      <c r="R75" s="236">
        <v>36</v>
      </c>
      <c r="S75" s="235">
        <v>57200000</v>
      </c>
      <c r="T75" s="236" t="s">
        <v>1500</v>
      </c>
      <c r="U75" s="237">
        <v>57200000</v>
      </c>
      <c r="V75" s="238" t="s">
        <v>631</v>
      </c>
      <c r="W75" s="237" t="s">
        <v>1549</v>
      </c>
      <c r="X75" s="239" t="s">
        <v>1550</v>
      </c>
      <c r="Y75" s="631">
        <v>0</v>
      </c>
      <c r="Z75" s="232">
        <v>1040000</v>
      </c>
      <c r="AA75" s="232">
        <v>5200000</v>
      </c>
      <c r="AB75" s="232">
        <v>5200000</v>
      </c>
      <c r="AC75" s="232">
        <v>5200000</v>
      </c>
      <c r="AD75" s="232">
        <v>5200000</v>
      </c>
      <c r="AE75" s="232">
        <v>5200000</v>
      </c>
      <c r="AF75" s="232">
        <v>5200000</v>
      </c>
      <c r="AG75" s="232">
        <v>5200000</v>
      </c>
      <c r="AH75" s="232"/>
      <c r="AI75" s="232"/>
      <c r="AJ75" s="237"/>
      <c r="AK75" s="592">
        <f t="shared" si="0"/>
        <v>37440000</v>
      </c>
      <c r="AL75" s="593">
        <f t="shared" si="1"/>
        <v>19760000</v>
      </c>
      <c r="AM75" s="240"/>
      <c r="AN75" s="223">
        <f t="shared" si="2"/>
        <v>19760000</v>
      </c>
      <c r="AO75" s="224"/>
      <c r="AP75" s="224">
        <f t="shared" si="3"/>
        <v>19760000</v>
      </c>
      <c r="AQ75" s="225"/>
      <c r="AR75" s="224"/>
      <c r="AS75" s="224"/>
      <c r="AT75" s="224"/>
      <c r="AU75" s="224"/>
      <c r="AV75" s="224"/>
      <c r="AW75" s="224"/>
      <c r="AX75" s="224"/>
      <c r="AY75" s="224"/>
      <c r="AZ75" s="224"/>
      <c r="BA75" s="224"/>
      <c r="BB75" s="226"/>
      <c r="BC75" s="227">
        <f t="shared" si="4"/>
        <v>0</v>
      </c>
      <c r="BD75" s="222">
        <f t="shared" si="5"/>
        <v>19760000</v>
      </c>
    </row>
    <row r="76" spans="2:56" s="154" customFormat="1" x14ac:dyDescent="0.2">
      <c r="B76" s="231"/>
      <c r="C76" s="462">
        <v>44000000</v>
      </c>
      <c r="D76" s="210" t="s">
        <v>50</v>
      </c>
      <c r="E76" s="210" t="s">
        <v>182</v>
      </c>
      <c r="F76" s="210" t="s">
        <v>156</v>
      </c>
      <c r="G76" s="210" t="s">
        <v>157</v>
      </c>
      <c r="H76" s="210" t="s">
        <v>155</v>
      </c>
      <c r="I76" s="210" t="s">
        <v>155</v>
      </c>
      <c r="J76" s="210" t="s">
        <v>189</v>
      </c>
      <c r="K76" s="210" t="s">
        <v>188</v>
      </c>
      <c r="L76" s="630" t="s">
        <v>2001</v>
      </c>
      <c r="M76" s="630" t="s">
        <v>2001</v>
      </c>
      <c r="N76" s="630" t="s">
        <v>2001</v>
      </c>
      <c r="O76" s="234">
        <v>146</v>
      </c>
      <c r="P76" s="235">
        <v>17</v>
      </c>
      <c r="Q76" s="235">
        <v>44000000</v>
      </c>
      <c r="R76" s="236">
        <v>56</v>
      </c>
      <c r="S76" s="235">
        <v>44000000</v>
      </c>
      <c r="T76" s="236" t="s">
        <v>1564</v>
      </c>
      <c r="U76" s="237">
        <v>44000000</v>
      </c>
      <c r="V76" s="238" t="s">
        <v>342</v>
      </c>
      <c r="W76" s="237" t="s">
        <v>1551</v>
      </c>
      <c r="X76" s="239" t="s">
        <v>1552</v>
      </c>
      <c r="Y76" s="631">
        <v>0</v>
      </c>
      <c r="Z76" s="232">
        <v>800000</v>
      </c>
      <c r="AA76" s="232">
        <v>4000000</v>
      </c>
      <c r="AB76" s="232">
        <v>4000000</v>
      </c>
      <c r="AC76" s="232">
        <v>4000000</v>
      </c>
      <c r="AD76" s="232">
        <v>4000000</v>
      </c>
      <c r="AE76" s="232">
        <v>4000000</v>
      </c>
      <c r="AF76" s="232">
        <v>4000000</v>
      </c>
      <c r="AG76" s="232">
        <v>4000000</v>
      </c>
      <c r="AH76" s="232"/>
      <c r="AI76" s="232"/>
      <c r="AJ76" s="237"/>
      <c r="AK76" s="592">
        <f t="shared" si="0"/>
        <v>28800000</v>
      </c>
      <c r="AL76" s="593">
        <f t="shared" si="1"/>
        <v>15200000</v>
      </c>
      <c r="AM76" s="240"/>
      <c r="AN76" s="223">
        <f t="shared" si="2"/>
        <v>15200000</v>
      </c>
      <c r="AO76" s="224"/>
      <c r="AP76" s="224">
        <f t="shared" si="3"/>
        <v>15200000</v>
      </c>
      <c r="AQ76" s="225"/>
      <c r="AR76" s="224"/>
      <c r="AS76" s="224"/>
      <c r="AT76" s="224"/>
      <c r="AU76" s="224"/>
      <c r="AV76" s="224"/>
      <c r="AW76" s="224"/>
      <c r="AX76" s="224"/>
      <c r="AY76" s="224"/>
      <c r="AZ76" s="224"/>
      <c r="BA76" s="224"/>
      <c r="BB76" s="226"/>
      <c r="BC76" s="227">
        <f t="shared" si="4"/>
        <v>0</v>
      </c>
      <c r="BD76" s="222">
        <f t="shared" si="5"/>
        <v>15200000</v>
      </c>
    </row>
    <row r="77" spans="2:56" s="154" customFormat="1" x14ac:dyDescent="0.2">
      <c r="B77" s="231"/>
      <c r="C77" s="462">
        <v>44000000</v>
      </c>
      <c r="D77" s="210" t="s">
        <v>50</v>
      </c>
      <c r="E77" s="210" t="s">
        <v>182</v>
      </c>
      <c r="F77" s="210" t="s">
        <v>156</v>
      </c>
      <c r="G77" s="210" t="s">
        <v>157</v>
      </c>
      <c r="H77" s="210" t="s">
        <v>155</v>
      </c>
      <c r="I77" s="210" t="s">
        <v>155</v>
      </c>
      <c r="J77" s="210" t="s">
        <v>189</v>
      </c>
      <c r="K77" s="210" t="s">
        <v>188</v>
      </c>
      <c r="L77" s="630" t="s">
        <v>2001</v>
      </c>
      <c r="M77" s="630" t="s">
        <v>2001</v>
      </c>
      <c r="N77" s="630" t="s">
        <v>2001</v>
      </c>
      <c r="O77" s="234">
        <v>148</v>
      </c>
      <c r="P77" s="235">
        <v>26</v>
      </c>
      <c r="Q77" s="235">
        <v>44000000</v>
      </c>
      <c r="R77" s="236">
        <v>54</v>
      </c>
      <c r="S77" s="235">
        <v>44000000</v>
      </c>
      <c r="T77" s="236" t="s">
        <v>1568</v>
      </c>
      <c r="U77" s="237">
        <v>44000000</v>
      </c>
      <c r="V77" s="238" t="s">
        <v>343</v>
      </c>
      <c r="W77" s="237" t="s">
        <v>1553</v>
      </c>
      <c r="X77" s="239" t="s">
        <v>1554</v>
      </c>
      <c r="Y77" s="631">
        <v>0</v>
      </c>
      <c r="Z77" s="232">
        <v>666666</v>
      </c>
      <c r="AA77" s="232">
        <v>4000000</v>
      </c>
      <c r="AB77" s="232">
        <v>4000000</v>
      </c>
      <c r="AC77" s="232">
        <v>4000000</v>
      </c>
      <c r="AD77" s="232">
        <v>4000000</v>
      </c>
      <c r="AE77" s="232">
        <v>4000000</v>
      </c>
      <c r="AF77" s="232">
        <v>4000000</v>
      </c>
      <c r="AG77" s="232">
        <v>4000000</v>
      </c>
      <c r="AH77" s="232"/>
      <c r="AI77" s="232"/>
      <c r="AJ77" s="237"/>
      <c r="AK77" s="592">
        <f t="shared" si="0"/>
        <v>28666666</v>
      </c>
      <c r="AL77" s="593">
        <f t="shared" si="1"/>
        <v>15333334</v>
      </c>
      <c r="AM77" s="240"/>
      <c r="AN77" s="223">
        <f t="shared" si="2"/>
        <v>15333334</v>
      </c>
      <c r="AO77" s="224"/>
      <c r="AP77" s="224">
        <f t="shared" si="3"/>
        <v>15333334</v>
      </c>
      <c r="AQ77" s="225"/>
      <c r="AR77" s="224"/>
      <c r="AS77" s="224"/>
      <c r="AT77" s="224"/>
      <c r="AU77" s="224"/>
      <c r="AV77" s="224"/>
      <c r="AW77" s="224"/>
      <c r="AX77" s="224"/>
      <c r="AY77" s="224"/>
      <c r="AZ77" s="224"/>
      <c r="BA77" s="224"/>
      <c r="BB77" s="226"/>
      <c r="BC77" s="227">
        <f t="shared" si="4"/>
        <v>0</v>
      </c>
      <c r="BD77" s="222">
        <f t="shared" si="5"/>
        <v>15333334</v>
      </c>
    </row>
    <row r="78" spans="2:56" s="154" customFormat="1" x14ac:dyDescent="0.2">
      <c r="B78" s="231"/>
      <c r="C78" s="462">
        <v>55000000</v>
      </c>
      <c r="D78" s="210" t="s">
        <v>50</v>
      </c>
      <c r="E78" s="210" t="s">
        <v>182</v>
      </c>
      <c r="F78" s="210" t="s">
        <v>156</v>
      </c>
      <c r="G78" s="210" t="s">
        <v>157</v>
      </c>
      <c r="H78" s="210" t="s">
        <v>155</v>
      </c>
      <c r="I78" s="210" t="s">
        <v>155</v>
      </c>
      <c r="J78" s="210" t="s">
        <v>189</v>
      </c>
      <c r="K78" s="210" t="s">
        <v>188</v>
      </c>
      <c r="L78" s="630" t="s">
        <v>2001</v>
      </c>
      <c r="M78" s="630" t="s">
        <v>2001</v>
      </c>
      <c r="N78" s="630" t="s">
        <v>2001</v>
      </c>
      <c r="O78" s="234">
        <v>149</v>
      </c>
      <c r="P78" s="235">
        <v>23</v>
      </c>
      <c r="Q78" s="235">
        <v>55000000</v>
      </c>
      <c r="R78" s="236">
        <v>5</v>
      </c>
      <c r="S78" s="235">
        <v>55000000</v>
      </c>
      <c r="T78" s="236" t="s">
        <v>1516</v>
      </c>
      <c r="U78" s="237">
        <v>55000000</v>
      </c>
      <c r="V78" s="238" t="s">
        <v>344</v>
      </c>
      <c r="W78" s="237" t="s">
        <v>1555</v>
      </c>
      <c r="X78" s="239" t="s">
        <v>1556</v>
      </c>
      <c r="Y78" s="631">
        <v>0</v>
      </c>
      <c r="Z78" s="232">
        <v>1833333</v>
      </c>
      <c r="AA78" s="232">
        <v>5000000</v>
      </c>
      <c r="AB78" s="232">
        <v>5000000</v>
      </c>
      <c r="AC78" s="232">
        <v>5000000</v>
      </c>
      <c r="AD78" s="232">
        <v>5000000</v>
      </c>
      <c r="AE78" s="232">
        <v>5000000</v>
      </c>
      <c r="AF78" s="232">
        <v>5000000</v>
      </c>
      <c r="AG78" s="232">
        <v>5000000</v>
      </c>
      <c r="AH78" s="232"/>
      <c r="AI78" s="232"/>
      <c r="AJ78" s="237"/>
      <c r="AK78" s="592">
        <f t="shared" si="0"/>
        <v>36833333</v>
      </c>
      <c r="AL78" s="593">
        <f t="shared" si="1"/>
        <v>18166667</v>
      </c>
      <c r="AM78" s="240"/>
      <c r="AN78" s="223">
        <f t="shared" si="2"/>
        <v>18166667</v>
      </c>
      <c r="AO78" s="224"/>
      <c r="AP78" s="224">
        <f t="shared" si="3"/>
        <v>18166667</v>
      </c>
      <c r="AQ78" s="225"/>
      <c r="AR78" s="224"/>
      <c r="AS78" s="224"/>
      <c r="AT78" s="224"/>
      <c r="AU78" s="224"/>
      <c r="AV78" s="224"/>
      <c r="AW78" s="224"/>
      <c r="AX78" s="224"/>
      <c r="AY78" s="224"/>
      <c r="AZ78" s="224"/>
      <c r="BA78" s="224"/>
      <c r="BB78" s="226"/>
      <c r="BC78" s="227">
        <f t="shared" si="4"/>
        <v>0</v>
      </c>
      <c r="BD78" s="222">
        <f t="shared" si="5"/>
        <v>18166667</v>
      </c>
    </row>
    <row r="79" spans="2:56" s="154" customFormat="1" x14ac:dyDescent="0.2">
      <c r="B79" s="231"/>
      <c r="C79" s="462">
        <v>82500000</v>
      </c>
      <c r="D79" s="210" t="s">
        <v>50</v>
      </c>
      <c r="E79" s="210" t="s">
        <v>182</v>
      </c>
      <c r="F79" s="210" t="s">
        <v>156</v>
      </c>
      <c r="G79" s="210" t="s">
        <v>157</v>
      </c>
      <c r="H79" s="210" t="s">
        <v>155</v>
      </c>
      <c r="I79" s="210" t="s">
        <v>155</v>
      </c>
      <c r="J79" s="210" t="s">
        <v>189</v>
      </c>
      <c r="K79" s="210" t="s">
        <v>188</v>
      </c>
      <c r="L79" s="630" t="s">
        <v>2001</v>
      </c>
      <c r="M79" s="630" t="s">
        <v>2001</v>
      </c>
      <c r="N79" s="630" t="s">
        <v>2001</v>
      </c>
      <c r="O79" s="234">
        <v>150</v>
      </c>
      <c r="P79" s="235">
        <v>24</v>
      </c>
      <c r="Q79" s="235">
        <v>82500000</v>
      </c>
      <c r="R79" s="236">
        <v>4</v>
      </c>
      <c r="S79" s="235">
        <v>82500000</v>
      </c>
      <c r="T79" s="236" t="s">
        <v>1508</v>
      </c>
      <c r="U79" s="237">
        <v>82500000</v>
      </c>
      <c r="V79" s="238" t="s">
        <v>345</v>
      </c>
      <c r="W79" s="237" t="s">
        <v>1557</v>
      </c>
      <c r="X79" s="239" t="s">
        <v>1558</v>
      </c>
      <c r="Y79" s="631">
        <v>0</v>
      </c>
      <c r="Z79" s="232">
        <v>2750000</v>
      </c>
      <c r="AA79" s="232">
        <v>7500000</v>
      </c>
      <c r="AB79" s="232">
        <v>7500000</v>
      </c>
      <c r="AC79" s="232">
        <v>7500000</v>
      </c>
      <c r="AD79" s="232">
        <v>7500000</v>
      </c>
      <c r="AE79" s="232">
        <v>7500000</v>
      </c>
      <c r="AF79" s="232">
        <v>7500000</v>
      </c>
      <c r="AG79" s="232">
        <v>7500000</v>
      </c>
      <c r="AH79" s="232"/>
      <c r="AI79" s="232"/>
      <c r="AJ79" s="237"/>
      <c r="AK79" s="592">
        <f t="shared" si="0"/>
        <v>55250000</v>
      </c>
      <c r="AL79" s="593">
        <f t="shared" si="1"/>
        <v>27250000</v>
      </c>
      <c r="AM79" s="240"/>
      <c r="AN79" s="223">
        <f t="shared" si="2"/>
        <v>27250000</v>
      </c>
      <c r="AO79" s="224"/>
      <c r="AP79" s="224">
        <f t="shared" si="3"/>
        <v>27250000</v>
      </c>
      <c r="AQ79" s="225"/>
      <c r="AR79" s="224"/>
      <c r="AS79" s="224"/>
      <c r="AT79" s="224"/>
      <c r="AU79" s="224"/>
      <c r="AV79" s="224"/>
      <c r="AW79" s="224"/>
      <c r="AX79" s="224"/>
      <c r="AY79" s="224"/>
      <c r="AZ79" s="224"/>
      <c r="BA79" s="224"/>
      <c r="BB79" s="226"/>
      <c r="BC79" s="227">
        <f t="shared" si="4"/>
        <v>0</v>
      </c>
      <c r="BD79" s="222">
        <f t="shared" si="5"/>
        <v>27250000</v>
      </c>
    </row>
    <row r="80" spans="2:56" s="154" customFormat="1" x14ac:dyDescent="0.2">
      <c r="B80" s="231"/>
      <c r="C80" s="462">
        <v>49500000</v>
      </c>
      <c r="D80" s="210" t="s">
        <v>50</v>
      </c>
      <c r="E80" s="210" t="s">
        <v>182</v>
      </c>
      <c r="F80" s="210" t="s">
        <v>156</v>
      </c>
      <c r="G80" s="210" t="s">
        <v>157</v>
      </c>
      <c r="H80" s="210" t="s">
        <v>155</v>
      </c>
      <c r="I80" s="210" t="s">
        <v>155</v>
      </c>
      <c r="J80" s="210" t="s">
        <v>189</v>
      </c>
      <c r="K80" s="210" t="s">
        <v>188</v>
      </c>
      <c r="L80" s="630" t="s">
        <v>2001</v>
      </c>
      <c r="M80" s="630" t="s">
        <v>2001</v>
      </c>
      <c r="N80" s="630" t="s">
        <v>2001</v>
      </c>
      <c r="O80" s="234">
        <v>152</v>
      </c>
      <c r="P80" s="235">
        <v>25</v>
      </c>
      <c r="Q80" s="235">
        <v>49500000</v>
      </c>
      <c r="R80" s="236">
        <v>3</v>
      </c>
      <c r="S80" s="235">
        <v>49500000</v>
      </c>
      <c r="T80" s="236" t="s">
        <v>1474</v>
      </c>
      <c r="U80" s="237">
        <v>49500000</v>
      </c>
      <c r="V80" s="238" t="s">
        <v>346</v>
      </c>
      <c r="W80" s="237" t="s">
        <v>1559</v>
      </c>
      <c r="X80" s="239" t="s">
        <v>1560</v>
      </c>
      <c r="Y80" s="631">
        <v>0</v>
      </c>
      <c r="Z80" s="232">
        <v>1650000</v>
      </c>
      <c r="AA80" s="232">
        <v>4500000</v>
      </c>
      <c r="AB80" s="232">
        <v>4500000</v>
      </c>
      <c r="AC80" s="232">
        <v>4500000</v>
      </c>
      <c r="AD80" s="232">
        <v>4500000</v>
      </c>
      <c r="AE80" s="232">
        <v>4500000</v>
      </c>
      <c r="AF80" s="232">
        <v>4500000</v>
      </c>
      <c r="AG80" s="232">
        <v>4500000</v>
      </c>
      <c r="AH80" s="232"/>
      <c r="AI80" s="232"/>
      <c r="AJ80" s="237"/>
      <c r="AK80" s="592">
        <f t="shared" si="0"/>
        <v>33150000</v>
      </c>
      <c r="AL80" s="593">
        <f t="shared" si="1"/>
        <v>16350000</v>
      </c>
      <c r="AM80" s="240"/>
      <c r="AN80" s="223">
        <f t="shared" si="2"/>
        <v>16350000</v>
      </c>
      <c r="AO80" s="224"/>
      <c r="AP80" s="224">
        <f t="shared" si="3"/>
        <v>16350000</v>
      </c>
      <c r="AQ80" s="225"/>
      <c r="AR80" s="224"/>
      <c r="AS80" s="224"/>
      <c r="AT80" s="224"/>
      <c r="AU80" s="224"/>
      <c r="AV80" s="224"/>
      <c r="AW80" s="224"/>
      <c r="AX80" s="224"/>
      <c r="AY80" s="224"/>
      <c r="AZ80" s="224"/>
      <c r="BA80" s="224"/>
      <c r="BB80" s="226"/>
      <c r="BC80" s="227">
        <f t="shared" si="4"/>
        <v>0</v>
      </c>
      <c r="BD80" s="222">
        <f t="shared" si="5"/>
        <v>16350000</v>
      </c>
    </row>
    <row r="81" spans="2:56" s="154" customFormat="1" x14ac:dyDescent="0.2">
      <c r="B81" s="231"/>
      <c r="C81" s="462">
        <v>26668400</v>
      </c>
      <c r="D81" s="210" t="s">
        <v>50</v>
      </c>
      <c r="E81" s="210" t="s">
        <v>182</v>
      </c>
      <c r="F81" s="210" t="s">
        <v>156</v>
      </c>
      <c r="G81" s="210" t="s">
        <v>157</v>
      </c>
      <c r="H81" s="210" t="s">
        <v>155</v>
      </c>
      <c r="I81" s="210" t="s">
        <v>155</v>
      </c>
      <c r="J81" s="210" t="s">
        <v>189</v>
      </c>
      <c r="K81" s="210" t="s">
        <v>188</v>
      </c>
      <c r="L81" s="630" t="s">
        <v>2001</v>
      </c>
      <c r="M81" s="630" t="s">
        <v>2001</v>
      </c>
      <c r="N81" s="630" t="s">
        <v>2001</v>
      </c>
      <c r="O81" s="234">
        <v>156</v>
      </c>
      <c r="P81" s="235">
        <v>11</v>
      </c>
      <c r="Q81" s="235">
        <v>26668400</v>
      </c>
      <c r="R81" s="236">
        <v>57</v>
      </c>
      <c r="S81" s="235">
        <v>26668400</v>
      </c>
      <c r="T81" s="236" t="s">
        <v>1487</v>
      </c>
      <c r="U81" s="237">
        <v>26668400</v>
      </c>
      <c r="V81" s="238" t="s">
        <v>347</v>
      </c>
      <c r="W81" s="237" t="s">
        <v>1561</v>
      </c>
      <c r="X81" s="239" t="s">
        <v>1562</v>
      </c>
      <c r="Y81" s="631">
        <v>0</v>
      </c>
      <c r="Z81" s="232">
        <v>484880</v>
      </c>
      <c r="AA81" s="232">
        <v>2424400</v>
      </c>
      <c r="AB81" s="232">
        <v>2424400</v>
      </c>
      <c r="AC81" s="232">
        <v>2424400</v>
      </c>
      <c r="AD81" s="232">
        <v>2424400</v>
      </c>
      <c r="AE81" s="232">
        <v>2424400</v>
      </c>
      <c r="AF81" s="232">
        <v>2424400</v>
      </c>
      <c r="AG81" s="232">
        <v>2424400</v>
      </c>
      <c r="AH81" s="232"/>
      <c r="AI81" s="232"/>
      <c r="AJ81" s="237"/>
      <c r="AK81" s="592">
        <f t="shared" si="0"/>
        <v>17455680</v>
      </c>
      <c r="AL81" s="593">
        <f t="shared" si="1"/>
        <v>9212720</v>
      </c>
      <c r="AM81" s="240"/>
      <c r="AN81" s="223">
        <f t="shared" si="2"/>
        <v>9212720</v>
      </c>
      <c r="AO81" s="224"/>
      <c r="AP81" s="224">
        <f t="shared" si="3"/>
        <v>9212720</v>
      </c>
      <c r="AQ81" s="225"/>
      <c r="AR81" s="224"/>
      <c r="AS81" s="224"/>
      <c r="AT81" s="224"/>
      <c r="AU81" s="224"/>
      <c r="AV81" s="224"/>
      <c r="AW81" s="224"/>
      <c r="AX81" s="224"/>
      <c r="AY81" s="224"/>
      <c r="AZ81" s="224"/>
      <c r="BA81" s="224"/>
      <c r="BB81" s="226"/>
      <c r="BC81" s="227">
        <f t="shared" si="4"/>
        <v>0</v>
      </c>
      <c r="BD81" s="222">
        <f t="shared" si="5"/>
        <v>9212720</v>
      </c>
    </row>
    <row r="82" spans="2:56" s="154" customFormat="1" x14ac:dyDescent="0.2">
      <c r="B82" s="231"/>
      <c r="C82" s="462">
        <v>26668400</v>
      </c>
      <c r="D82" s="210" t="s">
        <v>50</v>
      </c>
      <c r="E82" s="210" t="s">
        <v>182</v>
      </c>
      <c r="F82" s="210" t="s">
        <v>156</v>
      </c>
      <c r="G82" s="210" t="s">
        <v>157</v>
      </c>
      <c r="H82" s="210" t="s">
        <v>155</v>
      </c>
      <c r="I82" s="210" t="s">
        <v>155</v>
      </c>
      <c r="J82" s="210" t="s">
        <v>189</v>
      </c>
      <c r="K82" s="210" t="s">
        <v>188</v>
      </c>
      <c r="L82" s="630" t="s">
        <v>2001</v>
      </c>
      <c r="M82" s="630" t="s">
        <v>2001</v>
      </c>
      <c r="N82" s="630" t="s">
        <v>2001</v>
      </c>
      <c r="O82" s="234">
        <v>158</v>
      </c>
      <c r="P82" s="235">
        <v>13</v>
      </c>
      <c r="Q82" s="235">
        <v>26668400</v>
      </c>
      <c r="R82" s="236">
        <v>35</v>
      </c>
      <c r="S82" s="235">
        <v>26668400</v>
      </c>
      <c r="T82" s="236" t="s">
        <v>1576</v>
      </c>
      <c r="U82" s="237">
        <v>26668400</v>
      </c>
      <c r="V82" s="238" t="s">
        <v>348</v>
      </c>
      <c r="W82" s="237" t="s">
        <v>1563</v>
      </c>
      <c r="X82" s="239" t="s">
        <v>1564</v>
      </c>
      <c r="Y82" s="631">
        <v>0</v>
      </c>
      <c r="Z82" s="232">
        <v>404066</v>
      </c>
      <c r="AA82" s="232">
        <v>2424400</v>
      </c>
      <c r="AB82" s="232">
        <v>2424400</v>
      </c>
      <c r="AC82" s="232">
        <v>0</v>
      </c>
      <c r="AD82" s="232">
        <v>4848800</v>
      </c>
      <c r="AE82" s="232">
        <v>2424400</v>
      </c>
      <c r="AF82" s="232">
        <v>2424400</v>
      </c>
      <c r="AG82" s="232">
        <v>2424400</v>
      </c>
      <c r="AH82" s="232"/>
      <c r="AI82" s="232"/>
      <c r="AJ82" s="237"/>
      <c r="AK82" s="592">
        <f t="shared" si="0"/>
        <v>17374866</v>
      </c>
      <c r="AL82" s="593">
        <f t="shared" si="1"/>
        <v>9293534</v>
      </c>
      <c r="AM82" s="240"/>
      <c r="AN82" s="223">
        <f t="shared" si="2"/>
        <v>9293534</v>
      </c>
      <c r="AO82" s="224"/>
      <c r="AP82" s="224">
        <f t="shared" si="3"/>
        <v>9293534</v>
      </c>
      <c r="AQ82" s="225"/>
      <c r="AR82" s="224"/>
      <c r="AS82" s="224"/>
      <c r="AT82" s="224"/>
      <c r="AU82" s="224"/>
      <c r="AV82" s="224"/>
      <c r="AW82" s="224"/>
      <c r="AX82" s="224"/>
      <c r="AY82" s="224"/>
      <c r="AZ82" s="224"/>
      <c r="BA82" s="224"/>
      <c r="BB82" s="226"/>
      <c r="BC82" s="227">
        <f t="shared" si="4"/>
        <v>0</v>
      </c>
      <c r="BD82" s="222">
        <f t="shared" si="5"/>
        <v>9293534</v>
      </c>
    </row>
    <row r="83" spans="2:56" s="154" customFormat="1" x14ac:dyDescent="0.2">
      <c r="B83" s="231"/>
      <c r="C83" s="462">
        <v>30806600</v>
      </c>
      <c r="D83" s="210" t="s">
        <v>50</v>
      </c>
      <c r="E83" s="210" t="s">
        <v>182</v>
      </c>
      <c r="F83" s="210" t="s">
        <v>156</v>
      </c>
      <c r="G83" s="210" t="s">
        <v>157</v>
      </c>
      <c r="H83" s="210" t="s">
        <v>155</v>
      </c>
      <c r="I83" s="210" t="s">
        <v>155</v>
      </c>
      <c r="J83" s="210" t="s">
        <v>189</v>
      </c>
      <c r="K83" s="210" t="s">
        <v>188</v>
      </c>
      <c r="L83" s="630" t="s">
        <v>2001</v>
      </c>
      <c r="M83" s="630" t="s">
        <v>2001</v>
      </c>
      <c r="N83" s="630" t="s">
        <v>2001</v>
      </c>
      <c r="O83" s="234">
        <v>160</v>
      </c>
      <c r="P83" s="235">
        <v>40</v>
      </c>
      <c r="Q83" s="235">
        <v>30806600</v>
      </c>
      <c r="R83" s="236">
        <v>61</v>
      </c>
      <c r="S83" s="235">
        <v>30806600</v>
      </c>
      <c r="T83" s="236" t="s">
        <v>1599</v>
      </c>
      <c r="U83" s="237">
        <v>30806600</v>
      </c>
      <c r="V83" s="238" t="s">
        <v>349</v>
      </c>
      <c r="W83" s="237" t="s">
        <v>1565</v>
      </c>
      <c r="X83" s="239" t="s">
        <v>1566</v>
      </c>
      <c r="Y83" s="631">
        <v>0</v>
      </c>
      <c r="Z83" s="232">
        <v>560120</v>
      </c>
      <c r="AA83" s="232">
        <v>2800600</v>
      </c>
      <c r="AB83" s="232">
        <v>2800600</v>
      </c>
      <c r="AC83" s="232">
        <v>2800600</v>
      </c>
      <c r="AD83" s="232">
        <v>2800600</v>
      </c>
      <c r="AE83" s="232">
        <v>2800600</v>
      </c>
      <c r="AF83" s="232">
        <v>2800600</v>
      </c>
      <c r="AG83" s="232">
        <v>2800600</v>
      </c>
      <c r="AH83" s="232"/>
      <c r="AI83" s="232"/>
      <c r="AJ83" s="237"/>
      <c r="AK83" s="592">
        <f t="shared" si="0"/>
        <v>20164320</v>
      </c>
      <c r="AL83" s="593">
        <f t="shared" si="1"/>
        <v>10642280</v>
      </c>
      <c r="AM83" s="240"/>
      <c r="AN83" s="223">
        <f t="shared" si="2"/>
        <v>10642280</v>
      </c>
      <c r="AO83" s="224"/>
      <c r="AP83" s="224">
        <f t="shared" si="3"/>
        <v>10642280</v>
      </c>
      <c r="AQ83" s="225"/>
      <c r="AR83" s="224"/>
      <c r="AS83" s="224"/>
      <c r="AT83" s="224"/>
      <c r="AU83" s="224"/>
      <c r="AV83" s="224"/>
      <c r="AW83" s="224"/>
      <c r="AX83" s="224"/>
      <c r="AY83" s="224"/>
      <c r="AZ83" s="224"/>
      <c r="BA83" s="224"/>
      <c r="BB83" s="226"/>
      <c r="BC83" s="227">
        <f t="shared" si="4"/>
        <v>0</v>
      </c>
      <c r="BD83" s="222">
        <f t="shared" si="5"/>
        <v>10642280</v>
      </c>
    </row>
    <row r="84" spans="2:56" s="154" customFormat="1" x14ac:dyDescent="0.2">
      <c r="B84" s="231"/>
      <c r="C84" s="462">
        <v>37933500</v>
      </c>
      <c r="D84" s="210" t="s">
        <v>50</v>
      </c>
      <c r="E84" s="210" t="s">
        <v>182</v>
      </c>
      <c r="F84" s="210" t="s">
        <v>156</v>
      </c>
      <c r="G84" s="210" t="s">
        <v>157</v>
      </c>
      <c r="H84" s="210" t="s">
        <v>155</v>
      </c>
      <c r="I84" s="210" t="s">
        <v>155</v>
      </c>
      <c r="J84" s="210" t="s">
        <v>189</v>
      </c>
      <c r="K84" s="210" t="s">
        <v>188</v>
      </c>
      <c r="L84" s="630" t="s">
        <v>2001</v>
      </c>
      <c r="M84" s="630" t="s">
        <v>2001</v>
      </c>
      <c r="N84" s="630" t="s">
        <v>2001</v>
      </c>
      <c r="O84" s="234">
        <v>161</v>
      </c>
      <c r="P84" s="235">
        <v>43</v>
      </c>
      <c r="Q84" s="235">
        <v>37933500</v>
      </c>
      <c r="R84" s="236">
        <v>51</v>
      </c>
      <c r="S84" s="235">
        <v>37933500</v>
      </c>
      <c r="T84" s="236" t="s">
        <v>1503</v>
      </c>
      <c r="U84" s="237">
        <v>37933500</v>
      </c>
      <c r="V84" s="238" t="s">
        <v>632</v>
      </c>
      <c r="W84" s="237" t="s">
        <v>1567</v>
      </c>
      <c r="X84" s="239" t="s">
        <v>1568</v>
      </c>
      <c r="Y84" s="631">
        <v>0</v>
      </c>
      <c r="Z84" s="232">
        <v>689700</v>
      </c>
      <c r="AA84" s="232">
        <v>3448500</v>
      </c>
      <c r="AB84" s="232">
        <v>3448500</v>
      </c>
      <c r="AC84" s="232">
        <v>3448500</v>
      </c>
      <c r="AD84" s="232">
        <v>3448500</v>
      </c>
      <c r="AE84" s="232">
        <v>3448500</v>
      </c>
      <c r="AF84" s="232">
        <v>3448500</v>
      </c>
      <c r="AG84" s="232">
        <v>3448500</v>
      </c>
      <c r="AH84" s="232"/>
      <c r="AI84" s="232"/>
      <c r="AJ84" s="237"/>
      <c r="AK84" s="592">
        <f t="shared" si="0"/>
        <v>24829200</v>
      </c>
      <c r="AL84" s="593">
        <f t="shared" si="1"/>
        <v>13104300</v>
      </c>
      <c r="AM84" s="240"/>
      <c r="AN84" s="223">
        <f t="shared" si="2"/>
        <v>13104300</v>
      </c>
      <c r="AO84" s="224"/>
      <c r="AP84" s="224">
        <f t="shared" si="3"/>
        <v>13104300</v>
      </c>
      <c r="AQ84" s="225"/>
      <c r="AR84" s="224"/>
      <c r="AS84" s="224"/>
      <c r="AT84" s="224"/>
      <c r="AU84" s="224"/>
      <c r="AV84" s="224"/>
      <c r="AW84" s="224"/>
      <c r="AX84" s="224"/>
      <c r="AY84" s="224"/>
      <c r="AZ84" s="224"/>
      <c r="BA84" s="224"/>
      <c r="BB84" s="226"/>
      <c r="BC84" s="227">
        <f t="shared" si="4"/>
        <v>0</v>
      </c>
      <c r="BD84" s="222">
        <f t="shared" si="5"/>
        <v>13104300</v>
      </c>
    </row>
    <row r="85" spans="2:56" s="154" customFormat="1" x14ac:dyDescent="0.2">
      <c r="B85" s="231"/>
      <c r="C85" s="462">
        <v>31036500</v>
      </c>
      <c r="D85" s="210" t="s">
        <v>50</v>
      </c>
      <c r="E85" s="210" t="s">
        <v>182</v>
      </c>
      <c r="F85" s="210" t="s">
        <v>156</v>
      </c>
      <c r="G85" s="210" t="s">
        <v>157</v>
      </c>
      <c r="H85" s="210" t="s">
        <v>155</v>
      </c>
      <c r="I85" s="210" t="s">
        <v>155</v>
      </c>
      <c r="J85" s="210" t="s">
        <v>189</v>
      </c>
      <c r="K85" s="210" t="s">
        <v>188</v>
      </c>
      <c r="L85" s="630" t="s">
        <v>2001</v>
      </c>
      <c r="M85" s="630" t="s">
        <v>2001</v>
      </c>
      <c r="N85" s="630" t="s">
        <v>2001</v>
      </c>
      <c r="O85" s="234">
        <v>162</v>
      </c>
      <c r="P85" s="235">
        <v>2</v>
      </c>
      <c r="Q85" s="235">
        <v>31036500</v>
      </c>
      <c r="R85" s="236">
        <v>45</v>
      </c>
      <c r="S85" s="235">
        <v>31036500</v>
      </c>
      <c r="T85" s="236" t="s">
        <v>1468</v>
      </c>
      <c r="U85" s="237">
        <v>31036500</v>
      </c>
      <c r="V85" s="238" t="s">
        <v>350</v>
      </c>
      <c r="W85" s="237" t="s">
        <v>1569</v>
      </c>
      <c r="X85" s="239" t="s">
        <v>1570</v>
      </c>
      <c r="Y85" s="631">
        <v>0</v>
      </c>
      <c r="Z85" s="232">
        <v>1034550</v>
      </c>
      <c r="AA85" s="232">
        <v>2821500</v>
      </c>
      <c r="AB85" s="232">
        <v>2821500</v>
      </c>
      <c r="AC85" s="232">
        <v>2821500</v>
      </c>
      <c r="AD85" s="232">
        <v>2821500</v>
      </c>
      <c r="AE85" s="232">
        <v>2821500</v>
      </c>
      <c r="AF85" s="232">
        <v>2821500</v>
      </c>
      <c r="AG85" s="232">
        <v>2821500</v>
      </c>
      <c r="AH85" s="232"/>
      <c r="AI85" s="232"/>
      <c r="AJ85" s="237"/>
      <c r="AK85" s="592">
        <f t="shared" si="0"/>
        <v>20785050</v>
      </c>
      <c r="AL85" s="593">
        <f t="shared" si="1"/>
        <v>10251450</v>
      </c>
      <c r="AM85" s="240"/>
      <c r="AN85" s="223">
        <f t="shared" si="2"/>
        <v>10251450</v>
      </c>
      <c r="AO85" s="224"/>
      <c r="AP85" s="224">
        <f t="shared" si="3"/>
        <v>10251450</v>
      </c>
      <c r="AQ85" s="225"/>
      <c r="AR85" s="224"/>
      <c r="AS85" s="224"/>
      <c r="AT85" s="224"/>
      <c r="AU85" s="224"/>
      <c r="AV85" s="224"/>
      <c r="AW85" s="224"/>
      <c r="AX85" s="224"/>
      <c r="AY85" s="224"/>
      <c r="AZ85" s="224"/>
      <c r="BA85" s="224"/>
      <c r="BB85" s="226"/>
      <c r="BC85" s="227">
        <f t="shared" si="4"/>
        <v>0</v>
      </c>
      <c r="BD85" s="222">
        <f t="shared" si="5"/>
        <v>10251450</v>
      </c>
    </row>
    <row r="86" spans="2:56" s="154" customFormat="1" x14ac:dyDescent="0.2">
      <c r="B86" s="231"/>
      <c r="C86" s="462">
        <v>26668400</v>
      </c>
      <c r="D86" s="210" t="s">
        <v>50</v>
      </c>
      <c r="E86" s="210" t="s">
        <v>182</v>
      </c>
      <c r="F86" s="210" t="s">
        <v>156</v>
      </c>
      <c r="G86" s="210" t="s">
        <v>157</v>
      </c>
      <c r="H86" s="210" t="s">
        <v>155</v>
      </c>
      <c r="I86" s="210" t="s">
        <v>155</v>
      </c>
      <c r="J86" s="210" t="s">
        <v>189</v>
      </c>
      <c r="K86" s="210" t="s">
        <v>188</v>
      </c>
      <c r="L86" s="630" t="s">
        <v>2001</v>
      </c>
      <c r="M86" s="630" t="s">
        <v>2001</v>
      </c>
      <c r="N86" s="630" t="s">
        <v>2001</v>
      </c>
      <c r="O86" s="234">
        <v>163</v>
      </c>
      <c r="P86" s="235">
        <v>3</v>
      </c>
      <c r="Q86" s="235">
        <v>26668400</v>
      </c>
      <c r="R86" s="236">
        <v>44</v>
      </c>
      <c r="S86" s="235">
        <v>26668400</v>
      </c>
      <c r="T86" s="236" t="s">
        <v>1545</v>
      </c>
      <c r="U86" s="237">
        <v>26668400</v>
      </c>
      <c r="V86" s="238" t="s">
        <v>351</v>
      </c>
      <c r="W86" s="237" t="s">
        <v>1571</v>
      </c>
      <c r="X86" s="239" t="s">
        <v>1572</v>
      </c>
      <c r="Y86" s="631">
        <v>0</v>
      </c>
      <c r="Z86" s="232">
        <v>808133</v>
      </c>
      <c r="AA86" s="232">
        <v>2424400</v>
      </c>
      <c r="AB86" s="232">
        <v>2424400</v>
      </c>
      <c r="AC86" s="232">
        <v>2424400</v>
      </c>
      <c r="AD86" s="232">
        <v>2424400</v>
      </c>
      <c r="AE86" s="232">
        <v>2424400</v>
      </c>
      <c r="AF86" s="232">
        <v>2424400</v>
      </c>
      <c r="AG86" s="232">
        <v>2424400</v>
      </c>
      <c r="AH86" s="232"/>
      <c r="AI86" s="232"/>
      <c r="AJ86" s="237"/>
      <c r="AK86" s="592">
        <f>SUM(Y86:AJ86)</f>
        <v>17778933</v>
      </c>
      <c r="AL86" s="593">
        <f>+U86-AK86</f>
        <v>8889467</v>
      </c>
      <c r="AM86" s="240"/>
      <c r="AN86" s="223">
        <f t="shared" si="2"/>
        <v>8889467</v>
      </c>
      <c r="AO86" s="224"/>
      <c r="AP86" s="224">
        <f t="shared" si="3"/>
        <v>8889467</v>
      </c>
      <c r="AQ86" s="225"/>
      <c r="AR86" s="224"/>
      <c r="AS86" s="224"/>
      <c r="AT86" s="224"/>
      <c r="AU86" s="224"/>
      <c r="AV86" s="224"/>
      <c r="AW86" s="224"/>
      <c r="AX86" s="224"/>
      <c r="AY86" s="224"/>
      <c r="AZ86" s="224"/>
      <c r="BA86" s="224"/>
      <c r="BB86" s="226"/>
      <c r="BC86" s="227">
        <f t="shared" si="4"/>
        <v>0</v>
      </c>
      <c r="BD86" s="222">
        <f t="shared" si="5"/>
        <v>8889467</v>
      </c>
    </row>
    <row r="87" spans="2:56" s="154" customFormat="1" x14ac:dyDescent="0.2">
      <c r="B87" s="231"/>
      <c r="C87" s="462">
        <v>31036500</v>
      </c>
      <c r="D87" s="210" t="s">
        <v>50</v>
      </c>
      <c r="E87" s="210" t="s">
        <v>182</v>
      </c>
      <c r="F87" s="210" t="s">
        <v>156</v>
      </c>
      <c r="G87" s="210" t="s">
        <v>157</v>
      </c>
      <c r="H87" s="210" t="s">
        <v>155</v>
      </c>
      <c r="I87" s="210" t="s">
        <v>155</v>
      </c>
      <c r="J87" s="210" t="s">
        <v>189</v>
      </c>
      <c r="K87" s="210" t="s">
        <v>188</v>
      </c>
      <c r="L87" s="630" t="s">
        <v>2001</v>
      </c>
      <c r="M87" s="630" t="s">
        <v>2001</v>
      </c>
      <c r="N87" s="630" t="s">
        <v>2001</v>
      </c>
      <c r="O87" s="234">
        <v>164</v>
      </c>
      <c r="P87" s="235">
        <v>4</v>
      </c>
      <c r="Q87" s="235">
        <v>31036500</v>
      </c>
      <c r="R87" s="236">
        <v>43</v>
      </c>
      <c r="S87" s="235">
        <v>31036500</v>
      </c>
      <c r="T87" s="236" t="s">
        <v>1483</v>
      </c>
      <c r="U87" s="237">
        <v>31036500</v>
      </c>
      <c r="V87" s="238" t="s">
        <v>352</v>
      </c>
      <c r="W87" s="237" t="s">
        <v>1573</v>
      </c>
      <c r="X87" s="239" t="s">
        <v>1574</v>
      </c>
      <c r="Y87" s="631">
        <v>0</v>
      </c>
      <c r="Z87" s="232">
        <v>1034550</v>
      </c>
      <c r="AA87" s="232">
        <v>2821500</v>
      </c>
      <c r="AB87" s="232">
        <v>2821500</v>
      </c>
      <c r="AC87" s="232">
        <v>2821500</v>
      </c>
      <c r="AD87" s="232">
        <v>2821500</v>
      </c>
      <c r="AE87" s="232">
        <v>2821500</v>
      </c>
      <c r="AF87" s="232">
        <v>2821500</v>
      </c>
      <c r="AG87" s="232">
        <v>2821500</v>
      </c>
      <c r="AH87" s="232"/>
      <c r="AI87" s="232"/>
      <c r="AJ87" s="237"/>
      <c r="AK87" s="592">
        <f>SUM(Y87:AJ87)</f>
        <v>20785050</v>
      </c>
      <c r="AL87" s="593">
        <f>+U87-AK87</f>
        <v>10251450</v>
      </c>
      <c r="AM87" s="240"/>
      <c r="AN87" s="223">
        <f t="shared" si="2"/>
        <v>10251450</v>
      </c>
      <c r="AO87" s="224"/>
      <c r="AP87" s="224">
        <f t="shared" si="3"/>
        <v>10251450</v>
      </c>
      <c r="AQ87" s="225"/>
      <c r="AR87" s="224"/>
      <c r="AS87" s="224"/>
      <c r="AT87" s="224"/>
      <c r="AU87" s="224"/>
      <c r="AV87" s="224"/>
      <c r="AW87" s="224"/>
      <c r="AX87" s="224"/>
      <c r="AY87" s="224"/>
      <c r="AZ87" s="224"/>
      <c r="BA87" s="224"/>
      <c r="BB87" s="226"/>
      <c r="BC87" s="227">
        <f t="shared" si="4"/>
        <v>0</v>
      </c>
      <c r="BD87" s="222">
        <f t="shared" si="5"/>
        <v>10251450</v>
      </c>
    </row>
    <row r="88" spans="2:56" s="154" customFormat="1" x14ac:dyDescent="0.2">
      <c r="B88" s="231"/>
      <c r="C88" s="462">
        <v>42531500</v>
      </c>
      <c r="D88" s="210" t="s">
        <v>50</v>
      </c>
      <c r="E88" s="210" t="s">
        <v>182</v>
      </c>
      <c r="F88" s="210" t="s">
        <v>156</v>
      </c>
      <c r="G88" s="210" t="s">
        <v>157</v>
      </c>
      <c r="H88" s="210" t="s">
        <v>155</v>
      </c>
      <c r="I88" s="210" t="s">
        <v>155</v>
      </c>
      <c r="J88" s="210" t="s">
        <v>189</v>
      </c>
      <c r="K88" s="210" t="s">
        <v>188</v>
      </c>
      <c r="L88" s="630" t="s">
        <v>2001</v>
      </c>
      <c r="M88" s="630" t="s">
        <v>2001</v>
      </c>
      <c r="N88" s="630" t="s">
        <v>2001</v>
      </c>
      <c r="O88" s="234">
        <v>165</v>
      </c>
      <c r="P88" s="235">
        <v>5</v>
      </c>
      <c r="Q88" s="235">
        <v>42531000</v>
      </c>
      <c r="R88" s="236">
        <v>60</v>
      </c>
      <c r="S88" s="235">
        <v>42531000</v>
      </c>
      <c r="T88" s="236" t="s">
        <v>1514</v>
      </c>
      <c r="U88" s="237">
        <v>42531000</v>
      </c>
      <c r="V88" s="238" t="s">
        <v>353</v>
      </c>
      <c r="W88" s="237" t="s">
        <v>1575</v>
      </c>
      <c r="X88" s="239" t="s">
        <v>1576</v>
      </c>
      <c r="Y88" s="631">
        <v>0</v>
      </c>
      <c r="Z88" s="232">
        <v>773290</v>
      </c>
      <c r="AA88" s="232">
        <v>3866454</v>
      </c>
      <c r="AB88" s="232">
        <v>3866454</v>
      </c>
      <c r="AC88" s="232">
        <v>3866454</v>
      </c>
      <c r="AD88" s="232">
        <v>3866454</v>
      </c>
      <c r="AE88" s="232">
        <v>3866454</v>
      </c>
      <c r="AF88" s="232">
        <v>3866454</v>
      </c>
      <c r="AG88" s="232">
        <v>3866454</v>
      </c>
      <c r="AH88" s="232"/>
      <c r="AI88" s="232"/>
      <c r="AJ88" s="237"/>
      <c r="AK88" s="592">
        <f>SUM(Y88:AJ88)</f>
        <v>27838468</v>
      </c>
      <c r="AL88" s="593">
        <f>+U88-AK88</f>
        <v>14692532</v>
      </c>
      <c r="AM88" s="240"/>
      <c r="AN88" s="223">
        <f t="shared" ref="AN88:AN103" si="6">+AL88</f>
        <v>14692532</v>
      </c>
      <c r="AO88" s="224"/>
      <c r="AP88" s="224">
        <f t="shared" ref="AP88:AP103" si="7">+AN88-AO88</f>
        <v>14692532</v>
      </c>
      <c r="AQ88" s="225"/>
      <c r="AR88" s="224"/>
      <c r="AS88" s="224"/>
      <c r="AT88" s="224"/>
      <c r="AU88" s="224"/>
      <c r="AV88" s="224"/>
      <c r="AW88" s="224"/>
      <c r="AX88" s="224"/>
      <c r="AY88" s="224"/>
      <c r="AZ88" s="224"/>
      <c r="BA88" s="224"/>
      <c r="BB88" s="226"/>
      <c r="BC88" s="227">
        <f t="shared" ref="BC88:BC103" si="8">SUM(AQ88:BB88)</f>
        <v>0</v>
      </c>
      <c r="BD88" s="222">
        <f t="shared" ref="BD88:BD103" si="9">+AN88-BC88</f>
        <v>14692532</v>
      </c>
    </row>
    <row r="89" spans="2:56" s="154" customFormat="1" x14ac:dyDescent="0.2">
      <c r="B89" s="231"/>
      <c r="C89" s="462">
        <v>32415900</v>
      </c>
      <c r="D89" s="210" t="s">
        <v>50</v>
      </c>
      <c r="E89" s="210" t="s">
        <v>182</v>
      </c>
      <c r="F89" s="210" t="s">
        <v>156</v>
      </c>
      <c r="G89" s="210" t="s">
        <v>157</v>
      </c>
      <c r="H89" s="210" t="s">
        <v>155</v>
      </c>
      <c r="I89" s="210" t="s">
        <v>155</v>
      </c>
      <c r="J89" s="210" t="s">
        <v>189</v>
      </c>
      <c r="K89" s="210" t="s">
        <v>188</v>
      </c>
      <c r="L89" s="630" t="s">
        <v>2001</v>
      </c>
      <c r="M89" s="630" t="s">
        <v>2001</v>
      </c>
      <c r="N89" s="630" t="s">
        <v>2001</v>
      </c>
      <c r="O89" s="234">
        <v>166</v>
      </c>
      <c r="P89" s="235">
        <v>15</v>
      </c>
      <c r="Q89" s="235">
        <v>32415900</v>
      </c>
      <c r="R89" s="236">
        <v>59</v>
      </c>
      <c r="S89" s="235">
        <v>32415900</v>
      </c>
      <c r="T89" s="236" t="s">
        <v>1600</v>
      </c>
      <c r="U89" s="237">
        <v>32415900</v>
      </c>
      <c r="V89" s="238" t="s">
        <v>354</v>
      </c>
      <c r="W89" s="237" t="s">
        <v>1577</v>
      </c>
      <c r="X89" s="239" t="s">
        <v>1578</v>
      </c>
      <c r="Y89" s="631">
        <v>0</v>
      </c>
      <c r="Z89" s="232">
        <v>392920</v>
      </c>
      <c r="AA89" s="232">
        <v>2946900</v>
      </c>
      <c r="AB89" s="232">
        <v>2946900</v>
      </c>
      <c r="AC89" s="232">
        <v>2946900</v>
      </c>
      <c r="AD89" s="232">
        <v>2946900</v>
      </c>
      <c r="AE89" s="232">
        <v>2946900</v>
      </c>
      <c r="AF89" s="232">
        <v>2946900</v>
      </c>
      <c r="AG89" s="232">
        <v>2946900</v>
      </c>
      <c r="AH89" s="232"/>
      <c r="AI89" s="232"/>
      <c r="AJ89" s="237"/>
      <c r="AK89" s="592">
        <f>SUM(Y89:AJ89)</f>
        <v>21021220</v>
      </c>
      <c r="AL89" s="593">
        <f>+U89-AK89</f>
        <v>11394680</v>
      </c>
      <c r="AM89" s="240"/>
      <c r="AN89" s="223">
        <f t="shared" si="6"/>
        <v>11394680</v>
      </c>
      <c r="AO89" s="224"/>
      <c r="AP89" s="224">
        <f t="shared" si="7"/>
        <v>11394680</v>
      </c>
      <c r="AQ89" s="225"/>
      <c r="AR89" s="224"/>
      <c r="AS89" s="224"/>
      <c r="AT89" s="224"/>
      <c r="AU89" s="224"/>
      <c r="AV89" s="224"/>
      <c r="AW89" s="224"/>
      <c r="AX89" s="224"/>
      <c r="AY89" s="224"/>
      <c r="AZ89" s="224"/>
      <c r="BA89" s="224"/>
      <c r="BB89" s="226"/>
      <c r="BC89" s="227">
        <f t="shared" si="8"/>
        <v>0</v>
      </c>
      <c r="BD89" s="222">
        <f t="shared" si="9"/>
        <v>11394680</v>
      </c>
    </row>
    <row r="90" spans="2:56" s="154" customFormat="1" x14ac:dyDescent="0.2">
      <c r="B90" s="231"/>
      <c r="C90" s="462">
        <v>35519550</v>
      </c>
      <c r="D90" s="210" t="s">
        <v>50</v>
      </c>
      <c r="E90" s="210" t="s">
        <v>182</v>
      </c>
      <c r="F90" s="210" t="s">
        <v>156</v>
      </c>
      <c r="G90" s="210" t="s">
        <v>157</v>
      </c>
      <c r="H90" s="210" t="s">
        <v>155</v>
      </c>
      <c r="I90" s="210" t="s">
        <v>155</v>
      </c>
      <c r="J90" s="210" t="s">
        <v>189</v>
      </c>
      <c r="K90" s="210" t="s">
        <v>188</v>
      </c>
      <c r="L90" s="630" t="s">
        <v>2001</v>
      </c>
      <c r="M90" s="630" t="s">
        <v>2001</v>
      </c>
      <c r="N90" s="630" t="s">
        <v>2001</v>
      </c>
      <c r="O90" s="234">
        <v>168</v>
      </c>
      <c r="P90" s="235">
        <v>8</v>
      </c>
      <c r="Q90" s="235">
        <v>35519550</v>
      </c>
      <c r="R90" s="236">
        <v>42</v>
      </c>
      <c r="S90" s="235">
        <v>35519550</v>
      </c>
      <c r="T90" s="236" t="s">
        <v>1512</v>
      </c>
      <c r="U90" s="237">
        <v>35519550</v>
      </c>
      <c r="V90" s="238" t="s">
        <v>355</v>
      </c>
      <c r="W90" s="237" t="s">
        <v>1579</v>
      </c>
      <c r="X90" s="239" t="s">
        <v>1580</v>
      </c>
      <c r="Y90" s="631">
        <v>0</v>
      </c>
      <c r="Z90" s="232">
        <v>968715</v>
      </c>
      <c r="AA90" s="232">
        <v>3229050</v>
      </c>
      <c r="AB90" s="232">
        <v>3229050</v>
      </c>
      <c r="AC90" s="232">
        <v>3229050</v>
      </c>
      <c r="AD90" s="232">
        <v>3229050</v>
      </c>
      <c r="AE90" s="232">
        <v>3229050</v>
      </c>
      <c r="AF90" s="232">
        <v>3229050</v>
      </c>
      <c r="AG90" s="232">
        <v>3229050</v>
      </c>
      <c r="AH90" s="232"/>
      <c r="AI90" s="232"/>
      <c r="AJ90" s="237"/>
      <c r="AK90" s="592">
        <f>SUM(Y90:AJ90)</f>
        <v>23572065</v>
      </c>
      <c r="AL90" s="593">
        <f>+U90-AK90</f>
        <v>11947485</v>
      </c>
      <c r="AM90" s="240"/>
      <c r="AN90" s="223">
        <f t="shared" si="6"/>
        <v>11947485</v>
      </c>
      <c r="AO90" s="224"/>
      <c r="AP90" s="224">
        <f t="shared" si="7"/>
        <v>11947485</v>
      </c>
      <c r="AQ90" s="225"/>
      <c r="AR90" s="224"/>
      <c r="AS90" s="224"/>
      <c r="AT90" s="224"/>
      <c r="AU90" s="224"/>
      <c r="AV90" s="224"/>
      <c r="AW90" s="224"/>
      <c r="AX90" s="224"/>
      <c r="AY90" s="224"/>
      <c r="AZ90" s="224"/>
      <c r="BA90" s="224"/>
      <c r="BB90" s="226"/>
      <c r="BC90" s="227">
        <f t="shared" si="8"/>
        <v>0</v>
      </c>
      <c r="BD90" s="222">
        <f t="shared" si="9"/>
        <v>11947485</v>
      </c>
    </row>
    <row r="91" spans="2:56" s="154" customFormat="1" x14ac:dyDescent="0.2">
      <c r="B91" s="231"/>
      <c r="C91" s="462">
        <v>35519550</v>
      </c>
      <c r="D91" s="210" t="s">
        <v>50</v>
      </c>
      <c r="E91" s="210" t="s">
        <v>182</v>
      </c>
      <c r="F91" s="210" t="s">
        <v>156</v>
      </c>
      <c r="G91" s="210" t="s">
        <v>157</v>
      </c>
      <c r="H91" s="210" t="s">
        <v>155</v>
      </c>
      <c r="I91" s="210" t="s">
        <v>155</v>
      </c>
      <c r="J91" s="210" t="s">
        <v>189</v>
      </c>
      <c r="K91" s="210" t="s">
        <v>188</v>
      </c>
      <c r="L91" s="630" t="s">
        <v>2001</v>
      </c>
      <c r="M91" s="630" t="s">
        <v>2001</v>
      </c>
      <c r="N91" s="630" t="s">
        <v>2001</v>
      </c>
      <c r="O91" s="234">
        <v>170</v>
      </c>
      <c r="P91" s="235">
        <v>44</v>
      </c>
      <c r="Q91" s="235">
        <v>35519550</v>
      </c>
      <c r="R91" s="236">
        <v>58</v>
      </c>
      <c r="S91" s="235">
        <v>35519550</v>
      </c>
      <c r="T91" s="236" t="s">
        <v>1562</v>
      </c>
      <c r="U91" s="237">
        <v>35519550</v>
      </c>
      <c r="V91" s="238" t="s">
        <v>356</v>
      </c>
      <c r="W91" s="237" t="s">
        <v>1581</v>
      </c>
      <c r="X91" s="239" t="s">
        <v>1582</v>
      </c>
      <c r="Y91" s="631">
        <v>0</v>
      </c>
      <c r="Z91" s="232">
        <v>645810</v>
      </c>
      <c r="AA91" s="232">
        <v>3229050</v>
      </c>
      <c r="AB91" s="232">
        <v>3229050</v>
      </c>
      <c r="AC91" s="232">
        <v>3229050</v>
      </c>
      <c r="AD91" s="232">
        <v>3229050</v>
      </c>
      <c r="AE91" s="232">
        <v>3229050</v>
      </c>
      <c r="AF91" s="232">
        <v>3229050</v>
      </c>
      <c r="AG91" s="232">
        <v>3229050</v>
      </c>
      <c r="AH91" s="232"/>
      <c r="AI91" s="232"/>
      <c r="AJ91" s="237"/>
      <c r="AK91" s="592">
        <f t="shared" ref="AK91:AK96" si="10">SUM(Y91:AJ91)</f>
        <v>23249160</v>
      </c>
      <c r="AL91" s="593">
        <f t="shared" ref="AL91:AL96" si="11">+U91-AK91</f>
        <v>12270390</v>
      </c>
      <c r="AM91" s="240"/>
      <c r="AN91" s="223">
        <f t="shared" si="6"/>
        <v>12270390</v>
      </c>
      <c r="AO91" s="224"/>
      <c r="AP91" s="224">
        <f t="shared" si="7"/>
        <v>12270390</v>
      </c>
      <c r="AQ91" s="225"/>
      <c r="AR91" s="224"/>
      <c r="AS91" s="224"/>
      <c r="AT91" s="224"/>
      <c r="AU91" s="224"/>
      <c r="AV91" s="224"/>
      <c r="AW91" s="224"/>
      <c r="AX91" s="224"/>
      <c r="AY91" s="224"/>
      <c r="AZ91" s="224"/>
      <c r="BA91" s="224"/>
      <c r="BB91" s="226"/>
      <c r="BC91" s="227">
        <f t="shared" si="8"/>
        <v>0</v>
      </c>
      <c r="BD91" s="222">
        <f t="shared" si="9"/>
        <v>12270390</v>
      </c>
    </row>
    <row r="92" spans="2:56" s="154" customFormat="1" x14ac:dyDescent="0.2">
      <c r="B92" s="231"/>
      <c r="C92" s="462">
        <v>101123136</v>
      </c>
      <c r="D92" s="210" t="s">
        <v>50</v>
      </c>
      <c r="E92" s="210" t="s">
        <v>182</v>
      </c>
      <c r="F92" s="210" t="s">
        <v>156</v>
      </c>
      <c r="G92" s="210" t="s">
        <v>157</v>
      </c>
      <c r="H92" s="210" t="s">
        <v>155</v>
      </c>
      <c r="I92" s="210" t="s">
        <v>155</v>
      </c>
      <c r="J92" s="210" t="s">
        <v>189</v>
      </c>
      <c r="K92" s="210" t="s">
        <v>188</v>
      </c>
      <c r="L92" s="630" t="s">
        <v>2001</v>
      </c>
      <c r="M92" s="630" t="s">
        <v>2001</v>
      </c>
      <c r="N92" s="630" t="s">
        <v>2001</v>
      </c>
      <c r="O92" s="234">
        <v>173</v>
      </c>
      <c r="P92" s="235"/>
      <c r="Q92" s="235"/>
      <c r="R92" s="236"/>
      <c r="S92" s="235"/>
      <c r="T92" s="236"/>
      <c r="U92" s="237"/>
      <c r="V92" s="238" t="s">
        <v>1442</v>
      </c>
      <c r="W92" s="237"/>
      <c r="X92" s="239"/>
      <c r="Y92" s="631">
        <v>0</v>
      </c>
      <c r="Z92" s="232">
        <v>0</v>
      </c>
      <c r="AA92" s="232">
        <v>0</v>
      </c>
      <c r="AB92" s="232">
        <v>0</v>
      </c>
      <c r="AC92" s="232">
        <v>0</v>
      </c>
      <c r="AD92" s="232">
        <v>0</v>
      </c>
      <c r="AE92" s="232">
        <v>0</v>
      </c>
      <c r="AF92" s="232">
        <v>0</v>
      </c>
      <c r="AG92" s="232">
        <v>0</v>
      </c>
      <c r="AH92" s="232"/>
      <c r="AI92" s="232"/>
      <c r="AJ92" s="237"/>
      <c r="AK92" s="592">
        <f t="shared" si="10"/>
        <v>0</v>
      </c>
      <c r="AL92" s="593">
        <f t="shared" si="11"/>
        <v>0</v>
      </c>
      <c r="AM92" s="240"/>
      <c r="AN92" s="223">
        <f t="shared" si="6"/>
        <v>0</v>
      </c>
      <c r="AO92" s="224"/>
      <c r="AP92" s="224">
        <f t="shared" si="7"/>
        <v>0</v>
      </c>
      <c r="AQ92" s="225"/>
      <c r="AR92" s="224"/>
      <c r="AS92" s="224"/>
      <c r="AT92" s="224"/>
      <c r="AU92" s="224"/>
      <c r="AV92" s="224"/>
      <c r="AW92" s="224"/>
      <c r="AX92" s="224"/>
      <c r="AY92" s="224"/>
      <c r="AZ92" s="224"/>
      <c r="BA92" s="224"/>
      <c r="BB92" s="226"/>
      <c r="BC92" s="227">
        <f t="shared" si="8"/>
        <v>0</v>
      </c>
      <c r="BD92" s="222">
        <f t="shared" si="9"/>
        <v>0</v>
      </c>
    </row>
    <row r="93" spans="2:56" s="154" customFormat="1" x14ac:dyDescent="0.2">
      <c r="B93" s="231"/>
      <c r="C93" s="462">
        <v>30000000</v>
      </c>
      <c r="D93" s="210" t="s">
        <v>50</v>
      </c>
      <c r="E93" s="210" t="s">
        <v>182</v>
      </c>
      <c r="F93" s="210" t="s">
        <v>156</v>
      </c>
      <c r="G93" s="210" t="s">
        <v>157</v>
      </c>
      <c r="H93" s="210" t="s">
        <v>155</v>
      </c>
      <c r="I93" s="210" t="s">
        <v>155</v>
      </c>
      <c r="J93" s="210" t="s">
        <v>189</v>
      </c>
      <c r="K93" s="210" t="s">
        <v>188</v>
      </c>
      <c r="L93" s="630" t="s">
        <v>2001</v>
      </c>
      <c r="M93" s="630" t="s">
        <v>2001</v>
      </c>
      <c r="N93" s="630" t="s">
        <v>2001</v>
      </c>
      <c r="O93" s="234">
        <v>609</v>
      </c>
      <c r="P93" s="235">
        <v>405</v>
      </c>
      <c r="Q93" s="235">
        <v>30000000</v>
      </c>
      <c r="R93" s="236">
        <v>457</v>
      </c>
      <c r="S93" s="235">
        <v>30000000</v>
      </c>
      <c r="T93" s="236" t="s">
        <v>2155</v>
      </c>
      <c r="U93" s="237">
        <v>30000000</v>
      </c>
      <c r="V93" s="238" t="s">
        <v>633</v>
      </c>
      <c r="W93" s="237" t="s">
        <v>2158</v>
      </c>
      <c r="X93" s="239" t="s">
        <v>2159</v>
      </c>
      <c r="Y93" s="631">
        <v>0</v>
      </c>
      <c r="Z93" s="232">
        <v>0</v>
      </c>
      <c r="AA93" s="232">
        <v>0</v>
      </c>
      <c r="AB93" s="232">
        <v>0</v>
      </c>
      <c r="AC93" s="232">
        <v>5000000</v>
      </c>
      <c r="AD93" s="232">
        <v>5000000</v>
      </c>
      <c r="AE93" s="232">
        <v>5000000</v>
      </c>
      <c r="AF93" s="232">
        <v>5000000</v>
      </c>
      <c r="AG93" s="232">
        <v>5000000</v>
      </c>
      <c r="AH93" s="232"/>
      <c r="AI93" s="232"/>
      <c r="AJ93" s="237"/>
      <c r="AK93" s="592">
        <f t="shared" si="10"/>
        <v>25000000</v>
      </c>
      <c r="AL93" s="593">
        <f t="shared" si="11"/>
        <v>5000000</v>
      </c>
      <c r="AM93" s="240"/>
      <c r="AN93" s="223">
        <f t="shared" si="6"/>
        <v>5000000</v>
      </c>
      <c r="AO93" s="224"/>
      <c r="AP93" s="224">
        <f t="shared" si="7"/>
        <v>5000000</v>
      </c>
      <c r="AQ93" s="225"/>
      <c r="AR93" s="224"/>
      <c r="AS93" s="224"/>
      <c r="AT93" s="224"/>
      <c r="AU93" s="224"/>
      <c r="AV93" s="224"/>
      <c r="AW93" s="224"/>
      <c r="AX93" s="224"/>
      <c r="AY93" s="224"/>
      <c r="AZ93" s="224"/>
      <c r="BA93" s="224"/>
      <c r="BB93" s="226"/>
      <c r="BC93" s="227">
        <f t="shared" si="8"/>
        <v>0</v>
      </c>
      <c r="BD93" s="222">
        <f t="shared" si="9"/>
        <v>5000000</v>
      </c>
    </row>
    <row r="94" spans="2:56" s="154" customFormat="1" x14ac:dyDescent="0.2">
      <c r="B94" s="231"/>
      <c r="C94" s="462">
        <v>19944797</v>
      </c>
      <c r="D94" s="210" t="s">
        <v>50</v>
      </c>
      <c r="E94" s="210" t="s">
        <v>182</v>
      </c>
      <c r="F94" s="210" t="s">
        <v>156</v>
      </c>
      <c r="G94" s="210" t="s">
        <v>157</v>
      </c>
      <c r="H94" s="210" t="s">
        <v>155</v>
      </c>
      <c r="I94" s="210" t="s">
        <v>155</v>
      </c>
      <c r="J94" s="210" t="s">
        <v>189</v>
      </c>
      <c r="K94" s="210" t="s">
        <v>188</v>
      </c>
      <c r="L94" s="630" t="s">
        <v>2001</v>
      </c>
      <c r="M94" s="630" t="s">
        <v>2001</v>
      </c>
      <c r="N94" s="630" t="s">
        <v>2001</v>
      </c>
      <c r="O94" s="234">
        <v>610</v>
      </c>
      <c r="P94" s="235">
        <v>355</v>
      </c>
      <c r="Q94" s="235">
        <v>19944797</v>
      </c>
      <c r="R94" s="236">
        <v>385</v>
      </c>
      <c r="S94" s="235">
        <v>19944797</v>
      </c>
      <c r="T94" s="236" t="s">
        <v>1001</v>
      </c>
      <c r="U94" s="237">
        <v>19944797</v>
      </c>
      <c r="V94" s="238" t="s">
        <v>634</v>
      </c>
      <c r="W94" s="237" t="s">
        <v>1584</v>
      </c>
      <c r="X94" s="239" t="s">
        <v>1434</v>
      </c>
      <c r="Y94" s="631">
        <v>0</v>
      </c>
      <c r="Z94" s="232">
        <v>0</v>
      </c>
      <c r="AA94" s="232">
        <v>0</v>
      </c>
      <c r="AB94" s="232">
        <v>0</v>
      </c>
      <c r="AC94" s="232">
        <v>0</v>
      </c>
      <c r="AD94" s="232">
        <v>19920600</v>
      </c>
      <c r="AE94" s="232">
        <v>0</v>
      </c>
      <c r="AF94" s="232">
        <v>0</v>
      </c>
      <c r="AG94" s="232">
        <v>0</v>
      </c>
      <c r="AH94" s="232"/>
      <c r="AI94" s="232"/>
      <c r="AJ94" s="237"/>
      <c r="AK94" s="592">
        <f t="shared" si="10"/>
        <v>19920600</v>
      </c>
      <c r="AL94" s="593">
        <f t="shared" si="11"/>
        <v>24197</v>
      </c>
      <c r="AM94" s="240"/>
      <c r="AN94" s="223">
        <f t="shared" si="6"/>
        <v>24197</v>
      </c>
      <c r="AO94" s="224"/>
      <c r="AP94" s="224">
        <f t="shared" si="7"/>
        <v>24197</v>
      </c>
      <c r="AQ94" s="225"/>
      <c r="AR94" s="224"/>
      <c r="AS94" s="224"/>
      <c r="AT94" s="224"/>
      <c r="AU94" s="224"/>
      <c r="AV94" s="224"/>
      <c r="AW94" s="224"/>
      <c r="AX94" s="224"/>
      <c r="AY94" s="224"/>
      <c r="AZ94" s="224"/>
      <c r="BA94" s="224"/>
      <c r="BB94" s="226"/>
      <c r="BC94" s="227">
        <f t="shared" si="8"/>
        <v>0</v>
      </c>
      <c r="BD94" s="222">
        <f t="shared" si="9"/>
        <v>24197</v>
      </c>
    </row>
    <row r="95" spans="2:56" s="154" customFormat="1" x14ac:dyDescent="0.2">
      <c r="B95" s="231"/>
      <c r="C95" s="462">
        <v>0</v>
      </c>
      <c r="D95" s="210" t="s">
        <v>50</v>
      </c>
      <c r="E95" s="210" t="s">
        <v>182</v>
      </c>
      <c r="F95" s="210" t="s">
        <v>156</v>
      </c>
      <c r="G95" s="210" t="s">
        <v>157</v>
      </c>
      <c r="H95" s="210" t="s">
        <v>155</v>
      </c>
      <c r="I95" s="210" t="s">
        <v>155</v>
      </c>
      <c r="J95" s="210" t="s">
        <v>189</v>
      </c>
      <c r="K95" s="210" t="s">
        <v>188</v>
      </c>
      <c r="L95" s="630" t="s">
        <v>2001</v>
      </c>
      <c r="M95" s="630" t="s">
        <v>2001</v>
      </c>
      <c r="N95" s="630" t="s">
        <v>2001</v>
      </c>
      <c r="O95" s="234">
        <v>648</v>
      </c>
      <c r="P95" s="235"/>
      <c r="Q95" s="235"/>
      <c r="R95" s="236"/>
      <c r="S95" s="235"/>
      <c r="T95" s="236"/>
      <c r="U95" s="237"/>
      <c r="V95" s="238" t="s">
        <v>1443</v>
      </c>
      <c r="W95" s="237"/>
      <c r="X95" s="239"/>
      <c r="Y95" s="631">
        <v>0</v>
      </c>
      <c r="Z95" s="232">
        <v>0</v>
      </c>
      <c r="AA95" s="232">
        <v>0</v>
      </c>
      <c r="AB95" s="232">
        <v>0</v>
      </c>
      <c r="AC95" s="232">
        <v>0</v>
      </c>
      <c r="AD95" s="232">
        <v>0</v>
      </c>
      <c r="AE95" s="232">
        <v>0</v>
      </c>
      <c r="AF95" s="232">
        <v>0</v>
      </c>
      <c r="AG95" s="232">
        <v>0</v>
      </c>
      <c r="AH95" s="232"/>
      <c r="AI95" s="232"/>
      <c r="AJ95" s="237"/>
      <c r="AK95" s="592">
        <f t="shared" si="10"/>
        <v>0</v>
      </c>
      <c r="AL95" s="593">
        <f t="shared" si="11"/>
        <v>0</v>
      </c>
      <c r="AM95" s="240"/>
      <c r="AN95" s="223">
        <f t="shared" si="6"/>
        <v>0</v>
      </c>
      <c r="AO95" s="224"/>
      <c r="AP95" s="224">
        <f t="shared" si="7"/>
        <v>0</v>
      </c>
      <c r="AQ95" s="225"/>
      <c r="AR95" s="224"/>
      <c r="AS95" s="224"/>
      <c r="AT95" s="224"/>
      <c r="AU95" s="224"/>
      <c r="AV95" s="224"/>
      <c r="AW95" s="224"/>
      <c r="AX95" s="224"/>
      <c r="AY95" s="224"/>
      <c r="AZ95" s="224"/>
      <c r="BA95" s="224"/>
      <c r="BB95" s="226"/>
      <c r="BC95" s="227">
        <f t="shared" si="8"/>
        <v>0</v>
      </c>
      <c r="BD95" s="222">
        <f t="shared" si="9"/>
        <v>0</v>
      </c>
    </row>
    <row r="96" spans="2:56" s="154" customFormat="1" x14ac:dyDescent="0.2">
      <c r="B96" s="231"/>
      <c r="C96" s="462">
        <v>27000000</v>
      </c>
      <c r="D96" s="210" t="s">
        <v>50</v>
      </c>
      <c r="E96" s="210" t="s">
        <v>182</v>
      </c>
      <c r="F96" s="210" t="s">
        <v>156</v>
      </c>
      <c r="G96" s="210" t="s">
        <v>157</v>
      </c>
      <c r="H96" s="210" t="s">
        <v>155</v>
      </c>
      <c r="I96" s="210" t="s">
        <v>155</v>
      </c>
      <c r="J96" s="210" t="s">
        <v>189</v>
      </c>
      <c r="K96" s="210" t="s">
        <v>188</v>
      </c>
      <c r="L96" s="630" t="s">
        <v>2001</v>
      </c>
      <c r="M96" s="630" t="s">
        <v>2001</v>
      </c>
      <c r="N96" s="630" t="s">
        <v>2001</v>
      </c>
      <c r="O96" s="234">
        <v>716</v>
      </c>
      <c r="P96" s="235">
        <v>537</v>
      </c>
      <c r="Q96" s="235">
        <v>27000000</v>
      </c>
      <c r="R96" s="236">
        <v>636</v>
      </c>
      <c r="S96" s="235">
        <v>27000000</v>
      </c>
      <c r="T96" s="236" t="s">
        <v>1966</v>
      </c>
      <c r="U96" s="237">
        <v>27000000</v>
      </c>
      <c r="V96" s="238" t="s">
        <v>1444</v>
      </c>
      <c r="W96" s="237" t="s">
        <v>1496</v>
      </c>
      <c r="X96" s="239" t="s">
        <v>923</v>
      </c>
      <c r="Y96" s="631">
        <v>0</v>
      </c>
      <c r="Z96" s="232">
        <v>0</v>
      </c>
      <c r="AA96" s="232">
        <v>0</v>
      </c>
      <c r="AB96" s="232">
        <v>0</v>
      </c>
      <c r="AC96" s="232">
        <v>0</v>
      </c>
      <c r="AD96" s="232">
        <v>0</v>
      </c>
      <c r="AE96" s="232">
        <v>0</v>
      </c>
      <c r="AF96" s="232">
        <v>0</v>
      </c>
      <c r="AG96" s="232">
        <v>6000000</v>
      </c>
      <c r="AH96" s="232"/>
      <c r="AI96" s="232"/>
      <c r="AJ96" s="237"/>
      <c r="AK96" s="592">
        <f t="shared" si="10"/>
        <v>6000000</v>
      </c>
      <c r="AL96" s="593">
        <f t="shared" si="11"/>
        <v>21000000</v>
      </c>
      <c r="AM96" s="240"/>
      <c r="AN96" s="223">
        <f t="shared" si="6"/>
        <v>21000000</v>
      </c>
      <c r="AO96" s="224"/>
      <c r="AP96" s="224">
        <f t="shared" si="7"/>
        <v>21000000</v>
      </c>
      <c r="AQ96" s="225"/>
      <c r="AR96" s="224"/>
      <c r="AS96" s="224"/>
      <c r="AT96" s="224"/>
      <c r="AU96" s="224"/>
      <c r="AV96" s="224"/>
      <c r="AW96" s="224"/>
      <c r="AX96" s="224"/>
      <c r="AY96" s="224"/>
      <c r="AZ96" s="224"/>
      <c r="BA96" s="224"/>
      <c r="BB96" s="226"/>
      <c r="BC96" s="227">
        <f t="shared" si="8"/>
        <v>0</v>
      </c>
      <c r="BD96" s="222">
        <f t="shared" si="9"/>
        <v>21000000</v>
      </c>
    </row>
    <row r="97" spans="2:57" s="154" customFormat="1" x14ac:dyDescent="0.2">
      <c r="B97" s="231"/>
      <c r="C97" s="462">
        <v>15000000</v>
      </c>
      <c r="D97" s="210" t="s">
        <v>50</v>
      </c>
      <c r="E97" s="210" t="s">
        <v>182</v>
      </c>
      <c r="F97" s="210" t="s">
        <v>156</v>
      </c>
      <c r="G97" s="210" t="s">
        <v>157</v>
      </c>
      <c r="H97" s="210" t="s">
        <v>155</v>
      </c>
      <c r="I97" s="210" t="s">
        <v>155</v>
      </c>
      <c r="J97" s="210" t="s">
        <v>189</v>
      </c>
      <c r="K97" s="210" t="s">
        <v>188</v>
      </c>
      <c r="L97" s="630" t="s">
        <v>2001</v>
      </c>
      <c r="M97" s="630" t="s">
        <v>2001</v>
      </c>
      <c r="N97" s="630" t="s">
        <v>2001</v>
      </c>
      <c r="O97" s="234">
        <v>717</v>
      </c>
      <c r="P97" s="235">
        <v>536</v>
      </c>
      <c r="Q97" s="235">
        <v>15000000</v>
      </c>
      <c r="R97" s="236">
        <v>635</v>
      </c>
      <c r="S97" s="235">
        <v>15000000</v>
      </c>
      <c r="T97" s="236" t="s">
        <v>2156</v>
      </c>
      <c r="U97" s="237">
        <v>15000000</v>
      </c>
      <c r="V97" s="238" t="s">
        <v>1445</v>
      </c>
      <c r="W97" s="237" t="s">
        <v>2160</v>
      </c>
      <c r="X97" s="239"/>
      <c r="Y97" s="631">
        <v>0</v>
      </c>
      <c r="Z97" s="232">
        <v>0</v>
      </c>
      <c r="AA97" s="232">
        <v>0</v>
      </c>
      <c r="AB97" s="232">
        <v>0</v>
      </c>
      <c r="AC97" s="232">
        <v>0</v>
      </c>
      <c r="AD97" s="232">
        <v>0</v>
      </c>
      <c r="AE97" s="232">
        <v>0</v>
      </c>
      <c r="AF97" s="232">
        <v>0</v>
      </c>
      <c r="AG97" s="232">
        <v>0</v>
      </c>
      <c r="AH97" s="232"/>
      <c r="AI97" s="232"/>
      <c r="AJ97" s="237"/>
      <c r="AK97" s="592">
        <f t="shared" ref="AK97:AK102" si="12">SUM(Y97:AJ97)</f>
        <v>0</v>
      </c>
      <c r="AL97" s="593">
        <f t="shared" ref="AL97:AL102" si="13">+U97-AK97</f>
        <v>15000000</v>
      </c>
      <c r="AM97" s="240"/>
      <c r="AN97" s="223">
        <f t="shared" si="6"/>
        <v>15000000</v>
      </c>
      <c r="AO97" s="224"/>
      <c r="AP97" s="224">
        <f t="shared" si="7"/>
        <v>15000000</v>
      </c>
      <c r="AQ97" s="225"/>
      <c r="AR97" s="224"/>
      <c r="AS97" s="224"/>
      <c r="AT97" s="224"/>
      <c r="AU97" s="224"/>
      <c r="AV97" s="224"/>
      <c r="AW97" s="224"/>
      <c r="AX97" s="224"/>
      <c r="AY97" s="224"/>
      <c r="AZ97" s="224"/>
      <c r="BA97" s="224"/>
      <c r="BB97" s="226"/>
      <c r="BC97" s="227">
        <f t="shared" si="8"/>
        <v>0</v>
      </c>
      <c r="BD97" s="222">
        <f t="shared" si="9"/>
        <v>15000000</v>
      </c>
    </row>
    <row r="98" spans="2:57" s="154" customFormat="1" x14ac:dyDescent="0.2">
      <c r="B98" s="231"/>
      <c r="C98" s="462">
        <v>24300000</v>
      </c>
      <c r="D98" s="210" t="s">
        <v>50</v>
      </c>
      <c r="E98" s="210" t="s">
        <v>182</v>
      </c>
      <c r="F98" s="210" t="s">
        <v>156</v>
      </c>
      <c r="G98" s="210" t="s">
        <v>157</v>
      </c>
      <c r="H98" s="210" t="s">
        <v>155</v>
      </c>
      <c r="I98" s="210" t="s">
        <v>155</v>
      </c>
      <c r="J98" s="210" t="s">
        <v>189</v>
      </c>
      <c r="K98" s="210" t="s">
        <v>188</v>
      </c>
      <c r="L98" s="630" t="s">
        <v>2001</v>
      </c>
      <c r="M98" s="630" t="s">
        <v>2001</v>
      </c>
      <c r="N98" s="630" t="s">
        <v>2001</v>
      </c>
      <c r="O98" s="234">
        <v>718</v>
      </c>
      <c r="P98" s="235">
        <v>565</v>
      </c>
      <c r="Q98" s="235">
        <v>24300000</v>
      </c>
      <c r="R98" s="236">
        <v>659</v>
      </c>
      <c r="S98" s="235">
        <v>24300000</v>
      </c>
      <c r="T98" s="236" t="s">
        <v>1967</v>
      </c>
      <c r="U98" s="237">
        <v>24300000</v>
      </c>
      <c r="V98" s="238" t="s">
        <v>1446</v>
      </c>
      <c r="W98" s="237" t="s">
        <v>1970</v>
      </c>
      <c r="X98" s="239" t="s">
        <v>940</v>
      </c>
      <c r="Y98" s="631">
        <v>0</v>
      </c>
      <c r="Z98" s="232">
        <v>0</v>
      </c>
      <c r="AA98" s="232">
        <v>0</v>
      </c>
      <c r="AB98" s="232">
        <v>0</v>
      </c>
      <c r="AC98" s="232">
        <v>0</v>
      </c>
      <c r="AD98" s="232">
        <v>0</v>
      </c>
      <c r="AE98" s="232">
        <v>0</v>
      </c>
      <c r="AF98" s="232">
        <v>0</v>
      </c>
      <c r="AG98" s="232">
        <v>0</v>
      </c>
      <c r="AH98" s="232"/>
      <c r="AI98" s="232"/>
      <c r="AJ98" s="237"/>
      <c r="AK98" s="592">
        <f t="shared" si="12"/>
        <v>0</v>
      </c>
      <c r="AL98" s="593">
        <f t="shared" si="13"/>
        <v>24300000</v>
      </c>
      <c r="AM98" s="240"/>
      <c r="AN98" s="223">
        <f t="shared" si="6"/>
        <v>24300000</v>
      </c>
      <c r="AO98" s="224"/>
      <c r="AP98" s="224">
        <f t="shared" si="7"/>
        <v>24300000</v>
      </c>
      <c r="AQ98" s="225"/>
      <c r="AR98" s="224"/>
      <c r="AS98" s="224"/>
      <c r="AT98" s="224"/>
      <c r="AU98" s="224"/>
      <c r="AV98" s="224"/>
      <c r="AW98" s="224"/>
      <c r="AX98" s="224"/>
      <c r="AY98" s="224"/>
      <c r="AZ98" s="224"/>
      <c r="BA98" s="224"/>
      <c r="BB98" s="226"/>
      <c r="BC98" s="227">
        <f t="shared" si="8"/>
        <v>0</v>
      </c>
      <c r="BD98" s="222">
        <f t="shared" si="9"/>
        <v>24300000</v>
      </c>
    </row>
    <row r="99" spans="2:57" s="154" customFormat="1" x14ac:dyDescent="0.2">
      <c r="B99" s="231"/>
      <c r="C99" s="462">
        <v>23760000</v>
      </c>
      <c r="D99" s="210" t="s">
        <v>50</v>
      </c>
      <c r="E99" s="210" t="s">
        <v>182</v>
      </c>
      <c r="F99" s="210" t="s">
        <v>156</v>
      </c>
      <c r="G99" s="210" t="s">
        <v>157</v>
      </c>
      <c r="H99" s="210" t="s">
        <v>155</v>
      </c>
      <c r="I99" s="210" t="s">
        <v>155</v>
      </c>
      <c r="J99" s="210" t="s">
        <v>189</v>
      </c>
      <c r="K99" s="210" t="s">
        <v>188</v>
      </c>
      <c r="L99" s="630" t="s">
        <v>2001</v>
      </c>
      <c r="M99" s="630" t="s">
        <v>2001</v>
      </c>
      <c r="N99" s="630" t="s">
        <v>2001</v>
      </c>
      <c r="O99" s="234">
        <v>726</v>
      </c>
      <c r="P99" s="235">
        <v>577</v>
      </c>
      <c r="Q99" s="235">
        <v>23760000</v>
      </c>
      <c r="R99" s="236">
        <v>700</v>
      </c>
      <c r="S99" s="235">
        <v>23760000</v>
      </c>
      <c r="T99" s="236" t="s">
        <v>2157</v>
      </c>
      <c r="U99" s="237">
        <v>23760000</v>
      </c>
      <c r="V99" s="238" t="s">
        <v>1968</v>
      </c>
      <c r="W99" s="237" t="s">
        <v>2161</v>
      </c>
      <c r="X99" s="239" t="s">
        <v>2162</v>
      </c>
      <c r="Y99" s="631">
        <v>0</v>
      </c>
      <c r="Z99" s="232">
        <v>0</v>
      </c>
      <c r="AA99" s="232">
        <v>0</v>
      </c>
      <c r="AB99" s="232">
        <v>0</v>
      </c>
      <c r="AC99" s="232">
        <v>0</v>
      </c>
      <c r="AD99" s="232">
        <v>0</v>
      </c>
      <c r="AE99" s="232">
        <v>0</v>
      </c>
      <c r="AF99" s="232">
        <v>0</v>
      </c>
      <c r="AG99" s="232">
        <v>0</v>
      </c>
      <c r="AH99" s="232"/>
      <c r="AI99" s="232"/>
      <c r="AJ99" s="237"/>
      <c r="AK99" s="592">
        <f t="shared" si="12"/>
        <v>0</v>
      </c>
      <c r="AL99" s="593">
        <f t="shared" si="13"/>
        <v>23760000</v>
      </c>
      <c r="AM99" s="240"/>
      <c r="AN99" s="223">
        <f t="shared" si="6"/>
        <v>23760000</v>
      </c>
      <c r="AO99" s="224"/>
      <c r="AP99" s="224">
        <f t="shared" si="7"/>
        <v>23760000</v>
      </c>
      <c r="AQ99" s="225"/>
      <c r="AR99" s="224"/>
      <c r="AS99" s="224"/>
      <c r="AT99" s="224"/>
      <c r="AU99" s="224"/>
      <c r="AV99" s="224"/>
      <c r="AW99" s="224"/>
      <c r="AX99" s="224"/>
      <c r="AY99" s="224"/>
      <c r="AZ99" s="224"/>
      <c r="BA99" s="224"/>
      <c r="BB99" s="226"/>
      <c r="BC99" s="227">
        <f t="shared" si="8"/>
        <v>0</v>
      </c>
      <c r="BD99" s="222">
        <f t="shared" si="9"/>
        <v>23760000</v>
      </c>
    </row>
    <row r="100" spans="2:57" s="154" customFormat="1" x14ac:dyDescent="0.2">
      <c r="B100" s="231"/>
      <c r="C100" s="462">
        <v>10500000</v>
      </c>
      <c r="D100" s="210" t="s">
        <v>50</v>
      </c>
      <c r="E100" s="210" t="s">
        <v>182</v>
      </c>
      <c r="F100" s="210" t="s">
        <v>156</v>
      </c>
      <c r="G100" s="210" t="s">
        <v>157</v>
      </c>
      <c r="H100" s="210" t="s">
        <v>155</v>
      </c>
      <c r="I100" s="210" t="s">
        <v>155</v>
      </c>
      <c r="J100" s="210" t="s">
        <v>189</v>
      </c>
      <c r="K100" s="210" t="s">
        <v>188</v>
      </c>
      <c r="L100" s="630" t="s">
        <v>2001</v>
      </c>
      <c r="M100" s="630" t="s">
        <v>2001</v>
      </c>
      <c r="N100" s="630" t="s">
        <v>2001</v>
      </c>
      <c r="O100" s="234">
        <v>728</v>
      </c>
      <c r="P100" s="235">
        <v>620</v>
      </c>
      <c r="Q100" s="235"/>
      <c r="R100" s="236"/>
      <c r="S100" s="235"/>
      <c r="T100" s="236"/>
      <c r="U100" s="237"/>
      <c r="V100" s="238" t="s">
        <v>1969</v>
      </c>
      <c r="W100" s="237"/>
      <c r="X100" s="239"/>
      <c r="Y100" s="631">
        <v>0</v>
      </c>
      <c r="Z100" s="232">
        <v>0</v>
      </c>
      <c r="AA100" s="232">
        <v>0</v>
      </c>
      <c r="AB100" s="232">
        <v>0</v>
      </c>
      <c r="AC100" s="232">
        <v>0</v>
      </c>
      <c r="AD100" s="232">
        <v>0</v>
      </c>
      <c r="AE100" s="232">
        <v>0</v>
      </c>
      <c r="AF100" s="232">
        <v>0</v>
      </c>
      <c r="AG100" s="232">
        <v>0</v>
      </c>
      <c r="AH100" s="232"/>
      <c r="AI100" s="232"/>
      <c r="AJ100" s="237"/>
      <c r="AK100" s="592">
        <f t="shared" si="12"/>
        <v>0</v>
      </c>
      <c r="AL100" s="593">
        <f t="shared" si="13"/>
        <v>0</v>
      </c>
      <c r="AM100" s="240"/>
      <c r="AN100" s="223">
        <f t="shared" si="6"/>
        <v>0</v>
      </c>
      <c r="AO100" s="224"/>
      <c r="AP100" s="224">
        <f t="shared" si="7"/>
        <v>0</v>
      </c>
      <c r="AQ100" s="225"/>
      <c r="AR100" s="224"/>
      <c r="AS100" s="224"/>
      <c r="AT100" s="224"/>
      <c r="AU100" s="224"/>
      <c r="AV100" s="224"/>
      <c r="AW100" s="224"/>
      <c r="AX100" s="224"/>
      <c r="AY100" s="224"/>
      <c r="AZ100" s="224"/>
      <c r="BA100" s="224"/>
      <c r="BB100" s="226"/>
      <c r="BC100" s="227">
        <f t="shared" si="8"/>
        <v>0</v>
      </c>
      <c r="BD100" s="222">
        <f t="shared" si="9"/>
        <v>0</v>
      </c>
    </row>
    <row r="101" spans="2:57" s="154" customFormat="1" x14ac:dyDescent="0.2">
      <c r="B101" s="231"/>
      <c r="C101" s="462"/>
      <c r="D101" s="210"/>
      <c r="E101" s="210"/>
      <c r="F101" s="210"/>
      <c r="G101" s="210"/>
      <c r="H101" s="210"/>
      <c r="I101" s="210"/>
      <c r="J101" s="210"/>
      <c r="K101" s="210"/>
      <c r="L101" s="630"/>
      <c r="M101" s="630"/>
      <c r="N101" s="630"/>
      <c r="O101" s="234"/>
      <c r="P101" s="235"/>
      <c r="Q101" s="235"/>
      <c r="R101" s="236"/>
      <c r="S101" s="235"/>
      <c r="T101" s="236"/>
      <c r="U101" s="237"/>
      <c r="V101" s="238"/>
      <c r="W101" s="237"/>
      <c r="X101" s="239"/>
      <c r="Y101" s="631"/>
      <c r="Z101" s="232"/>
      <c r="AA101" s="232"/>
      <c r="AB101" s="232"/>
      <c r="AC101" s="232"/>
      <c r="AD101" s="232"/>
      <c r="AE101" s="232"/>
      <c r="AF101" s="232"/>
      <c r="AG101" s="232"/>
      <c r="AH101" s="232"/>
      <c r="AI101" s="232"/>
      <c r="AJ101" s="237"/>
      <c r="AK101" s="592">
        <f t="shared" si="12"/>
        <v>0</v>
      </c>
      <c r="AL101" s="593">
        <f t="shared" si="13"/>
        <v>0</v>
      </c>
      <c r="AM101" s="240"/>
      <c r="AN101" s="223">
        <f t="shared" si="6"/>
        <v>0</v>
      </c>
      <c r="AO101" s="224"/>
      <c r="AP101" s="224">
        <f t="shared" si="7"/>
        <v>0</v>
      </c>
      <c r="AQ101" s="225"/>
      <c r="AR101" s="224"/>
      <c r="AS101" s="224"/>
      <c r="AT101" s="224"/>
      <c r="AU101" s="224"/>
      <c r="AV101" s="224"/>
      <c r="AW101" s="224"/>
      <c r="AX101" s="224"/>
      <c r="AY101" s="224"/>
      <c r="AZ101" s="224"/>
      <c r="BA101" s="224"/>
      <c r="BB101" s="226"/>
      <c r="BC101" s="227">
        <f t="shared" si="8"/>
        <v>0</v>
      </c>
      <c r="BD101" s="222">
        <f t="shared" si="9"/>
        <v>0</v>
      </c>
    </row>
    <row r="102" spans="2:57" s="154" customFormat="1" x14ac:dyDescent="0.2">
      <c r="B102" s="231"/>
      <c r="C102" s="462"/>
      <c r="D102" s="210"/>
      <c r="E102" s="210"/>
      <c r="F102" s="210"/>
      <c r="G102" s="210"/>
      <c r="H102" s="210"/>
      <c r="I102" s="210"/>
      <c r="J102" s="210"/>
      <c r="K102" s="210"/>
      <c r="L102" s="630"/>
      <c r="M102" s="630"/>
      <c r="N102" s="630"/>
      <c r="O102" s="234"/>
      <c r="P102" s="235"/>
      <c r="Q102" s="235"/>
      <c r="R102" s="236"/>
      <c r="S102" s="235"/>
      <c r="T102" s="236"/>
      <c r="U102" s="237"/>
      <c r="V102" s="238"/>
      <c r="W102" s="237"/>
      <c r="X102" s="239"/>
      <c r="Y102" s="631"/>
      <c r="Z102" s="232"/>
      <c r="AA102" s="232"/>
      <c r="AB102" s="232"/>
      <c r="AC102" s="232"/>
      <c r="AD102" s="232"/>
      <c r="AE102" s="232"/>
      <c r="AF102" s="232"/>
      <c r="AG102" s="232"/>
      <c r="AH102" s="232"/>
      <c r="AI102" s="232"/>
      <c r="AJ102" s="237"/>
      <c r="AK102" s="592">
        <f t="shared" si="12"/>
        <v>0</v>
      </c>
      <c r="AL102" s="593">
        <f t="shared" si="13"/>
        <v>0</v>
      </c>
      <c r="AM102" s="240"/>
      <c r="AN102" s="223">
        <f t="shared" si="6"/>
        <v>0</v>
      </c>
      <c r="AO102" s="224"/>
      <c r="AP102" s="224">
        <f t="shared" si="7"/>
        <v>0</v>
      </c>
      <c r="AQ102" s="225"/>
      <c r="AR102" s="224"/>
      <c r="AS102" s="224"/>
      <c r="AT102" s="224"/>
      <c r="AU102" s="224"/>
      <c r="AV102" s="224"/>
      <c r="AW102" s="224"/>
      <c r="AX102" s="224"/>
      <c r="AY102" s="224"/>
      <c r="AZ102" s="224"/>
      <c r="BA102" s="224"/>
      <c r="BB102" s="226"/>
      <c r="BC102" s="227">
        <f t="shared" si="8"/>
        <v>0</v>
      </c>
      <c r="BD102" s="222">
        <f t="shared" si="9"/>
        <v>0</v>
      </c>
    </row>
    <row r="103" spans="2:57" s="154" customFormat="1" x14ac:dyDescent="0.2">
      <c r="B103" s="231"/>
      <c r="C103" s="462"/>
      <c r="D103" s="210"/>
      <c r="E103" s="210"/>
      <c r="F103" s="210"/>
      <c r="G103" s="210"/>
      <c r="H103" s="210"/>
      <c r="I103" s="210"/>
      <c r="J103" s="210"/>
      <c r="K103" s="210"/>
      <c r="L103" s="630"/>
      <c r="M103" s="630"/>
      <c r="N103" s="630"/>
      <c r="O103" s="234"/>
      <c r="P103" s="235"/>
      <c r="Q103" s="235"/>
      <c r="R103" s="236"/>
      <c r="S103" s="235"/>
      <c r="T103" s="236"/>
      <c r="U103" s="237"/>
      <c r="V103" s="238"/>
      <c r="W103" s="237"/>
      <c r="X103" s="239"/>
      <c r="Y103" s="631"/>
      <c r="Z103" s="232"/>
      <c r="AA103" s="232"/>
      <c r="AB103" s="232"/>
      <c r="AC103" s="232"/>
      <c r="AD103" s="232"/>
      <c r="AE103" s="232"/>
      <c r="AF103" s="232"/>
      <c r="AG103" s="232"/>
      <c r="AH103" s="232"/>
      <c r="AI103" s="232"/>
      <c r="AJ103" s="237"/>
      <c r="AK103" s="592"/>
      <c r="AL103" s="593"/>
      <c r="AM103" s="240"/>
      <c r="AN103" s="223">
        <f t="shared" si="6"/>
        <v>0</v>
      </c>
      <c r="AO103" s="224"/>
      <c r="AP103" s="224">
        <f t="shared" si="7"/>
        <v>0</v>
      </c>
      <c r="AQ103" s="225"/>
      <c r="AR103" s="224"/>
      <c r="AS103" s="224"/>
      <c r="AT103" s="224"/>
      <c r="AU103" s="224"/>
      <c r="AV103" s="224"/>
      <c r="AW103" s="224"/>
      <c r="AX103" s="224"/>
      <c r="AY103" s="224"/>
      <c r="AZ103" s="224"/>
      <c r="BA103" s="224"/>
      <c r="BB103" s="226"/>
      <c r="BC103" s="227">
        <f t="shared" si="8"/>
        <v>0</v>
      </c>
      <c r="BD103" s="222">
        <f t="shared" si="9"/>
        <v>0</v>
      </c>
    </row>
    <row r="104" spans="2:57" s="252" customFormat="1" ht="41.25" customHeight="1" thickBot="1" x14ac:dyDescent="0.25">
      <c r="B104" s="241" t="s">
        <v>6</v>
      </c>
      <c r="C104" s="463">
        <f>C20-SUM(C21:C103)</f>
        <v>0</v>
      </c>
      <c r="D104" s="243" t="s">
        <v>50</v>
      </c>
      <c r="E104" s="244" t="s">
        <v>182</v>
      </c>
      <c r="F104" s="244" t="s">
        <v>156</v>
      </c>
      <c r="G104" s="244" t="s">
        <v>157</v>
      </c>
      <c r="H104" s="244" t="s">
        <v>155</v>
      </c>
      <c r="I104" s="244" t="s">
        <v>155</v>
      </c>
      <c r="J104" s="244" t="s">
        <v>189</v>
      </c>
      <c r="K104" s="244" t="s">
        <v>188</v>
      </c>
      <c r="L104" s="632"/>
      <c r="M104" s="632"/>
      <c r="N104" s="632"/>
      <c r="O104" s="246"/>
      <c r="P104" s="247"/>
      <c r="Q104" s="242"/>
      <c r="R104" s="248"/>
      <c r="S104" s="242">
        <f>SUM(S21:S103)</f>
        <v>3725717670</v>
      </c>
      <c r="T104" s="249"/>
      <c r="U104" s="242">
        <f>SUM(U21:U103)</f>
        <v>3725717670</v>
      </c>
      <c r="V104" s="250"/>
      <c r="W104" s="633"/>
      <c r="X104" s="251"/>
      <c r="Y104" s="634">
        <f t="shared" ref="Y104:BD104" si="14">SUM(Y21:Y103)</f>
        <v>0</v>
      </c>
      <c r="Z104" s="635">
        <f t="shared" si="14"/>
        <v>73294038</v>
      </c>
      <c r="AA104" s="635">
        <f t="shared" si="14"/>
        <v>314123714</v>
      </c>
      <c r="AB104" s="635">
        <f t="shared" si="14"/>
        <v>341013178</v>
      </c>
      <c r="AC104" s="635">
        <f t="shared" si="14"/>
        <v>333445114</v>
      </c>
      <c r="AD104" s="635">
        <f t="shared" si="14"/>
        <v>373254277</v>
      </c>
      <c r="AE104" s="635">
        <f t="shared" si="14"/>
        <v>336924176</v>
      </c>
      <c r="AF104" s="635">
        <f t="shared" si="14"/>
        <v>336924176</v>
      </c>
      <c r="AG104" s="635">
        <f t="shared" si="14"/>
        <v>336007509</v>
      </c>
      <c r="AH104" s="635">
        <f t="shared" si="14"/>
        <v>0</v>
      </c>
      <c r="AI104" s="635">
        <f t="shared" si="14"/>
        <v>0</v>
      </c>
      <c r="AJ104" s="633">
        <f t="shared" si="14"/>
        <v>0</v>
      </c>
      <c r="AK104" s="636">
        <f t="shared" si="14"/>
        <v>2444986182</v>
      </c>
      <c r="AL104" s="637">
        <f t="shared" si="14"/>
        <v>1280731488</v>
      </c>
      <c r="AN104" s="393">
        <f t="shared" si="14"/>
        <v>1280731488</v>
      </c>
      <c r="AO104" s="394">
        <f t="shared" si="14"/>
        <v>0</v>
      </c>
      <c r="AP104" s="394">
        <f t="shared" si="14"/>
        <v>1280731488</v>
      </c>
      <c r="AQ104" s="394">
        <f t="shared" si="14"/>
        <v>0</v>
      </c>
      <c r="AR104" s="394">
        <f t="shared" si="14"/>
        <v>0</v>
      </c>
      <c r="AS104" s="394">
        <f t="shared" si="14"/>
        <v>0</v>
      </c>
      <c r="AT104" s="394">
        <f t="shared" si="14"/>
        <v>0</v>
      </c>
      <c r="AU104" s="394">
        <f t="shared" si="14"/>
        <v>0</v>
      </c>
      <c r="AV104" s="394">
        <f t="shared" si="14"/>
        <v>0</v>
      </c>
      <c r="AW104" s="394">
        <f t="shared" si="14"/>
        <v>0</v>
      </c>
      <c r="AX104" s="394">
        <f t="shared" si="14"/>
        <v>0</v>
      </c>
      <c r="AY104" s="394">
        <f t="shared" si="14"/>
        <v>0</v>
      </c>
      <c r="AZ104" s="394">
        <f t="shared" si="14"/>
        <v>0</v>
      </c>
      <c r="BA104" s="394">
        <f t="shared" si="14"/>
        <v>0</v>
      </c>
      <c r="BB104" s="394">
        <f t="shared" si="14"/>
        <v>0</v>
      </c>
      <c r="BC104" s="395">
        <f t="shared" si="14"/>
        <v>0</v>
      </c>
      <c r="BD104" s="396">
        <f t="shared" si="14"/>
        <v>1280731488</v>
      </c>
    </row>
    <row r="105" spans="2:57" s="252" customFormat="1" ht="34.5" customHeight="1" x14ac:dyDescent="0.2">
      <c r="B105" s="444" t="s">
        <v>158</v>
      </c>
      <c r="C105" s="443">
        <f>490118000+163848658+61789794-47958401</f>
        <v>667798051</v>
      </c>
      <c r="D105" s="445"/>
      <c r="E105" s="445"/>
      <c r="F105" s="445"/>
      <c r="G105" s="445"/>
      <c r="H105" s="445"/>
      <c r="I105" s="445"/>
      <c r="J105" s="445"/>
      <c r="K105" s="445"/>
      <c r="L105" s="445"/>
      <c r="M105" s="445"/>
      <c r="N105" s="446"/>
      <c r="O105" s="447"/>
      <c r="P105" s="448"/>
      <c r="Q105" s="449"/>
      <c r="R105" s="450"/>
      <c r="S105" s="449"/>
      <c r="T105" s="450"/>
      <c r="U105" s="449"/>
      <c r="V105" s="451"/>
      <c r="W105" s="451"/>
      <c r="X105" s="452"/>
      <c r="Y105" s="453"/>
      <c r="Z105" s="454"/>
      <c r="AA105" s="454"/>
      <c r="AB105" s="454"/>
      <c r="AC105" s="454"/>
      <c r="AD105" s="454"/>
      <c r="AE105" s="454"/>
      <c r="AF105" s="454"/>
      <c r="AG105" s="454"/>
      <c r="AH105" s="454"/>
      <c r="AI105" s="454"/>
      <c r="AJ105" s="455"/>
      <c r="AK105" s="456"/>
      <c r="AL105" s="457"/>
      <c r="AN105" s="202">
        <f t="shared" ref="AN105:AN112" si="15">+AL105</f>
        <v>0</v>
      </c>
      <c r="AO105" s="203"/>
      <c r="AP105" s="203">
        <f t="shared" ref="AP105:AP112" si="16">+AN105-AO105</f>
        <v>0</v>
      </c>
      <c r="AQ105" s="204"/>
      <c r="AR105" s="203"/>
      <c r="AS105" s="203"/>
      <c r="AT105" s="203"/>
      <c r="AU105" s="203"/>
      <c r="AV105" s="203"/>
      <c r="AW105" s="203"/>
      <c r="AX105" s="203"/>
      <c r="AY105" s="203"/>
      <c r="AZ105" s="203"/>
      <c r="BA105" s="203"/>
      <c r="BB105" s="205"/>
      <c r="BC105" s="206">
        <f t="shared" ref="BC105:BC112" si="17">SUM(AQ105:BB105)</f>
        <v>0</v>
      </c>
      <c r="BD105" s="207">
        <f t="shared" ref="BD105:BD112" si="18">+AN105-BC105</f>
        <v>0</v>
      </c>
      <c r="BE105" s="208"/>
    </row>
    <row r="106" spans="2:57" s="153" customFormat="1" x14ac:dyDescent="0.2">
      <c r="B106" s="231"/>
      <c r="C106" s="235">
        <v>79798230</v>
      </c>
      <c r="D106" s="210" t="s">
        <v>50</v>
      </c>
      <c r="E106" s="210" t="s">
        <v>182</v>
      </c>
      <c r="F106" s="210" t="s">
        <v>156</v>
      </c>
      <c r="G106" s="210" t="s">
        <v>159</v>
      </c>
      <c r="H106" s="210" t="s">
        <v>160</v>
      </c>
      <c r="I106" s="210" t="s">
        <v>160</v>
      </c>
      <c r="J106" s="210" t="s">
        <v>189</v>
      </c>
      <c r="K106" s="210" t="s">
        <v>187</v>
      </c>
      <c r="L106" s="630" t="s">
        <v>2001</v>
      </c>
      <c r="M106" s="630" t="s">
        <v>2001</v>
      </c>
      <c r="N106" s="630" t="s">
        <v>2001</v>
      </c>
      <c r="O106" s="234">
        <v>211</v>
      </c>
      <c r="P106" s="235">
        <v>267</v>
      </c>
      <c r="Q106" s="235">
        <v>79798230</v>
      </c>
      <c r="R106" s="236">
        <v>288</v>
      </c>
      <c r="S106" s="235">
        <v>79798230</v>
      </c>
      <c r="T106" s="236" t="s">
        <v>1613</v>
      </c>
      <c r="U106" s="237">
        <v>79798230</v>
      </c>
      <c r="V106" s="238" t="s">
        <v>640</v>
      </c>
      <c r="W106" s="237" t="s">
        <v>1603</v>
      </c>
      <c r="X106" s="239" t="s">
        <v>1604</v>
      </c>
      <c r="Y106" s="631">
        <v>0</v>
      </c>
      <c r="Z106" s="232">
        <v>0</v>
      </c>
      <c r="AA106" s="232">
        <v>0</v>
      </c>
      <c r="AB106" s="232">
        <v>0</v>
      </c>
      <c r="AC106" s="232">
        <v>8454743</v>
      </c>
      <c r="AD106" s="232">
        <v>6274385</v>
      </c>
      <c r="AE106" s="232">
        <v>6871446</v>
      </c>
      <c r="AF106" s="232">
        <v>6529022</v>
      </c>
      <c r="AG106" s="232">
        <v>6907929</v>
      </c>
      <c r="AH106" s="232"/>
      <c r="AI106" s="232"/>
      <c r="AJ106" s="237"/>
      <c r="AK106" s="592">
        <f t="shared" ref="AK106:AK113" si="19">SUM(Y106:AJ106)</f>
        <v>35037525</v>
      </c>
      <c r="AL106" s="593">
        <f t="shared" ref="AL106:AL113" si="20">+U106-AK106</f>
        <v>44760705</v>
      </c>
      <c r="AN106" s="223">
        <f t="shared" si="15"/>
        <v>44760705</v>
      </c>
      <c r="AO106" s="224"/>
      <c r="AP106" s="224">
        <f t="shared" si="16"/>
        <v>44760705</v>
      </c>
      <c r="AQ106" s="225"/>
      <c r="AR106" s="224"/>
      <c r="AS106" s="224"/>
      <c r="AT106" s="224"/>
      <c r="AU106" s="224"/>
      <c r="AV106" s="224"/>
      <c r="AW106" s="224"/>
      <c r="AX106" s="224"/>
      <c r="AY106" s="224"/>
      <c r="AZ106" s="224"/>
      <c r="BA106" s="224"/>
      <c r="BB106" s="226"/>
      <c r="BC106" s="227">
        <f t="shared" si="17"/>
        <v>0</v>
      </c>
      <c r="BD106" s="222">
        <f t="shared" si="18"/>
        <v>44760705</v>
      </c>
    </row>
    <row r="107" spans="2:57" s="153" customFormat="1" x14ac:dyDescent="0.2">
      <c r="B107" s="231"/>
      <c r="C107" s="235">
        <v>422256452</v>
      </c>
      <c r="D107" s="210" t="s">
        <v>50</v>
      </c>
      <c r="E107" s="210" t="s">
        <v>182</v>
      </c>
      <c r="F107" s="210" t="s">
        <v>156</v>
      </c>
      <c r="G107" s="210" t="s">
        <v>159</v>
      </c>
      <c r="H107" s="210" t="s">
        <v>160</v>
      </c>
      <c r="I107" s="210" t="s">
        <v>160</v>
      </c>
      <c r="J107" s="210" t="s">
        <v>189</v>
      </c>
      <c r="K107" s="210" t="s">
        <v>187</v>
      </c>
      <c r="L107" s="630" t="s">
        <v>2001</v>
      </c>
      <c r="M107" s="630" t="s">
        <v>2001</v>
      </c>
      <c r="N107" s="630" t="s">
        <v>2001</v>
      </c>
      <c r="O107" s="234">
        <v>216</v>
      </c>
      <c r="P107" s="235">
        <v>268</v>
      </c>
      <c r="Q107" s="235">
        <v>422256452</v>
      </c>
      <c r="R107" s="236">
        <v>287</v>
      </c>
      <c r="S107" s="235">
        <v>422256452</v>
      </c>
      <c r="T107" s="236" t="s">
        <v>1614</v>
      </c>
      <c r="U107" s="237">
        <v>422256452</v>
      </c>
      <c r="V107" s="238" t="s">
        <v>697</v>
      </c>
      <c r="W107" s="237" t="s">
        <v>1605</v>
      </c>
      <c r="X107" s="239" t="s">
        <v>1606</v>
      </c>
      <c r="Y107" s="631">
        <v>0</v>
      </c>
      <c r="Z107" s="232">
        <v>0</v>
      </c>
      <c r="AA107" s="232">
        <v>0</v>
      </c>
      <c r="AB107" s="232">
        <v>0</v>
      </c>
      <c r="AC107" s="232">
        <v>0</v>
      </c>
      <c r="AD107" s="232">
        <v>20094834</v>
      </c>
      <c r="AE107" s="232">
        <v>46752295</v>
      </c>
      <c r="AF107" s="232">
        <v>45343697</v>
      </c>
      <c r="AG107" s="232">
        <v>43624722</v>
      </c>
      <c r="AH107" s="232"/>
      <c r="AI107" s="232"/>
      <c r="AJ107" s="237"/>
      <c r="AK107" s="592">
        <f t="shared" si="19"/>
        <v>155815548</v>
      </c>
      <c r="AL107" s="593">
        <f t="shared" si="20"/>
        <v>266440904</v>
      </c>
      <c r="AN107" s="223">
        <f t="shared" si="15"/>
        <v>266440904</v>
      </c>
      <c r="AO107" s="224"/>
      <c r="AP107" s="224">
        <f t="shared" si="16"/>
        <v>266440904</v>
      </c>
      <c r="AQ107" s="225"/>
      <c r="AR107" s="224"/>
      <c r="AS107" s="224"/>
      <c r="AT107" s="224"/>
      <c r="AU107" s="224"/>
      <c r="AV107" s="224"/>
      <c r="AW107" s="224"/>
      <c r="AX107" s="224"/>
      <c r="AY107" s="224"/>
      <c r="AZ107" s="224"/>
      <c r="BA107" s="224"/>
      <c r="BB107" s="226"/>
      <c r="BC107" s="227">
        <f t="shared" si="17"/>
        <v>0</v>
      </c>
      <c r="BD107" s="222">
        <f t="shared" si="18"/>
        <v>266440904</v>
      </c>
    </row>
    <row r="108" spans="2:57" s="153" customFormat="1" x14ac:dyDescent="0.2">
      <c r="B108" s="231"/>
      <c r="C108" s="235">
        <v>104500000</v>
      </c>
      <c r="D108" s="210" t="s">
        <v>50</v>
      </c>
      <c r="E108" s="210" t="s">
        <v>182</v>
      </c>
      <c r="F108" s="210" t="s">
        <v>156</v>
      </c>
      <c r="G108" s="210" t="s">
        <v>159</v>
      </c>
      <c r="H108" s="210" t="s">
        <v>160</v>
      </c>
      <c r="I108" s="210" t="s">
        <v>160</v>
      </c>
      <c r="J108" s="210" t="s">
        <v>189</v>
      </c>
      <c r="K108" s="210" t="s">
        <v>187</v>
      </c>
      <c r="L108" s="630" t="s">
        <v>2001</v>
      </c>
      <c r="M108" s="630" t="s">
        <v>2001</v>
      </c>
      <c r="N108" s="630" t="s">
        <v>2001</v>
      </c>
      <c r="O108" s="234">
        <v>223</v>
      </c>
      <c r="P108" s="235">
        <v>75</v>
      </c>
      <c r="Q108" s="235">
        <v>104500000</v>
      </c>
      <c r="R108" s="236">
        <v>47</v>
      </c>
      <c r="S108" s="235">
        <v>104500000</v>
      </c>
      <c r="T108" s="236" t="s">
        <v>2163</v>
      </c>
      <c r="U108" s="237">
        <v>65815658</v>
      </c>
      <c r="V108" s="238" t="s">
        <v>359</v>
      </c>
      <c r="W108" s="237" t="s">
        <v>2166</v>
      </c>
      <c r="X108" s="239" t="s">
        <v>1607</v>
      </c>
      <c r="Y108" s="631">
        <v>237200</v>
      </c>
      <c r="Z108" s="232">
        <v>14620076</v>
      </c>
      <c r="AA108" s="232">
        <v>6266494</v>
      </c>
      <c r="AB108" s="232">
        <v>8036288</v>
      </c>
      <c r="AC108" s="232">
        <v>6548117</v>
      </c>
      <c r="AD108" s="232">
        <v>7225681</v>
      </c>
      <c r="AE108" s="232">
        <v>6610897</v>
      </c>
      <c r="AF108" s="232">
        <v>7651566</v>
      </c>
      <c r="AG108" s="232">
        <v>7393529</v>
      </c>
      <c r="AH108" s="232"/>
      <c r="AI108" s="232"/>
      <c r="AJ108" s="237"/>
      <c r="AK108" s="592">
        <f t="shared" si="19"/>
        <v>64589848</v>
      </c>
      <c r="AL108" s="593">
        <f t="shared" si="20"/>
        <v>1225810</v>
      </c>
      <c r="AN108" s="223">
        <f t="shared" si="15"/>
        <v>1225810</v>
      </c>
      <c r="AO108" s="224"/>
      <c r="AP108" s="224">
        <f t="shared" si="16"/>
        <v>1225810</v>
      </c>
      <c r="AQ108" s="225"/>
      <c r="AR108" s="224"/>
      <c r="AS108" s="224"/>
      <c r="AT108" s="224"/>
      <c r="AU108" s="224"/>
      <c r="AV108" s="224"/>
      <c r="AW108" s="224"/>
      <c r="AX108" s="224"/>
      <c r="AY108" s="224"/>
      <c r="AZ108" s="224"/>
      <c r="BA108" s="224"/>
      <c r="BB108" s="226"/>
      <c r="BC108" s="227">
        <f t="shared" si="17"/>
        <v>0</v>
      </c>
      <c r="BD108" s="222">
        <f t="shared" si="18"/>
        <v>1225810</v>
      </c>
    </row>
    <row r="109" spans="2:57" s="153" customFormat="1" x14ac:dyDescent="0.2">
      <c r="B109" s="231"/>
      <c r="C109" s="235">
        <v>4356000</v>
      </c>
      <c r="D109" s="210" t="s">
        <v>50</v>
      </c>
      <c r="E109" s="210" t="s">
        <v>182</v>
      </c>
      <c r="F109" s="210" t="s">
        <v>156</v>
      </c>
      <c r="G109" s="210" t="s">
        <v>159</v>
      </c>
      <c r="H109" s="210" t="s">
        <v>160</v>
      </c>
      <c r="I109" s="210" t="s">
        <v>160</v>
      </c>
      <c r="J109" s="210" t="s">
        <v>189</v>
      </c>
      <c r="K109" s="210" t="s">
        <v>187</v>
      </c>
      <c r="L109" s="630" t="s">
        <v>2001</v>
      </c>
      <c r="M109" s="630" t="s">
        <v>2001</v>
      </c>
      <c r="N109" s="630" t="s">
        <v>2001</v>
      </c>
      <c r="O109" s="234">
        <v>228</v>
      </c>
      <c r="P109" s="235">
        <v>258</v>
      </c>
      <c r="Q109" s="235">
        <v>4356000</v>
      </c>
      <c r="R109" s="236">
        <v>272</v>
      </c>
      <c r="S109" s="235">
        <v>4356000</v>
      </c>
      <c r="T109" s="236" t="s">
        <v>1242</v>
      </c>
      <c r="U109" s="237">
        <v>4356000</v>
      </c>
      <c r="V109" s="238" t="s">
        <v>358</v>
      </c>
      <c r="W109" s="237" t="s">
        <v>1608</v>
      </c>
      <c r="X109" s="239" t="s">
        <v>929</v>
      </c>
      <c r="Y109" s="631">
        <v>0</v>
      </c>
      <c r="Z109" s="232">
        <v>0</v>
      </c>
      <c r="AA109" s="232">
        <v>0</v>
      </c>
      <c r="AB109" s="232">
        <v>0</v>
      </c>
      <c r="AC109" s="232">
        <v>0</v>
      </c>
      <c r="AD109" s="232">
        <v>4356000</v>
      </c>
      <c r="AE109" s="232">
        <v>0</v>
      </c>
      <c r="AF109" s="232">
        <v>0</v>
      </c>
      <c r="AG109" s="232">
        <v>0</v>
      </c>
      <c r="AH109" s="232"/>
      <c r="AI109" s="232"/>
      <c r="AJ109" s="237"/>
      <c r="AK109" s="592">
        <f t="shared" si="19"/>
        <v>4356000</v>
      </c>
      <c r="AL109" s="593">
        <f t="shared" si="20"/>
        <v>0</v>
      </c>
      <c r="AN109" s="223">
        <f t="shared" si="15"/>
        <v>0</v>
      </c>
      <c r="AO109" s="224"/>
      <c r="AP109" s="224">
        <f t="shared" si="16"/>
        <v>0</v>
      </c>
      <c r="AQ109" s="225"/>
      <c r="AR109" s="224"/>
      <c r="AS109" s="224"/>
      <c r="AT109" s="224"/>
      <c r="AU109" s="224"/>
      <c r="AV109" s="224"/>
      <c r="AW109" s="224"/>
      <c r="AX109" s="224"/>
      <c r="AY109" s="224"/>
      <c r="AZ109" s="224"/>
      <c r="BA109" s="224"/>
      <c r="BB109" s="226"/>
      <c r="BC109" s="227">
        <f t="shared" si="17"/>
        <v>0</v>
      </c>
      <c r="BD109" s="222">
        <f t="shared" si="18"/>
        <v>0</v>
      </c>
    </row>
    <row r="110" spans="2:57" s="153" customFormat="1" x14ac:dyDescent="0.2">
      <c r="B110" s="231"/>
      <c r="C110" s="235">
        <v>11200000</v>
      </c>
      <c r="D110" s="210" t="s">
        <v>50</v>
      </c>
      <c r="E110" s="210" t="s">
        <v>182</v>
      </c>
      <c r="F110" s="210" t="s">
        <v>156</v>
      </c>
      <c r="G110" s="210" t="s">
        <v>159</v>
      </c>
      <c r="H110" s="210" t="s">
        <v>160</v>
      </c>
      <c r="I110" s="210" t="s">
        <v>160</v>
      </c>
      <c r="J110" s="210" t="s">
        <v>189</v>
      </c>
      <c r="K110" s="210" t="s">
        <v>187</v>
      </c>
      <c r="L110" s="630" t="s">
        <v>2001</v>
      </c>
      <c r="M110" s="630" t="s">
        <v>2001</v>
      </c>
      <c r="N110" s="630" t="s">
        <v>2001</v>
      </c>
      <c r="O110" s="234">
        <v>230</v>
      </c>
      <c r="P110" s="235">
        <v>409</v>
      </c>
      <c r="Q110" s="235">
        <v>11200000</v>
      </c>
      <c r="R110" s="236">
        <v>458</v>
      </c>
      <c r="S110" s="235">
        <v>11200000</v>
      </c>
      <c r="T110" s="236" t="s">
        <v>1615</v>
      </c>
      <c r="U110" s="237">
        <v>11200000</v>
      </c>
      <c r="V110" s="238" t="s">
        <v>698</v>
      </c>
      <c r="W110" s="237" t="s">
        <v>1609</v>
      </c>
      <c r="X110" s="239" t="s">
        <v>1159</v>
      </c>
      <c r="Y110" s="631">
        <v>0</v>
      </c>
      <c r="Z110" s="232">
        <v>0</v>
      </c>
      <c r="AA110" s="232">
        <v>0</v>
      </c>
      <c r="AB110" s="232">
        <v>0</v>
      </c>
      <c r="AC110" s="232">
        <v>0</v>
      </c>
      <c r="AD110" s="232">
        <v>0</v>
      </c>
      <c r="AE110" s="232">
        <v>0</v>
      </c>
      <c r="AF110" s="232">
        <v>11200000</v>
      </c>
      <c r="AG110" s="232">
        <v>0</v>
      </c>
      <c r="AH110" s="232"/>
      <c r="AI110" s="232"/>
      <c r="AJ110" s="237"/>
      <c r="AK110" s="592">
        <f t="shared" si="19"/>
        <v>11200000</v>
      </c>
      <c r="AL110" s="593">
        <f t="shared" si="20"/>
        <v>0</v>
      </c>
      <c r="AN110" s="223">
        <f t="shared" si="15"/>
        <v>0</v>
      </c>
      <c r="AO110" s="224"/>
      <c r="AP110" s="224">
        <f t="shared" si="16"/>
        <v>0</v>
      </c>
      <c r="AQ110" s="225"/>
      <c r="AR110" s="224"/>
      <c r="AS110" s="224"/>
      <c r="AT110" s="224"/>
      <c r="AU110" s="224"/>
      <c r="AV110" s="224"/>
      <c r="AW110" s="224"/>
      <c r="AX110" s="224"/>
      <c r="AY110" s="224"/>
      <c r="AZ110" s="224"/>
      <c r="BA110" s="224"/>
      <c r="BB110" s="226"/>
      <c r="BC110" s="227">
        <f t="shared" si="17"/>
        <v>0</v>
      </c>
      <c r="BD110" s="222">
        <f t="shared" si="18"/>
        <v>0</v>
      </c>
    </row>
    <row r="111" spans="2:57" s="153" customFormat="1" x14ac:dyDescent="0.2">
      <c r="B111" s="231"/>
      <c r="C111" s="235">
        <v>10987369</v>
      </c>
      <c r="D111" s="210" t="s">
        <v>50</v>
      </c>
      <c r="E111" s="210" t="s">
        <v>182</v>
      </c>
      <c r="F111" s="210" t="s">
        <v>156</v>
      </c>
      <c r="G111" s="210" t="s">
        <v>159</v>
      </c>
      <c r="H111" s="210" t="s">
        <v>160</v>
      </c>
      <c r="I111" s="210" t="s">
        <v>160</v>
      </c>
      <c r="J111" s="210" t="s">
        <v>189</v>
      </c>
      <c r="K111" s="210" t="s">
        <v>187</v>
      </c>
      <c r="L111" s="630" t="s">
        <v>2001</v>
      </c>
      <c r="M111" s="630" t="s">
        <v>2001</v>
      </c>
      <c r="N111" s="630" t="s">
        <v>2001</v>
      </c>
      <c r="O111" s="234">
        <v>607</v>
      </c>
      <c r="P111" s="235"/>
      <c r="Q111" s="235"/>
      <c r="R111" s="236"/>
      <c r="S111" s="235"/>
      <c r="T111" s="236"/>
      <c r="U111" s="237"/>
      <c r="V111" s="238" t="s">
        <v>1602</v>
      </c>
      <c r="W111" s="237"/>
      <c r="X111" s="239"/>
      <c r="Y111" s="631">
        <v>0</v>
      </c>
      <c r="Z111" s="232">
        <v>0</v>
      </c>
      <c r="AA111" s="232">
        <v>0</v>
      </c>
      <c r="AB111" s="232">
        <v>0</v>
      </c>
      <c r="AC111" s="232">
        <v>0</v>
      </c>
      <c r="AD111" s="232">
        <v>0</v>
      </c>
      <c r="AE111" s="232">
        <v>0</v>
      </c>
      <c r="AF111" s="232">
        <v>0</v>
      </c>
      <c r="AG111" s="232">
        <v>0</v>
      </c>
      <c r="AH111" s="232"/>
      <c r="AI111" s="232"/>
      <c r="AJ111" s="237"/>
      <c r="AK111" s="592">
        <f t="shared" si="19"/>
        <v>0</v>
      </c>
      <c r="AL111" s="593">
        <f t="shared" si="20"/>
        <v>0</v>
      </c>
      <c r="AN111" s="223">
        <f t="shared" si="15"/>
        <v>0</v>
      </c>
      <c r="AO111" s="224"/>
      <c r="AP111" s="224">
        <f t="shared" si="16"/>
        <v>0</v>
      </c>
      <c r="AQ111" s="225"/>
      <c r="AR111" s="224"/>
      <c r="AS111" s="224"/>
      <c r="AT111" s="224"/>
      <c r="AU111" s="224"/>
      <c r="AV111" s="224"/>
      <c r="AW111" s="224"/>
      <c r="AX111" s="224"/>
      <c r="AY111" s="224"/>
      <c r="AZ111" s="224"/>
      <c r="BA111" s="224"/>
      <c r="BB111" s="226"/>
      <c r="BC111" s="227">
        <f t="shared" si="17"/>
        <v>0</v>
      </c>
      <c r="BD111" s="222">
        <f t="shared" si="18"/>
        <v>0</v>
      </c>
    </row>
    <row r="112" spans="2:57" s="153" customFormat="1" x14ac:dyDescent="0.2">
      <c r="B112" s="231"/>
      <c r="C112" s="235">
        <v>10000000</v>
      </c>
      <c r="D112" s="210" t="s">
        <v>50</v>
      </c>
      <c r="E112" s="210" t="s">
        <v>182</v>
      </c>
      <c r="F112" s="210" t="s">
        <v>156</v>
      </c>
      <c r="G112" s="210" t="s">
        <v>159</v>
      </c>
      <c r="H112" s="210" t="s">
        <v>160</v>
      </c>
      <c r="I112" s="210" t="s">
        <v>160</v>
      </c>
      <c r="J112" s="210" t="s">
        <v>189</v>
      </c>
      <c r="K112" s="210" t="s">
        <v>187</v>
      </c>
      <c r="L112" s="630" t="s">
        <v>2001</v>
      </c>
      <c r="M112" s="630" t="s">
        <v>2001</v>
      </c>
      <c r="N112" s="630" t="s">
        <v>2001</v>
      </c>
      <c r="O112" s="234">
        <v>727</v>
      </c>
      <c r="P112" s="235"/>
      <c r="Q112" s="235"/>
      <c r="R112" s="236"/>
      <c r="S112" s="235"/>
      <c r="T112" s="236"/>
      <c r="U112" s="237"/>
      <c r="V112" s="238" t="s">
        <v>2164</v>
      </c>
      <c r="W112" s="237"/>
      <c r="X112" s="239"/>
      <c r="Y112" s="631">
        <v>0</v>
      </c>
      <c r="Z112" s="232">
        <v>0</v>
      </c>
      <c r="AA112" s="232">
        <v>0</v>
      </c>
      <c r="AB112" s="232">
        <v>0</v>
      </c>
      <c r="AC112" s="232">
        <v>0</v>
      </c>
      <c r="AD112" s="232">
        <v>0</v>
      </c>
      <c r="AE112" s="232">
        <v>0</v>
      </c>
      <c r="AF112" s="232">
        <v>0</v>
      </c>
      <c r="AG112" s="232">
        <v>0</v>
      </c>
      <c r="AH112" s="232"/>
      <c r="AI112" s="232"/>
      <c r="AJ112" s="237"/>
      <c r="AK112" s="592">
        <f t="shared" si="19"/>
        <v>0</v>
      </c>
      <c r="AL112" s="593">
        <f t="shared" si="20"/>
        <v>0</v>
      </c>
      <c r="AN112" s="223">
        <f t="shared" si="15"/>
        <v>0</v>
      </c>
      <c r="AO112" s="224"/>
      <c r="AP112" s="224">
        <f t="shared" si="16"/>
        <v>0</v>
      </c>
      <c r="AQ112" s="225"/>
      <c r="AR112" s="224"/>
      <c r="AS112" s="224"/>
      <c r="AT112" s="224"/>
      <c r="AU112" s="224"/>
      <c r="AV112" s="224"/>
      <c r="AW112" s="224"/>
      <c r="AX112" s="224"/>
      <c r="AY112" s="224"/>
      <c r="AZ112" s="224"/>
      <c r="BA112" s="224"/>
      <c r="BB112" s="226"/>
      <c r="BC112" s="227">
        <f t="shared" si="17"/>
        <v>0</v>
      </c>
      <c r="BD112" s="222">
        <f t="shared" si="18"/>
        <v>0</v>
      </c>
    </row>
    <row r="113" spans="2:57" s="153" customFormat="1" x14ac:dyDescent="0.2">
      <c r="B113" s="231"/>
      <c r="C113" s="235">
        <v>24700000</v>
      </c>
      <c r="D113" s="210" t="s">
        <v>50</v>
      </c>
      <c r="E113" s="210" t="s">
        <v>182</v>
      </c>
      <c r="F113" s="210" t="s">
        <v>156</v>
      </c>
      <c r="G113" s="210" t="s">
        <v>159</v>
      </c>
      <c r="H113" s="210" t="s">
        <v>160</v>
      </c>
      <c r="I113" s="210" t="s">
        <v>160</v>
      </c>
      <c r="J113" s="210" t="s">
        <v>189</v>
      </c>
      <c r="K113" s="210" t="s">
        <v>187</v>
      </c>
      <c r="L113" s="630" t="s">
        <v>2001</v>
      </c>
      <c r="M113" s="630" t="s">
        <v>2001</v>
      </c>
      <c r="N113" s="630" t="s">
        <v>2001</v>
      </c>
      <c r="O113" s="234">
        <v>744</v>
      </c>
      <c r="P113" s="235"/>
      <c r="Q113" s="235"/>
      <c r="R113" s="236"/>
      <c r="S113" s="235"/>
      <c r="T113" s="236"/>
      <c r="U113" s="237"/>
      <c r="V113" s="238" t="s">
        <v>2165</v>
      </c>
      <c r="W113" s="237"/>
      <c r="X113" s="239"/>
      <c r="Y113" s="631">
        <v>0</v>
      </c>
      <c r="Z113" s="232">
        <v>0</v>
      </c>
      <c r="AA113" s="232">
        <v>0</v>
      </c>
      <c r="AB113" s="232">
        <v>0</v>
      </c>
      <c r="AC113" s="232">
        <v>0</v>
      </c>
      <c r="AD113" s="232">
        <v>0</v>
      </c>
      <c r="AE113" s="232">
        <v>0</v>
      </c>
      <c r="AF113" s="232">
        <v>0</v>
      </c>
      <c r="AG113" s="232">
        <v>0</v>
      </c>
      <c r="AH113" s="232"/>
      <c r="AI113" s="232"/>
      <c r="AJ113" s="237"/>
      <c r="AK113" s="592">
        <f t="shared" si="19"/>
        <v>0</v>
      </c>
      <c r="AL113" s="593">
        <f t="shared" si="20"/>
        <v>0</v>
      </c>
      <c r="AN113" s="223">
        <f>+AL113</f>
        <v>0</v>
      </c>
      <c r="AO113" s="224"/>
      <c r="AP113" s="224">
        <f>+AN113-AO113</f>
        <v>0</v>
      </c>
      <c r="AQ113" s="225"/>
      <c r="AR113" s="224"/>
      <c r="AS113" s="224"/>
      <c r="AT113" s="224"/>
      <c r="AU113" s="224"/>
      <c r="AV113" s="224"/>
      <c r="AW113" s="224"/>
      <c r="AX113" s="224"/>
      <c r="AY113" s="224"/>
      <c r="AZ113" s="224"/>
      <c r="BA113" s="224"/>
      <c r="BB113" s="226"/>
      <c r="BC113" s="227">
        <f>SUM(AQ113:BB113)</f>
        <v>0</v>
      </c>
      <c r="BD113" s="222">
        <f>+AN113-BC113</f>
        <v>0</v>
      </c>
    </row>
    <row r="114" spans="2:57" s="153" customFormat="1" x14ac:dyDescent="0.2">
      <c r="B114" s="231"/>
      <c r="C114" s="462"/>
      <c r="D114" s="210"/>
      <c r="E114" s="210"/>
      <c r="F114" s="210"/>
      <c r="G114" s="210"/>
      <c r="H114" s="210"/>
      <c r="I114" s="210"/>
      <c r="J114" s="210"/>
      <c r="K114" s="210"/>
      <c r="L114" s="630"/>
      <c r="M114" s="630"/>
      <c r="N114" s="630"/>
      <c r="O114" s="234"/>
      <c r="P114" s="235"/>
      <c r="Q114" s="235"/>
      <c r="R114" s="236"/>
      <c r="S114" s="235"/>
      <c r="T114" s="236"/>
      <c r="U114" s="237"/>
      <c r="V114" s="238"/>
      <c r="W114" s="237"/>
      <c r="X114" s="239"/>
      <c r="Y114" s="631"/>
      <c r="Z114" s="232"/>
      <c r="AA114" s="232"/>
      <c r="AB114" s="232"/>
      <c r="AC114" s="232"/>
      <c r="AD114" s="232"/>
      <c r="AE114" s="232"/>
      <c r="AF114" s="232"/>
      <c r="AG114" s="232"/>
      <c r="AH114" s="232"/>
      <c r="AI114" s="232"/>
      <c r="AJ114" s="237"/>
      <c r="AK114" s="592"/>
      <c r="AL114" s="593"/>
      <c r="AN114" s="223">
        <f>+AL114</f>
        <v>0</v>
      </c>
      <c r="AO114" s="224"/>
      <c r="AP114" s="224">
        <f>+AN114-AO114</f>
        <v>0</v>
      </c>
      <c r="AQ114" s="225"/>
      <c r="AR114" s="224"/>
      <c r="AS114" s="224"/>
      <c r="AT114" s="224"/>
      <c r="AU114" s="224"/>
      <c r="AV114" s="224"/>
      <c r="AW114" s="224"/>
      <c r="AX114" s="224"/>
      <c r="AY114" s="224"/>
      <c r="AZ114" s="224"/>
      <c r="BA114" s="224"/>
      <c r="BB114" s="226"/>
      <c r="BC114" s="227">
        <f>SUM(AQ114:BB114)</f>
        <v>0</v>
      </c>
      <c r="BD114" s="222">
        <f>+AN114-BC114</f>
        <v>0</v>
      </c>
    </row>
    <row r="115" spans="2:57" s="252" customFormat="1" ht="59.25" customHeight="1" thickBot="1" x14ac:dyDescent="0.25">
      <c r="B115" s="241" t="s">
        <v>6</v>
      </c>
      <c r="C115" s="463">
        <f>C105-SUM(C106:C114)</f>
        <v>0</v>
      </c>
      <c r="D115" s="243" t="s">
        <v>50</v>
      </c>
      <c r="E115" s="244" t="s">
        <v>182</v>
      </c>
      <c r="F115" s="244" t="s">
        <v>156</v>
      </c>
      <c r="G115" s="244" t="s">
        <v>159</v>
      </c>
      <c r="H115" s="244" t="s">
        <v>160</v>
      </c>
      <c r="I115" s="244" t="s">
        <v>160</v>
      </c>
      <c r="J115" s="244" t="s">
        <v>189</v>
      </c>
      <c r="K115" s="244" t="s">
        <v>187</v>
      </c>
      <c r="L115" s="632"/>
      <c r="M115" s="632"/>
      <c r="N115" s="632"/>
      <c r="O115" s="246"/>
      <c r="P115" s="247"/>
      <c r="Q115" s="242"/>
      <c r="R115" s="248"/>
      <c r="S115" s="242">
        <f>SUM(S106:S114)</f>
        <v>622110682</v>
      </c>
      <c r="T115" s="249"/>
      <c r="U115" s="242">
        <f>SUM(U106:U114)</f>
        <v>583426340</v>
      </c>
      <c r="V115" s="250"/>
      <c r="W115" s="633"/>
      <c r="X115" s="251"/>
      <c r="Y115" s="634">
        <f t="shared" ref="Y115:BD115" si="21">SUM(Y106:Y114)</f>
        <v>237200</v>
      </c>
      <c r="Z115" s="635">
        <f t="shared" si="21"/>
        <v>14620076</v>
      </c>
      <c r="AA115" s="635">
        <f t="shared" si="21"/>
        <v>6266494</v>
      </c>
      <c r="AB115" s="635">
        <f t="shared" si="21"/>
        <v>8036288</v>
      </c>
      <c r="AC115" s="635">
        <f t="shared" si="21"/>
        <v>15002860</v>
      </c>
      <c r="AD115" s="635">
        <f t="shared" si="21"/>
        <v>37950900</v>
      </c>
      <c r="AE115" s="635">
        <f t="shared" si="21"/>
        <v>60234638</v>
      </c>
      <c r="AF115" s="635">
        <f t="shared" si="21"/>
        <v>70724285</v>
      </c>
      <c r="AG115" s="635">
        <f t="shared" si="21"/>
        <v>57926180</v>
      </c>
      <c r="AH115" s="635">
        <f t="shared" si="21"/>
        <v>0</v>
      </c>
      <c r="AI115" s="635">
        <f t="shared" si="21"/>
        <v>0</v>
      </c>
      <c r="AJ115" s="633">
        <f t="shared" si="21"/>
        <v>0</v>
      </c>
      <c r="AK115" s="636">
        <f t="shared" si="21"/>
        <v>270998921</v>
      </c>
      <c r="AL115" s="637">
        <f t="shared" si="21"/>
        <v>312427419</v>
      </c>
      <c r="AN115" s="393">
        <f t="shared" si="21"/>
        <v>312427419</v>
      </c>
      <c r="AO115" s="394">
        <f t="shared" si="21"/>
        <v>0</v>
      </c>
      <c r="AP115" s="394">
        <f t="shared" si="21"/>
        <v>312427419</v>
      </c>
      <c r="AQ115" s="394">
        <f t="shared" si="21"/>
        <v>0</v>
      </c>
      <c r="AR115" s="394">
        <f t="shared" si="21"/>
        <v>0</v>
      </c>
      <c r="AS115" s="394">
        <f t="shared" si="21"/>
        <v>0</v>
      </c>
      <c r="AT115" s="394">
        <f t="shared" si="21"/>
        <v>0</v>
      </c>
      <c r="AU115" s="394">
        <f t="shared" si="21"/>
        <v>0</v>
      </c>
      <c r="AV115" s="394">
        <f t="shared" si="21"/>
        <v>0</v>
      </c>
      <c r="AW115" s="394">
        <f t="shared" si="21"/>
        <v>0</v>
      </c>
      <c r="AX115" s="394">
        <f t="shared" si="21"/>
        <v>0</v>
      </c>
      <c r="AY115" s="394">
        <f t="shared" si="21"/>
        <v>0</v>
      </c>
      <c r="AZ115" s="394">
        <f t="shared" si="21"/>
        <v>0</v>
      </c>
      <c r="BA115" s="394">
        <f t="shared" si="21"/>
        <v>0</v>
      </c>
      <c r="BB115" s="394">
        <f t="shared" si="21"/>
        <v>0</v>
      </c>
      <c r="BC115" s="395">
        <f t="shared" si="21"/>
        <v>0</v>
      </c>
      <c r="BD115" s="396">
        <f t="shared" si="21"/>
        <v>312427419</v>
      </c>
    </row>
    <row r="116" spans="2:57" s="252" customFormat="1" ht="34.5" customHeight="1" x14ac:dyDescent="0.2">
      <c r="B116" s="444" t="s">
        <v>158</v>
      </c>
      <c r="C116" s="443">
        <v>117402000</v>
      </c>
      <c r="D116" s="445"/>
      <c r="E116" s="445"/>
      <c r="F116" s="445"/>
      <c r="G116" s="445"/>
      <c r="H116" s="445"/>
      <c r="I116" s="445"/>
      <c r="J116" s="445"/>
      <c r="K116" s="445"/>
      <c r="L116" s="445"/>
      <c r="M116" s="445"/>
      <c r="N116" s="446"/>
      <c r="O116" s="447"/>
      <c r="P116" s="448"/>
      <c r="Q116" s="449"/>
      <c r="R116" s="450"/>
      <c r="S116" s="449"/>
      <c r="T116" s="450"/>
      <c r="U116" s="449"/>
      <c r="V116" s="451"/>
      <c r="W116" s="451"/>
      <c r="X116" s="452"/>
      <c r="Y116" s="453"/>
      <c r="Z116" s="454"/>
      <c r="AA116" s="454"/>
      <c r="AB116" s="454"/>
      <c r="AC116" s="454"/>
      <c r="AD116" s="454"/>
      <c r="AE116" s="454"/>
      <c r="AF116" s="454"/>
      <c r="AG116" s="454"/>
      <c r="AH116" s="454"/>
      <c r="AI116" s="454"/>
      <c r="AJ116" s="455"/>
      <c r="AK116" s="456"/>
      <c r="AL116" s="457"/>
      <c r="AN116" s="202"/>
      <c r="AO116" s="203"/>
      <c r="AP116" s="203"/>
      <c r="AQ116" s="204"/>
      <c r="AR116" s="203"/>
      <c r="AS116" s="203"/>
      <c r="AT116" s="203"/>
      <c r="AU116" s="203"/>
      <c r="AV116" s="203"/>
      <c r="AW116" s="203"/>
      <c r="AX116" s="203"/>
      <c r="AY116" s="203"/>
      <c r="AZ116" s="203"/>
      <c r="BA116" s="203"/>
      <c r="BB116" s="205"/>
      <c r="BC116" s="206"/>
      <c r="BD116" s="207"/>
      <c r="BE116" s="208"/>
    </row>
    <row r="117" spans="2:57" s="153" customFormat="1" x14ac:dyDescent="0.2">
      <c r="B117" s="231"/>
      <c r="C117" s="235">
        <v>101727000</v>
      </c>
      <c r="D117" s="210" t="s">
        <v>161</v>
      </c>
      <c r="E117" s="210" t="s">
        <v>182</v>
      </c>
      <c r="F117" s="210" t="s">
        <v>156</v>
      </c>
      <c r="G117" s="210" t="s">
        <v>159</v>
      </c>
      <c r="H117" s="210" t="s">
        <v>160</v>
      </c>
      <c r="I117" s="210" t="s">
        <v>160</v>
      </c>
      <c r="J117" s="210" t="s">
        <v>189</v>
      </c>
      <c r="K117" s="210" t="s">
        <v>154</v>
      </c>
      <c r="L117" s="630" t="s">
        <v>2001</v>
      </c>
      <c r="M117" s="630" t="s">
        <v>2001</v>
      </c>
      <c r="N117" s="630" t="s">
        <v>2001</v>
      </c>
      <c r="O117" s="234">
        <v>216</v>
      </c>
      <c r="P117" s="235">
        <v>268</v>
      </c>
      <c r="Q117" s="235">
        <v>101727000</v>
      </c>
      <c r="R117" s="236">
        <v>287</v>
      </c>
      <c r="S117" s="235">
        <v>101727000</v>
      </c>
      <c r="T117" s="236">
        <v>550</v>
      </c>
      <c r="U117" s="237">
        <v>101727000</v>
      </c>
      <c r="V117" s="238" t="s">
        <v>697</v>
      </c>
      <c r="W117" s="237" t="s">
        <v>701</v>
      </c>
      <c r="X117" s="239" t="s">
        <v>1606</v>
      </c>
      <c r="Y117" s="631">
        <v>0</v>
      </c>
      <c r="Z117" s="232">
        <v>0</v>
      </c>
      <c r="AA117" s="232">
        <v>0</v>
      </c>
      <c r="AB117" s="232">
        <v>0</v>
      </c>
      <c r="AC117" s="232">
        <v>0</v>
      </c>
      <c r="AD117" s="232">
        <v>0</v>
      </c>
      <c r="AE117" s="232">
        <v>0</v>
      </c>
      <c r="AF117" s="232">
        <v>0</v>
      </c>
      <c r="AG117" s="232">
        <v>0</v>
      </c>
      <c r="AH117" s="232"/>
      <c r="AI117" s="232"/>
      <c r="AJ117" s="237"/>
      <c r="AK117" s="592">
        <f t="shared" ref="AK117:AK122" si="22">SUM(Y117:AJ117)</f>
        <v>0</v>
      </c>
      <c r="AL117" s="593">
        <f t="shared" ref="AL117:AL122" si="23">+U117-AK117</f>
        <v>101727000</v>
      </c>
      <c r="AN117" s="223">
        <f t="shared" ref="AN117:AN122" si="24">+AL117</f>
        <v>101727000</v>
      </c>
      <c r="AO117" s="224"/>
      <c r="AP117" s="224">
        <f t="shared" ref="AP117:AP122" si="25">+AN117-AO117</f>
        <v>101727000</v>
      </c>
      <c r="AQ117" s="225"/>
      <c r="AR117" s="224"/>
      <c r="AS117" s="224"/>
      <c r="AT117" s="224"/>
      <c r="AU117" s="224"/>
      <c r="AV117" s="224"/>
      <c r="AW117" s="224"/>
      <c r="AX117" s="224"/>
      <c r="AY117" s="224"/>
      <c r="AZ117" s="224"/>
      <c r="BA117" s="224"/>
      <c r="BB117" s="226"/>
      <c r="BC117" s="227">
        <f t="shared" ref="BC117:BC122" si="26">SUM(AQ117:BB117)</f>
        <v>0</v>
      </c>
      <c r="BD117" s="222">
        <f t="shared" ref="BD117:BD122" si="27">+AN117-BC117</f>
        <v>101727000</v>
      </c>
    </row>
    <row r="118" spans="2:57" s="153" customFormat="1" x14ac:dyDescent="0.2">
      <c r="B118" s="231"/>
      <c r="C118" s="235">
        <v>6411647</v>
      </c>
      <c r="D118" s="210" t="s">
        <v>161</v>
      </c>
      <c r="E118" s="210" t="s">
        <v>182</v>
      </c>
      <c r="F118" s="210" t="s">
        <v>156</v>
      </c>
      <c r="G118" s="210" t="s">
        <v>159</v>
      </c>
      <c r="H118" s="210" t="s">
        <v>160</v>
      </c>
      <c r="I118" s="210" t="s">
        <v>160</v>
      </c>
      <c r="J118" s="210" t="s">
        <v>189</v>
      </c>
      <c r="K118" s="210" t="s">
        <v>154</v>
      </c>
      <c r="L118" s="630" t="s">
        <v>2001</v>
      </c>
      <c r="M118" s="630" t="s">
        <v>2001</v>
      </c>
      <c r="N118" s="630" t="s">
        <v>2001</v>
      </c>
      <c r="O118" s="234">
        <v>221</v>
      </c>
      <c r="P118" s="235">
        <v>354</v>
      </c>
      <c r="Q118" s="235">
        <v>6411647</v>
      </c>
      <c r="R118" s="236">
        <v>386</v>
      </c>
      <c r="S118" s="235">
        <v>6411647</v>
      </c>
      <c r="T118" s="236" t="s">
        <v>699</v>
      </c>
      <c r="U118" s="237">
        <v>6411647</v>
      </c>
      <c r="V118" s="238" t="s">
        <v>700</v>
      </c>
      <c r="W118" s="237" t="s">
        <v>1611</v>
      </c>
      <c r="X118" s="239" t="s">
        <v>1612</v>
      </c>
      <c r="Y118" s="631">
        <v>0</v>
      </c>
      <c r="Z118" s="232">
        <v>0</v>
      </c>
      <c r="AA118" s="232">
        <v>0</v>
      </c>
      <c r="AB118" s="232">
        <v>0</v>
      </c>
      <c r="AC118" s="232">
        <v>0</v>
      </c>
      <c r="AD118" s="232">
        <v>6411647</v>
      </c>
      <c r="AE118" s="232">
        <v>0</v>
      </c>
      <c r="AF118" s="232">
        <v>0</v>
      </c>
      <c r="AG118" s="232">
        <v>0</v>
      </c>
      <c r="AH118" s="232"/>
      <c r="AI118" s="232"/>
      <c r="AJ118" s="237"/>
      <c r="AK118" s="592">
        <f t="shared" si="22"/>
        <v>6411647</v>
      </c>
      <c r="AL118" s="593">
        <f t="shared" si="23"/>
        <v>0</v>
      </c>
      <c r="AN118" s="223">
        <f t="shared" si="24"/>
        <v>0</v>
      </c>
      <c r="AO118" s="224"/>
      <c r="AP118" s="224">
        <f t="shared" si="25"/>
        <v>0</v>
      </c>
      <c r="AQ118" s="225"/>
      <c r="AR118" s="224"/>
      <c r="AS118" s="224"/>
      <c r="AT118" s="224"/>
      <c r="AU118" s="224"/>
      <c r="AV118" s="224"/>
      <c r="AW118" s="224"/>
      <c r="AX118" s="224"/>
      <c r="AY118" s="224"/>
      <c r="AZ118" s="224"/>
      <c r="BA118" s="224"/>
      <c r="BB118" s="226"/>
      <c r="BC118" s="227">
        <f t="shared" si="26"/>
        <v>0</v>
      </c>
      <c r="BD118" s="222">
        <f t="shared" si="27"/>
        <v>0</v>
      </c>
    </row>
    <row r="119" spans="2:57" s="153" customFormat="1" x14ac:dyDescent="0.2">
      <c r="B119" s="231"/>
      <c r="C119" s="235">
        <v>8387419</v>
      </c>
      <c r="D119" s="210" t="s">
        <v>161</v>
      </c>
      <c r="E119" s="210" t="s">
        <v>182</v>
      </c>
      <c r="F119" s="210" t="s">
        <v>156</v>
      </c>
      <c r="G119" s="210" t="s">
        <v>159</v>
      </c>
      <c r="H119" s="210" t="s">
        <v>160</v>
      </c>
      <c r="I119" s="210" t="s">
        <v>160</v>
      </c>
      <c r="J119" s="210" t="s">
        <v>189</v>
      </c>
      <c r="K119" s="210" t="s">
        <v>154</v>
      </c>
      <c r="L119" s="630" t="s">
        <v>2001</v>
      </c>
      <c r="M119" s="630" t="s">
        <v>2001</v>
      </c>
      <c r="N119" s="630" t="s">
        <v>2001</v>
      </c>
      <c r="O119" s="234">
        <v>607</v>
      </c>
      <c r="P119" s="235"/>
      <c r="Q119" s="235"/>
      <c r="R119" s="236"/>
      <c r="S119" s="235"/>
      <c r="T119" s="236"/>
      <c r="U119" s="237"/>
      <c r="V119" s="238" t="s">
        <v>1602</v>
      </c>
      <c r="W119" s="237"/>
      <c r="X119" s="239"/>
      <c r="Y119" s="631">
        <v>0</v>
      </c>
      <c r="Z119" s="232">
        <v>0</v>
      </c>
      <c r="AA119" s="232">
        <v>0</v>
      </c>
      <c r="AB119" s="232">
        <v>0</v>
      </c>
      <c r="AC119" s="232">
        <v>0</v>
      </c>
      <c r="AD119" s="232">
        <v>0</v>
      </c>
      <c r="AE119" s="232">
        <v>0</v>
      </c>
      <c r="AF119" s="232">
        <v>0</v>
      </c>
      <c r="AG119" s="232">
        <v>0</v>
      </c>
      <c r="AH119" s="232"/>
      <c r="AI119" s="232"/>
      <c r="AJ119" s="237"/>
      <c r="AK119" s="592">
        <f t="shared" si="22"/>
        <v>0</v>
      </c>
      <c r="AL119" s="593">
        <f t="shared" si="23"/>
        <v>0</v>
      </c>
      <c r="AN119" s="223">
        <f t="shared" si="24"/>
        <v>0</v>
      </c>
      <c r="AO119" s="224"/>
      <c r="AP119" s="224">
        <f t="shared" si="25"/>
        <v>0</v>
      </c>
      <c r="AQ119" s="225"/>
      <c r="AR119" s="224"/>
      <c r="AS119" s="224"/>
      <c r="AT119" s="224"/>
      <c r="AU119" s="224"/>
      <c r="AV119" s="224"/>
      <c r="AW119" s="224"/>
      <c r="AX119" s="224"/>
      <c r="AY119" s="224"/>
      <c r="AZ119" s="224"/>
      <c r="BA119" s="224"/>
      <c r="BB119" s="226"/>
      <c r="BC119" s="227">
        <f t="shared" si="26"/>
        <v>0</v>
      </c>
      <c r="BD119" s="222">
        <f t="shared" si="27"/>
        <v>0</v>
      </c>
    </row>
    <row r="120" spans="2:57" s="153" customFormat="1" x14ac:dyDescent="0.2">
      <c r="B120" s="231"/>
      <c r="C120" s="235">
        <v>775934</v>
      </c>
      <c r="D120" s="210" t="s">
        <v>161</v>
      </c>
      <c r="E120" s="210" t="s">
        <v>182</v>
      </c>
      <c r="F120" s="210" t="s">
        <v>156</v>
      </c>
      <c r="G120" s="210" t="s">
        <v>159</v>
      </c>
      <c r="H120" s="210" t="s">
        <v>160</v>
      </c>
      <c r="I120" s="210" t="s">
        <v>160</v>
      </c>
      <c r="J120" s="210" t="s">
        <v>189</v>
      </c>
      <c r="K120" s="210" t="s">
        <v>154</v>
      </c>
      <c r="L120" s="630" t="s">
        <v>2001</v>
      </c>
      <c r="M120" s="630" t="s">
        <v>2001</v>
      </c>
      <c r="N120" s="630" t="s">
        <v>2001</v>
      </c>
      <c r="O120" s="234">
        <v>693</v>
      </c>
      <c r="P120" s="235">
        <v>501</v>
      </c>
      <c r="Q120" s="235">
        <v>775934</v>
      </c>
      <c r="R120" s="236">
        <v>590</v>
      </c>
      <c r="S120" s="235">
        <v>775934</v>
      </c>
      <c r="T120" s="236" t="s">
        <v>1973</v>
      </c>
      <c r="U120" s="237">
        <v>775934</v>
      </c>
      <c r="V120" s="238" t="s">
        <v>1610</v>
      </c>
      <c r="W120" s="237" t="s">
        <v>1971</v>
      </c>
      <c r="X120" s="239" t="s">
        <v>1972</v>
      </c>
      <c r="Y120" s="631">
        <v>0</v>
      </c>
      <c r="Z120" s="232">
        <v>0</v>
      </c>
      <c r="AA120" s="232">
        <v>0</v>
      </c>
      <c r="AB120" s="232">
        <v>0</v>
      </c>
      <c r="AC120" s="232">
        <v>0</v>
      </c>
      <c r="AD120" s="232">
        <v>0</v>
      </c>
      <c r="AE120" s="232">
        <v>0</v>
      </c>
      <c r="AF120" s="232">
        <v>0</v>
      </c>
      <c r="AG120" s="232">
        <v>0</v>
      </c>
      <c r="AH120" s="232"/>
      <c r="AI120" s="232"/>
      <c r="AJ120" s="237"/>
      <c r="AK120" s="592">
        <f t="shared" si="22"/>
        <v>0</v>
      </c>
      <c r="AL120" s="593">
        <f t="shared" si="23"/>
        <v>775934</v>
      </c>
      <c r="AN120" s="223">
        <f t="shared" si="24"/>
        <v>775934</v>
      </c>
      <c r="AO120" s="224"/>
      <c r="AP120" s="224">
        <f t="shared" si="25"/>
        <v>775934</v>
      </c>
      <c r="AQ120" s="225"/>
      <c r="AR120" s="224"/>
      <c r="AS120" s="224"/>
      <c r="AT120" s="224"/>
      <c r="AU120" s="224"/>
      <c r="AV120" s="224"/>
      <c r="AW120" s="224"/>
      <c r="AX120" s="224"/>
      <c r="AY120" s="224"/>
      <c r="AZ120" s="224"/>
      <c r="BA120" s="224"/>
      <c r="BB120" s="226"/>
      <c r="BC120" s="227">
        <f t="shared" si="26"/>
        <v>0</v>
      </c>
      <c r="BD120" s="222">
        <f t="shared" si="27"/>
        <v>775934</v>
      </c>
    </row>
    <row r="121" spans="2:57" s="153" customFormat="1" x14ac:dyDescent="0.2">
      <c r="B121" s="231"/>
      <c r="C121" s="462">
        <v>100000</v>
      </c>
      <c r="D121" s="210" t="s">
        <v>161</v>
      </c>
      <c r="E121" s="210" t="s">
        <v>182</v>
      </c>
      <c r="F121" s="210" t="s">
        <v>156</v>
      </c>
      <c r="G121" s="210" t="s">
        <v>159</v>
      </c>
      <c r="H121" s="210" t="s">
        <v>160</v>
      </c>
      <c r="I121" s="210" t="s">
        <v>160</v>
      </c>
      <c r="J121" s="210" t="s">
        <v>189</v>
      </c>
      <c r="K121" s="210" t="s">
        <v>154</v>
      </c>
      <c r="L121" s="630" t="s">
        <v>2001</v>
      </c>
      <c r="M121" s="630" t="s">
        <v>2001</v>
      </c>
      <c r="N121" s="630" t="s">
        <v>2001</v>
      </c>
      <c r="O121" s="234">
        <v>744</v>
      </c>
      <c r="P121" s="235"/>
      <c r="Q121" s="235"/>
      <c r="R121" s="236"/>
      <c r="S121" s="235"/>
      <c r="T121" s="236"/>
      <c r="U121" s="237"/>
      <c r="V121" s="238"/>
      <c r="W121" s="237"/>
      <c r="X121" s="239"/>
      <c r="Y121" s="631">
        <v>0</v>
      </c>
      <c r="Z121" s="232">
        <v>0</v>
      </c>
      <c r="AA121" s="232">
        <v>0</v>
      </c>
      <c r="AB121" s="232">
        <v>0</v>
      </c>
      <c r="AC121" s="232">
        <v>0</v>
      </c>
      <c r="AD121" s="232">
        <v>0</v>
      </c>
      <c r="AE121" s="232">
        <v>0</v>
      </c>
      <c r="AF121" s="232">
        <v>0</v>
      </c>
      <c r="AG121" s="232">
        <v>0</v>
      </c>
      <c r="AH121" s="232"/>
      <c r="AI121" s="232"/>
      <c r="AJ121" s="237"/>
      <c r="AK121" s="592">
        <f t="shared" si="22"/>
        <v>0</v>
      </c>
      <c r="AL121" s="593">
        <f t="shared" si="23"/>
        <v>0</v>
      </c>
      <c r="AN121" s="223">
        <f t="shared" si="24"/>
        <v>0</v>
      </c>
      <c r="AO121" s="224"/>
      <c r="AP121" s="224">
        <f t="shared" si="25"/>
        <v>0</v>
      </c>
      <c r="AQ121" s="225"/>
      <c r="AR121" s="224"/>
      <c r="AS121" s="224"/>
      <c r="AT121" s="224"/>
      <c r="AU121" s="224"/>
      <c r="AV121" s="224"/>
      <c r="AW121" s="224"/>
      <c r="AX121" s="224"/>
      <c r="AY121" s="224"/>
      <c r="AZ121" s="224"/>
      <c r="BA121" s="224"/>
      <c r="BB121" s="226"/>
      <c r="BC121" s="227">
        <f t="shared" si="26"/>
        <v>0</v>
      </c>
      <c r="BD121" s="222">
        <f t="shared" si="27"/>
        <v>0</v>
      </c>
    </row>
    <row r="122" spans="2:57" s="154" customFormat="1" x14ac:dyDescent="0.2">
      <c r="B122" s="231"/>
      <c r="C122" s="462"/>
      <c r="D122" s="210"/>
      <c r="E122" s="210"/>
      <c r="F122" s="210"/>
      <c r="G122" s="210"/>
      <c r="H122" s="210"/>
      <c r="I122" s="210"/>
      <c r="J122" s="210"/>
      <c r="K122" s="210"/>
      <c r="L122" s="630"/>
      <c r="M122" s="630"/>
      <c r="N122" s="630"/>
      <c r="O122" s="234"/>
      <c r="P122" s="235"/>
      <c r="Q122" s="235"/>
      <c r="R122" s="236"/>
      <c r="S122" s="235"/>
      <c r="T122" s="236"/>
      <c r="U122" s="237"/>
      <c r="V122" s="238"/>
      <c r="W122" s="237"/>
      <c r="X122" s="239"/>
      <c r="Y122" s="631"/>
      <c r="Z122" s="232"/>
      <c r="AA122" s="232"/>
      <c r="AB122" s="232"/>
      <c r="AC122" s="232"/>
      <c r="AD122" s="232"/>
      <c r="AE122" s="232"/>
      <c r="AF122" s="232"/>
      <c r="AG122" s="232"/>
      <c r="AH122" s="232"/>
      <c r="AI122" s="232"/>
      <c r="AJ122" s="237"/>
      <c r="AK122" s="592">
        <f t="shared" si="22"/>
        <v>0</v>
      </c>
      <c r="AL122" s="593">
        <f t="shared" si="23"/>
        <v>0</v>
      </c>
      <c r="AM122" s="240"/>
      <c r="AN122" s="223">
        <f t="shared" si="24"/>
        <v>0</v>
      </c>
      <c r="AO122" s="224"/>
      <c r="AP122" s="224">
        <f t="shared" si="25"/>
        <v>0</v>
      </c>
      <c r="AQ122" s="225"/>
      <c r="AR122" s="224"/>
      <c r="AS122" s="224"/>
      <c r="AT122" s="224"/>
      <c r="AU122" s="224"/>
      <c r="AV122" s="224"/>
      <c r="AW122" s="224"/>
      <c r="AX122" s="224"/>
      <c r="AY122" s="224"/>
      <c r="AZ122" s="224"/>
      <c r="BA122" s="224"/>
      <c r="BB122" s="226"/>
      <c r="BC122" s="227">
        <f t="shared" si="26"/>
        <v>0</v>
      </c>
      <c r="BD122" s="222">
        <f t="shared" si="27"/>
        <v>0</v>
      </c>
    </row>
    <row r="123" spans="2:57" s="252" customFormat="1" ht="44.25" customHeight="1" thickBot="1" x14ac:dyDescent="0.25">
      <c r="B123" s="241" t="s">
        <v>6</v>
      </c>
      <c r="C123" s="463">
        <f>C116-SUM(C117:C122)</f>
        <v>0</v>
      </c>
      <c r="D123" s="243" t="s">
        <v>161</v>
      </c>
      <c r="E123" s="244" t="s">
        <v>182</v>
      </c>
      <c r="F123" s="244" t="s">
        <v>156</v>
      </c>
      <c r="G123" s="244" t="s">
        <v>159</v>
      </c>
      <c r="H123" s="244" t="s">
        <v>160</v>
      </c>
      <c r="I123" s="244" t="s">
        <v>160</v>
      </c>
      <c r="J123" s="244" t="s">
        <v>189</v>
      </c>
      <c r="K123" s="244" t="s">
        <v>154</v>
      </c>
      <c r="L123" s="632"/>
      <c r="M123" s="632"/>
      <c r="N123" s="632"/>
      <c r="O123" s="246"/>
      <c r="P123" s="247"/>
      <c r="Q123" s="242"/>
      <c r="R123" s="248"/>
      <c r="S123" s="242">
        <f>SUM(S117:S122)</f>
        <v>108914581</v>
      </c>
      <c r="T123" s="249"/>
      <c r="U123" s="242">
        <f>SUM(U117:U122)</f>
        <v>108914581</v>
      </c>
      <c r="V123" s="250"/>
      <c r="W123" s="633"/>
      <c r="X123" s="251"/>
      <c r="Y123" s="634">
        <f t="shared" ref="Y123:AJ123" si="28">SUM(Y117:Y122)</f>
        <v>0</v>
      </c>
      <c r="Z123" s="635">
        <f t="shared" si="28"/>
        <v>0</v>
      </c>
      <c r="AA123" s="635">
        <f t="shared" si="28"/>
        <v>0</v>
      </c>
      <c r="AB123" s="635">
        <f t="shared" si="28"/>
        <v>0</v>
      </c>
      <c r="AC123" s="635">
        <f t="shared" si="28"/>
        <v>0</v>
      </c>
      <c r="AD123" s="635">
        <f t="shared" si="28"/>
        <v>6411647</v>
      </c>
      <c r="AE123" s="635">
        <f t="shared" si="28"/>
        <v>0</v>
      </c>
      <c r="AF123" s="635">
        <f t="shared" si="28"/>
        <v>0</v>
      </c>
      <c r="AG123" s="635">
        <f t="shared" si="28"/>
        <v>0</v>
      </c>
      <c r="AH123" s="635">
        <f t="shared" si="28"/>
        <v>0</v>
      </c>
      <c r="AI123" s="635">
        <f t="shared" si="28"/>
        <v>0</v>
      </c>
      <c r="AJ123" s="633">
        <f t="shared" si="28"/>
        <v>0</v>
      </c>
      <c r="AK123" s="636">
        <f>SUM(AK117:AK122)</f>
        <v>6411647</v>
      </c>
      <c r="AL123" s="637">
        <f>SUM(AL117:AL122)</f>
        <v>102502934</v>
      </c>
      <c r="AN123" s="393">
        <f t="shared" ref="AN123:BD123" si="29">SUM(AN117:AN122)</f>
        <v>102502934</v>
      </c>
      <c r="AO123" s="394">
        <f t="shared" si="29"/>
        <v>0</v>
      </c>
      <c r="AP123" s="394">
        <f t="shared" si="29"/>
        <v>102502934</v>
      </c>
      <c r="AQ123" s="394">
        <f t="shared" si="29"/>
        <v>0</v>
      </c>
      <c r="AR123" s="394">
        <f t="shared" si="29"/>
        <v>0</v>
      </c>
      <c r="AS123" s="394">
        <f t="shared" si="29"/>
        <v>0</v>
      </c>
      <c r="AT123" s="394">
        <f t="shared" si="29"/>
        <v>0</v>
      </c>
      <c r="AU123" s="394">
        <f t="shared" si="29"/>
        <v>0</v>
      </c>
      <c r="AV123" s="394">
        <f t="shared" si="29"/>
        <v>0</v>
      </c>
      <c r="AW123" s="394">
        <f t="shared" si="29"/>
        <v>0</v>
      </c>
      <c r="AX123" s="394">
        <f t="shared" si="29"/>
        <v>0</v>
      </c>
      <c r="AY123" s="394">
        <f t="shared" si="29"/>
        <v>0</v>
      </c>
      <c r="AZ123" s="394">
        <f t="shared" si="29"/>
        <v>0</v>
      </c>
      <c r="BA123" s="394">
        <f t="shared" si="29"/>
        <v>0</v>
      </c>
      <c r="BB123" s="394">
        <f t="shared" si="29"/>
        <v>0</v>
      </c>
      <c r="BC123" s="395">
        <f t="shared" si="29"/>
        <v>0</v>
      </c>
      <c r="BD123" s="396">
        <f t="shared" si="29"/>
        <v>102502934</v>
      </c>
    </row>
    <row r="124" spans="2:57" s="252" customFormat="1" ht="34.5" customHeight="1" x14ac:dyDescent="0.2">
      <c r="B124" s="444" t="s">
        <v>158</v>
      </c>
      <c r="C124" s="443">
        <v>480000</v>
      </c>
      <c r="D124" s="445"/>
      <c r="E124" s="445"/>
      <c r="F124" s="445"/>
      <c r="G124" s="445"/>
      <c r="H124" s="445"/>
      <c r="I124" s="445"/>
      <c r="J124" s="445"/>
      <c r="K124" s="445"/>
      <c r="L124" s="445"/>
      <c r="M124" s="445"/>
      <c r="N124" s="446"/>
      <c r="O124" s="447"/>
      <c r="P124" s="448"/>
      <c r="Q124" s="449"/>
      <c r="R124" s="450"/>
      <c r="S124" s="449"/>
      <c r="T124" s="450"/>
      <c r="U124" s="449"/>
      <c r="V124" s="451"/>
      <c r="W124" s="451"/>
      <c r="X124" s="452"/>
      <c r="Y124" s="453"/>
      <c r="Z124" s="454"/>
      <c r="AA124" s="454"/>
      <c r="AB124" s="454"/>
      <c r="AC124" s="454"/>
      <c r="AD124" s="454"/>
      <c r="AE124" s="454"/>
      <c r="AF124" s="454"/>
      <c r="AG124" s="454"/>
      <c r="AH124" s="454"/>
      <c r="AI124" s="454"/>
      <c r="AJ124" s="455"/>
      <c r="AK124" s="456"/>
      <c r="AL124" s="457"/>
      <c r="AN124" s="202"/>
      <c r="AO124" s="203"/>
      <c r="AP124" s="203"/>
      <c r="AQ124" s="204"/>
      <c r="AR124" s="203"/>
      <c r="AS124" s="203"/>
      <c r="AT124" s="203"/>
      <c r="AU124" s="203"/>
      <c r="AV124" s="203"/>
      <c r="AW124" s="203"/>
      <c r="AX124" s="203"/>
      <c r="AY124" s="203"/>
      <c r="AZ124" s="203"/>
      <c r="BA124" s="203"/>
      <c r="BB124" s="205"/>
      <c r="BC124" s="206"/>
      <c r="BD124" s="207"/>
      <c r="BE124" s="208"/>
    </row>
    <row r="125" spans="2:57" s="154" customFormat="1" x14ac:dyDescent="0.2">
      <c r="B125" s="231"/>
      <c r="C125" s="462">
        <v>480000</v>
      </c>
      <c r="D125" s="210" t="s">
        <v>190</v>
      </c>
      <c r="E125" s="210" t="s">
        <v>182</v>
      </c>
      <c r="F125" s="210" t="s">
        <v>156</v>
      </c>
      <c r="G125" s="210" t="s">
        <v>159</v>
      </c>
      <c r="H125" s="210" t="s">
        <v>160</v>
      </c>
      <c r="I125" s="210" t="s">
        <v>160</v>
      </c>
      <c r="J125" s="210" t="s">
        <v>189</v>
      </c>
      <c r="K125" s="210" t="s">
        <v>154</v>
      </c>
      <c r="L125" s="630" t="s">
        <v>2001</v>
      </c>
      <c r="M125" s="630" t="s">
        <v>2001</v>
      </c>
      <c r="N125" s="630" t="s">
        <v>2001</v>
      </c>
      <c r="O125" s="234">
        <v>216</v>
      </c>
      <c r="P125" s="235">
        <v>268</v>
      </c>
      <c r="Q125" s="235">
        <v>480000</v>
      </c>
      <c r="R125" s="236">
        <v>287</v>
      </c>
      <c r="S125" s="235">
        <v>480000</v>
      </c>
      <c r="T125" s="236">
        <v>550</v>
      </c>
      <c r="U125" s="237">
        <v>480000</v>
      </c>
      <c r="V125" s="238" t="s">
        <v>697</v>
      </c>
      <c r="W125" s="237" t="s">
        <v>701</v>
      </c>
      <c r="X125" s="239" t="s">
        <v>1606</v>
      </c>
      <c r="Y125" s="631">
        <v>0</v>
      </c>
      <c r="Z125" s="232">
        <v>0</v>
      </c>
      <c r="AA125" s="232">
        <v>0</v>
      </c>
      <c r="AB125" s="232">
        <v>0</v>
      </c>
      <c r="AC125" s="232">
        <v>0</v>
      </c>
      <c r="AD125" s="232">
        <v>0</v>
      </c>
      <c r="AE125" s="232">
        <v>0</v>
      </c>
      <c r="AF125" s="232">
        <v>0</v>
      </c>
      <c r="AG125" s="232"/>
      <c r="AH125" s="232"/>
      <c r="AI125" s="232"/>
      <c r="AJ125" s="237"/>
      <c r="AK125" s="592">
        <f>SUM(Y125:AJ125)</f>
        <v>0</v>
      </c>
      <c r="AL125" s="593">
        <f>+U125-AK125</f>
        <v>480000</v>
      </c>
      <c r="AM125" s="240"/>
      <c r="AN125" s="223">
        <f>+AL125</f>
        <v>480000</v>
      </c>
      <c r="AO125" s="224"/>
      <c r="AP125" s="224">
        <f>+AN125-AO125</f>
        <v>480000</v>
      </c>
      <c r="AQ125" s="225"/>
      <c r="AR125" s="224"/>
      <c r="AS125" s="224"/>
      <c r="AT125" s="224"/>
      <c r="AU125" s="224"/>
      <c r="AV125" s="224"/>
      <c r="AW125" s="224"/>
      <c r="AX125" s="224"/>
      <c r="AY125" s="224"/>
      <c r="AZ125" s="224"/>
      <c r="BA125" s="224"/>
      <c r="BB125" s="226"/>
      <c r="BC125" s="227">
        <f>SUM(AQ125:BB125)</f>
        <v>0</v>
      </c>
      <c r="BD125" s="222">
        <f>+AN125-BC125</f>
        <v>480000</v>
      </c>
    </row>
    <row r="126" spans="2:57" s="252" customFormat="1" ht="44.25" customHeight="1" thickBot="1" x14ac:dyDescent="0.25">
      <c r="B126" s="241" t="s">
        <v>6</v>
      </c>
      <c r="C126" s="463">
        <f>C124-SUM(C125:C125)</f>
        <v>0</v>
      </c>
      <c r="D126" s="243" t="s">
        <v>190</v>
      </c>
      <c r="E126" s="244" t="s">
        <v>182</v>
      </c>
      <c r="F126" s="244" t="s">
        <v>156</v>
      </c>
      <c r="G126" s="244" t="s">
        <v>159</v>
      </c>
      <c r="H126" s="244" t="s">
        <v>160</v>
      </c>
      <c r="I126" s="244" t="s">
        <v>160</v>
      </c>
      <c r="J126" s="244" t="s">
        <v>189</v>
      </c>
      <c r="K126" s="244" t="s">
        <v>154</v>
      </c>
      <c r="L126" s="632"/>
      <c r="M126" s="632"/>
      <c r="N126" s="632"/>
      <c r="O126" s="246"/>
      <c r="P126" s="247"/>
      <c r="Q126" s="242"/>
      <c r="R126" s="248"/>
      <c r="S126" s="242">
        <f>SUM(S125:S125)</f>
        <v>480000</v>
      </c>
      <c r="T126" s="249"/>
      <c r="U126" s="242">
        <f>SUM(U125:U125)</f>
        <v>480000</v>
      </c>
      <c r="V126" s="250"/>
      <c r="W126" s="633"/>
      <c r="X126" s="251"/>
      <c r="Y126" s="634">
        <f t="shared" ref="Y126:AK126" si="30">SUM(Y125:Y125)</f>
        <v>0</v>
      </c>
      <c r="Z126" s="635">
        <f t="shared" si="30"/>
        <v>0</v>
      </c>
      <c r="AA126" s="635">
        <f t="shared" si="30"/>
        <v>0</v>
      </c>
      <c r="AB126" s="635">
        <f t="shared" si="30"/>
        <v>0</v>
      </c>
      <c r="AC126" s="635">
        <f t="shared" si="30"/>
        <v>0</v>
      </c>
      <c r="AD126" s="635">
        <f t="shared" si="30"/>
        <v>0</v>
      </c>
      <c r="AE126" s="635">
        <f t="shared" si="30"/>
        <v>0</v>
      </c>
      <c r="AF126" s="635">
        <f t="shared" si="30"/>
        <v>0</v>
      </c>
      <c r="AG126" s="635">
        <f t="shared" si="30"/>
        <v>0</v>
      </c>
      <c r="AH126" s="635">
        <f t="shared" si="30"/>
        <v>0</v>
      </c>
      <c r="AI126" s="635">
        <f t="shared" si="30"/>
        <v>0</v>
      </c>
      <c r="AJ126" s="633">
        <f t="shared" si="30"/>
        <v>0</v>
      </c>
      <c r="AK126" s="636">
        <f t="shared" si="30"/>
        <v>0</v>
      </c>
      <c r="AL126" s="637">
        <f t="shared" ref="AL126:BD126" si="31">SUM(AL125:AL125)</f>
        <v>480000</v>
      </c>
      <c r="AN126" s="393">
        <f t="shared" si="31"/>
        <v>480000</v>
      </c>
      <c r="AO126" s="394">
        <f t="shared" si="31"/>
        <v>0</v>
      </c>
      <c r="AP126" s="394">
        <f t="shared" si="31"/>
        <v>480000</v>
      </c>
      <c r="AQ126" s="394">
        <f t="shared" si="31"/>
        <v>0</v>
      </c>
      <c r="AR126" s="394">
        <f t="shared" si="31"/>
        <v>0</v>
      </c>
      <c r="AS126" s="394">
        <f t="shared" si="31"/>
        <v>0</v>
      </c>
      <c r="AT126" s="394">
        <f t="shared" si="31"/>
        <v>0</v>
      </c>
      <c r="AU126" s="394">
        <f t="shared" si="31"/>
        <v>0</v>
      </c>
      <c r="AV126" s="394">
        <f t="shared" si="31"/>
        <v>0</v>
      </c>
      <c r="AW126" s="394">
        <f t="shared" si="31"/>
        <v>0</v>
      </c>
      <c r="AX126" s="394">
        <f t="shared" si="31"/>
        <v>0</v>
      </c>
      <c r="AY126" s="394">
        <f t="shared" si="31"/>
        <v>0</v>
      </c>
      <c r="AZ126" s="394">
        <f t="shared" si="31"/>
        <v>0</v>
      </c>
      <c r="BA126" s="394">
        <f t="shared" si="31"/>
        <v>0</v>
      </c>
      <c r="BB126" s="394">
        <f t="shared" si="31"/>
        <v>0</v>
      </c>
      <c r="BC126" s="395">
        <f t="shared" si="31"/>
        <v>0</v>
      </c>
      <c r="BD126" s="396">
        <f t="shared" si="31"/>
        <v>480000</v>
      </c>
    </row>
    <row r="127" spans="2:57" s="252" customFormat="1" ht="34.5" customHeight="1" x14ac:dyDescent="0.2">
      <c r="B127" s="444" t="s">
        <v>162</v>
      </c>
      <c r="C127" s="443">
        <f>170000000+283810032+47958401</f>
        <v>501768433</v>
      </c>
      <c r="D127" s="445"/>
      <c r="E127" s="445"/>
      <c r="F127" s="445"/>
      <c r="G127" s="445"/>
      <c r="H127" s="445"/>
      <c r="I127" s="445"/>
      <c r="J127" s="445"/>
      <c r="K127" s="445"/>
      <c r="L127" s="445"/>
      <c r="M127" s="445"/>
      <c r="N127" s="446"/>
      <c r="O127" s="447"/>
      <c r="P127" s="448"/>
      <c r="Q127" s="449"/>
      <c r="R127" s="450"/>
      <c r="S127" s="449"/>
      <c r="T127" s="450"/>
      <c r="U127" s="449"/>
      <c r="V127" s="451"/>
      <c r="W127" s="451"/>
      <c r="X127" s="452"/>
      <c r="Y127" s="453"/>
      <c r="Z127" s="454"/>
      <c r="AA127" s="454"/>
      <c r="AB127" s="454"/>
      <c r="AC127" s="454"/>
      <c r="AD127" s="454"/>
      <c r="AE127" s="454"/>
      <c r="AF127" s="454"/>
      <c r="AG127" s="454"/>
      <c r="AH127" s="454"/>
      <c r="AI127" s="454"/>
      <c r="AJ127" s="455"/>
      <c r="AK127" s="456"/>
      <c r="AL127" s="457"/>
      <c r="AN127" s="202"/>
      <c r="AO127" s="203"/>
      <c r="AP127" s="203"/>
      <c r="AQ127" s="204"/>
      <c r="AR127" s="203"/>
      <c r="AS127" s="203"/>
      <c r="AT127" s="203"/>
      <c r="AU127" s="203"/>
      <c r="AV127" s="203"/>
      <c r="AW127" s="203"/>
      <c r="AX127" s="203"/>
      <c r="AY127" s="203"/>
      <c r="AZ127" s="203"/>
      <c r="BA127" s="203"/>
      <c r="BB127" s="205"/>
      <c r="BC127" s="206"/>
      <c r="BD127" s="207"/>
      <c r="BE127" s="208"/>
    </row>
    <row r="128" spans="2:57" s="154" customFormat="1" x14ac:dyDescent="0.2">
      <c r="B128" s="231"/>
      <c r="C128" s="232">
        <v>24212650</v>
      </c>
      <c r="D128" s="210" t="s">
        <v>50</v>
      </c>
      <c r="E128" s="210" t="s">
        <v>182</v>
      </c>
      <c r="F128" s="210" t="s">
        <v>156</v>
      </c>
      <c r="G128" s="210" t="s">
        <v>159</v>
      </c>
      <c r="H128" s="210" t="s">
        <v>160</v>
      </c>
      <c r="I128" s="210" t="s">
        <v>160</v>
      </c>
      <c r="J128" s="210" t="s">
        <v>189</v>
      </c>
      <c r="K128" s="210" t="s">
        <v>187</v>
      </c>
      <c r="L128" s="630" t="s">
        <v>2001</v>
      </c>
      <c r="M128" s="630" t="s">
        <v>2001</v>
      </c>
      <c r="N128" s="630" t="s">
        <v>2001</v>
      </c>
      <c r="O128" s="234">
        <v>179</v>
      </c>
      <c r="P128" s="235">
        <v>357</v>
      </c>
      <c r="Q128" s="235">
        <v>24212650</v>
      </c>
      <c r="R128" s="236">
        <v>391</v>
      </c>
      <c r="S128" s="235">
        <v>24212650</v>
      </c>
      <c r="T128" s="236" t="s">
        <v>1616</v>
      </c>
      <c r="U128" s="237">
        <v>24212650</v>
      </c>
      <c r="V128" s="238" t="s">
        <v>641</v>
      </c>
      <c r="W128" s="237" t="s">
        <v>1626</v>
      </c>
      <c r="X128" s="239" t="s">
        <v>1627</v>
      </c>
      <c r="Y128" s="631">
        <v>0</v>
      </c>
      <c r="Z128" s="232">
        <v>0</v>
      </c>
      <c r="AA128" s="232">
        <v>0</v>
      </c>
      <c r="AB128" s="232">
        <v>0</v>
      </c>
      <c r="AC128" s="232">
        <v>0</v>
      </c>
      <c r="AD128" s="232">
        <v>0</v>
      </c>
      <c r="AE128" s="232">
        <v>0</v>
      </c>
      <c r="AF128" s="232">
        <v>0</v>
      </c>
      <c r="AG128" s="232">
        <v>0</v>
      </c>
      <c r="AH128" s="232"/>
      <c r="AI128" s="232"/>
      <c r="AJ128" s="237"/>
      <c r="AK128" s="592">
        <f>SUM(Y128:AJ128)</f>
        <v>0</v>
      </c>
      <c r="AL128" s="593">
        <f>+U128-AK128</f>
        <v>24212650</v>
      </c>
      <c r="AM128" s="240"/>
      <c r="AN128" s="223">
        <f t="shared" ref="AN128:AN142" si="32">+AL128</f>
        <v>24212650</v>
      </c>
      <c r="AO128" s="224"/>
      <c r="AP128" s="224">
        <f t="shared" ref="AP128:AP142" si="33">+AN128-AO128</f>
        <v>24212650</v>
      </c>
      <c r="AQ128" s="225"/>
      <c r="AR128" s="224"/>
      <c r="AS128" s="224"/>
      <c r="AT128" s="224"/>
      <c r="AU128" s="224"/>
      <c r="AV128" s="224"/>
      <c r="AW128" s="224"/>
      <c r="AX128" s="224"/>
      <c r="AY128" s="224"/>
      <c r="AZ128" s="224"/>
      <c r="BA128" s="224"/>
      <c r="BB128" s="226"/>
      <c r="BC128" s="227">
        <f t="shared" ref="BC128:BC142" si="34">SUM(AQ128:BB128)</f>
        <v>0</v>
      </c>
      <c r="BD128" s="222">
        <f t="shared" ref="BD128:BD142" si="35">+AN128-BC128</f>
        <v>24212650</v>
      </c>
    </row>
    <row r="129" spans="2:56" s="154" customFormat="1" x14ac:dyDescent="0.2">
      <c r="B129" s="231"/>
      <c r="C129" s="232">
        <v>30000000</v>
      </c>
      <c r="D129" s="210" t="s">
        <v>50</v>
      </c>
      <c r="E129" s="210" t="s">
        <v>182</v>
      </c>
      <c r="F129" s="210" t="s">
        <v>156</v>
      </c>
      <c r="G129" s="210" t="s">
        <v>159</v>
      </c>
      <c r="H129" s="210" t="s">
        <v>160</v>
      </c>
      <c r="I129" s="210" t="s">
        <v>160</v>
      </c>
      <c r="J129" s="210" t="s">
        <v>189</v>
      </c>
      <c r="K129" s="210" t="s">
        <v>187</v>
      </c>
      <c r="L129" s="630" t="s">
        <v>2001</v>
      </c>
      <c r="M129" s="630" t="s">
        <v>2001</v>
      </c>
      <c r="N129" s="630" t="s">
        <v>2001</v>
      </c>
      <c r="O129" s="234">
        <v>184</v>
      </c>
      <c r="P129" s="235"/>
      <c r="Q129" s="235"/>
      <c r="R129" s="236"/>
      <c r="S129" s="235"/>
      <c r="T129" s="236"/>
      <c r="U129" s="237"/>
      <c r="V129" s="238" t="s">
        <v>1622</v>
      </c>
      <c r="W129" s="237"/>
      <c r="X129" s="239"/>
      <c r="Y129" s="631">
        <v>0</v>
      </c>
      <c r="Z129" s="232">
        <v>0</v>
      </c>
      <c r="AA129" s="232">
        <v>0</v>
      </c>
      <c r="AB129" s="232">
        <v>0</v>
      </c>
      <c r="AC129" s="232">
        <v>0</v>
      </c>
      <c r="AD129" s="232">
        <v>0</v>
      </c>
      <c r="AE129" s="232">
        <v>0</v>
      </c>
      <c r="AF129" s="232">
        <v>0</v>
      </c>
      <c r="AG129" s="232">
        <v>0</v>
      </c>
      <c r="AH129" s="232"/>
      <c r="AI129" s="232"/>
      <c r="AJ129" s="237"/>
      <c r="AK129" s="592">
        <f>SUM(Y129:AJ129)</f>
        <v>0</v>
      </c>
      <c r="AL129" s="593">
        <f>+U129-AK129</f>
        <v>0</v>
      </c>
      <c r="AM129" s="240"/>
      <c r="AN129" s="223">
        <f t="shared" si="32"/>
        <v>0</v>
      </c>
      <c r="AO129" s="224"/>
      <c r="AP129" s="224">
        <f t="shared" si="33"/>
        <v>0</v>
      </c>
      <c r="AQ129" s="225"/>
      <c r="AR129" s="224"/>
      <c r="AS129" s="224"/>
      <c r="AT129" s="224"/>
      <c r="AU129" s="224"/>
      <c r="AV129" s="224"/>
      <c r="AW129" s="224"/>
      <c r="AX129" s="224"/>
      <c r="AY129" s="224"/>
      <c r="AZ129" s="224"/>
      <c r="BA129" s="224"/>
      <c r="BB129" s="226"/>
      <c r="BC129" s="227">
        <f t="shared" si="34"/>
        <v>0</v>
      </c>
      <c r="BD129" s="222">
        <f t="shared" si="35"/>
        <v>0</v>
      </c>
    </row>
    <row r="130" spans="2:56" s="154" customFormat="1" x14ac:dyDescent="0.2">
      <c r="B130" s="231"/>
      <c r="C130" s="232">
        <v>50101000</v>
      </c>
      <c r="D130" s="210" t="s">
        <v>50</v>
      </c>
      <c r="E130" s="210" t="s">
        <v>182</v>
      </c>
      <c r="F130" s="210" t="s">
        <v>156</v>
      </c>
      <c r="G130" s="210" t="s">
        <v>159</v>
      </c>
      <c r="H130" s="210" t="s">
        <v>160</v>
      </c>
      <c r="I130" s="210" t="s">
        <v>160</v>
      </c>
      <c r="J130" s="210" t="s">
        <v>189</v>
      </c>
      <c r="K130" s="210" t="s">
        <v>187</v>
      </c>
      <c r="L130" s="630" t="s">
        <v>2001</v>
      </c>
      <c r="M130" s="630" t="s">
        <v>2001</v>
      </c>
      <c r="N130" s="630" t="s">
        <v>2001</v>
      </c>
      <c r="O130" s="234">
        <v>187</v>
      </c>
      <c r="P130" s="235">
        <v>246</v>
      </c>
      <c r="Q130" s="235">
        <v>50101000</v>
      </c>
      <c r="R130" s="236">
        <v>230</v>
      </c>
      <c r="S130" s="235">
        <v>50101000</v>
      </c>
      <c r="T130" s="236" t="s">
        <v>1396</v>
      </c>
      <c r="U130" s="237">
        <v>50101000</v>
      </c>
      <c r="V130" s="238" t="s">
        <v>642</v>
      </c>
      <c r="W130" s="237" t="s">
        <v>1628</v>
      </c>
      <c r="X130" s="239" t="s">
        <v>1629</v>
      </c>
      <c r="Y130" s="631">
        <v>0</v>
      </c>
      <c r="Z130" s="232">
        <v>0</v>
      </c>
      <c r="AA130" s="232">
        <v>0</v>
      </c>
      <c r="AB130" s="232">
        <v>0</v>
      </c>
      <c r="AC130" s="232">
        <v>0</v>
      </c>
      <c r="AD130" s="232">
        <v>50101000</v>
      </c>
      <c r="AE130" s="232">
        <v>0</v>
      </c>
      <c r="AF130" s="232">
        <v>0</v>
      </c>
      <c r="AG130" s="232">
        <v>0</v>
      </c>
      <c r="AH130" s="232"/>
      <c r="AI130" s="232"/>
      <c r="AJ130" s="237"/>
      <c r="AK130" s="592">
        <f>SUM(Y130:AJ130)</f>
        <v>50101000</v>
      </c>
      <c r="AL130" s="593">
        <f>+U130-AK130</f>
        <v>0</v>
      </c>
      <c r="AM130" s="240"/>
      <c r="AN130" s="223">
        <f t="shared" si="32"/>
        <v>0</v>
      </c>
      <c r="AO130" s="224"/>
      <c r="AP130" s="224">
        <f t="shared" si="33"/>
        <v>0</v>
      </c>
      <c r="AQ130" s="225"/>
      <c r="AR130" s="224"/>
      <c r="AS130" s="224"/>
      <c r="AT130" s="224"/>
      <c r="AU130" s="224"/>
      <c r="AV130" s="224"/>
      <c r="AW130" s="224"/>
      <c r="AX130" s="224"/>
      <c r="AY130" s="224"/>
      <c r="AZ130" s="224"/>
      <c r="BA130" s="224"/>
      <c r="BB130" s="226"/>
      <c r="BC130" s="227">
        <f t="shared" si="34"/>
        <v>0</v>
      </c>
      <c r="BD130" s="222">
        <f t="shared" si="35"/>
        <v>0</v>
      </c>
    </row>
    <row r="131" spans="2:56" s="154" customFormat="1" x14ac:dyDescent="0.2">
      <c r="B131" s="231"/>
      <c r="C131" s="232">
        <v>2500000</v>
      </c>
      <c r="D131" s="210" t="s">
        <v>50</v>
      </c>
      <c r="E131" s="210" t="s">
        <v>182</v>
      </c>
      <c r="F131" s="210" t="s">
        <v>156</v>
      </c>
      <c r="G131" s="210" t="s">
        <v>159</v>
      </c>
      <c r="H131" s="210" t="s">
        <v>160</v>
      </c>
      <c r="I131" s="210" t="s">
        <v>160</v>
      </c>
      <c r="J131" s="210" t="s">
        <v>189</v>
      </c>
      <c r="K131" s="210" t="s">
        <v>187</v>
      </c>
      <c r="L131" s="630" t="s">
        <v>2001</v>
      </c>
      <c r="M131" s="630" t="s">
        <v>2001</v>
      </c>
      <c r="N131" s="630" t="s">
        <v>2001</v>
      </c>
      <c r="O131" s="234">
        <v>192</v>
      </c>
      <c r="P131" s="235">
        <v>570</v>
      </c>
      <c r="Q131" s="235">
        <v>2500000</v>
      </c>
      <c r="R131" s="236">
        <v>674</v>
      </c>
      <c r="S131" s="235">
        <v>2500000</v>
      </c>
      <c r="T131" s="236"/>
      <c r="U131" s="237"/>
      <c r="V131" s="238" t="s">
        <v>1623</v>
      </c>
      <c r="W131" s="237"/>
      <c r="X131" s="239"/>
      <c r="Y131" s="631">
        <v>0</v>
      </c>
      <c r="Z131" s="232">
        <v>0</v>
      </c>
      <c r="AA131" s="232">
        <v>0</v>
      </c>
      <c r="AB131" s="232">
        <v>0</v>
      </c>
      <c r="AC131" s="232">
        <v>0</v>
      </c>
      <c r="AD131" s="232">
        <v>0</v>
      </c>
      <c r="AE131" s="232">
        <v>0</v>
      </c>
      <c r="AF131" s="232">
        <v>0</v>
      </c>
      <c r="AG131" s="232">
        <v>0</v>
      </c>
      <c r="AH131" s="232"/>
      <c r="AI131" s="232"/>
      <c r="AJ131" s="237"/>
      <c r="AK131" s="592">
        <f>SUM(Y131:AJ131)</f>
        <v>0</v>
      </c>
      <c r="AL131" s="593">
        <f>+U131-AK131</f>
        <v>0</v>
      </c>
      <c r="AM131" s="240"/>
      <c r="AN131" s="223">
        <f t="shared" si="32"/>
        <v>0</v>
      </c>
      <c r="AO131" s="224"/>
      <c r="AP131" s="224">
        <f t="shared" si="33"/>
        <v>0</v>
      </c>
      <c r="AQ131" s="225"/>
      <c r="AR131" s="224"/>
      <c r="AS131" s="224"/>
      <c r="AT131" s="224"/>
      <c r="AU131" s="224"/>
      <c r="AV131" s="224"/>
      <c r="AW131" s="224"/>
      <c r="AX131" s="224"/>
      <c r="AY131" s="224"/>
      <c r="AZ131" s="224"/>
      <c r="BA131" s="224"/>
      <c r="BB131" s="226"/>
      <c r="BC131" s="227">
        <f t="shared" si="34"/>
        <v>0</v>
      </c>
      <c r="BD131" s="222">
        <f t="shared" si="35"/>
        <v>0</v>
      </c>
    </row>
    <row r="132" spans="2:56" s="154" customFormat="1" x14ac:dyDescent="0.2">
      <c r="B132" s="231"/>
      <c r="C132" s="232">
        <v>64790000</v>
      </c>
      <c r="D132" s="210" t="s">
        <v>50</v>
      </c>
      <c r="E132" s="210" t="s">
        <v>182</v>
      </c>
      <c r="F132" s="210" t="s">
        <v>156</v>
      </c>
      <c r="G132" s="210" t="s">
        <v>159</v>
      </c>
      <c r="H132" s="210" t="s">
        <v>160</v>
      </c>
      <c r="I132" s="210" t="s">
        <v>160</v>
      </c>
      <c r="J132" s="210" t="s">
        <v>189</v>
      </c>
      <c r="K132" s="210" t="s">
        <v>187</v>
      </c>
      <c r="L132" s="630" t="s">
        <v>2001</v>
      </c>
      <c r="M132" s="630" t="s">
        <v>2001</v>
      </c>
      <c r="N132" s="630" t="s">
        <v>2001</v>
      </c>
      <c r="O132" s="234">
        <v>195</v>
      </c>
      <c r="P132" s="235">
        <v>410</v>
      </c>
      <c r="Q132" s="235">
        <v>64790000</v>
      </c>
      <c r="R132" s="236">
        <v>463</v>
      </c>
      <c r="S132" s="235">
        <v>64790000</v>
      </c>
      <c r="T132" s="236" t="s">
        <v>1617</v>
      </c>
      <c r="U132" s="237">
        <v>64790000</v>
      </c>
      <c r="V132" s="238" t="s">
        <v>702</v>
      </c>
      <c r="W132" s="237" t="s">
        <v>1630</v>
      </c>
      <c r="X132" s="239" t="s">
        <v>1432</v>
      </c>
      <c r="Y132" s="631">
        <v>0</v>
      </c>
      <c r="Z132" s="232">
        <v>0</v>
      </c>
      <c r="AA132" s="232">
        <v>0</v>
      </c>
      <c r="AB132" s="232">
        <v>0</v>
      </c>
      <c r="AC132" s="232">
        <v>0</v>
      </c>
      <c r="AD132" s="232">
        <v>0</v>
      </c>
      <c r="AE132" s="232">
        <v>0</v>
      </c>
      <c r="AF132" s="232">
        <v>0</v>
      </c>
      <c r="AG132" s="232">
        <v>0</v>
      </c>
      <c r="AH132" s="232"/>
      <c r="AI132" s="232"/>
      <c r="AJ132" s="237"/>
      <c r="AK132" s="592">
        <f t="shared" ref="AK132:AK137" si="36">SUM(Y132:AJ132)</f>
        <v>0</v>
      </c>
      <c r="AL132" s="593">
        <f t="shared" ref="AL132:AL137" si="37">+U132-AK132</f>
        <v>64790000</v>
      </c>
      <c r="AM132" s="240"/>
      <c r="AN132" s="223">
        <f t="shared" si="32"/>
        <v>64790000</v>
      </c>
      <c r="AO132" s="224"/>
      <c r="AP132" s="224">
        <f t="shared" si="33"/>
        <v>64790000</v>
      </c>
      <c r="AQ132" s="225"/>
      <c r="AR132" s="224"/>
      <c r="AS132" s="224"/>
      <c r="AT132" s="224"/>
      <c r="AU132" s="224"/>
      <c r="AV132" s="224"/>
      <c r="AW132" s="224"/>
      <c r="AX132" s="224"/>
      <c r="AY132" s="224"/>
      <c r="AZ132" s="224"/>
      <c r="BA132" s="224"/>
      <c r="BB132" s="226"/>
      <c r="BC132" s="227">
        <f t="shared" si="34"/>
        <v>0</v>
      </c>
      <c r="BD132" s="222">
        <f t="shared" si="35"/>
        <v>64790000</v>
      </c>
    </row>
    <row r="133" spans="2:56" s="154" customFormat="1" x14ac:dyDescent="0.2">
      <c r="B133" s="231"/>
      <c r="C133" s="232">
        <v>158104960</v>
      </c>
      <c r="D133" s="210" t="s">
        <v>50</v>
      </c>
      <c r="E133" s="210" t="s">
        <v>182</v>
      </c>
      <c r="F133" s="210" t="s">
        <v>156</v>
      </c>
      <c r="G133" s="210" t="s">
        <v>159</v>
      </c>
      <c r="H133" s="210" t="s">
        <v>160</v>
      </c>
      <c r="I133" s="210" t="s">
        <v>160</v>
      </c>
      <c r="J133" s="210" t="s">
        <v>189</v>
      </c>
      <c r="K133" s="210" t="s">
        <v>187</v>
      </c>
      <c r="L133" s="630" t="s">
        <v>2001</v>
      </c>
      <c r="M133" s="630" t="s">
        <v>2001</v>
      </c>
      <c r="N133" s="630" t="s">
        <v>2001</v>
      </c>
      <c r="O133" s="234">
        <v>201</v>
      </c>
      <c r="P133" s="235">
        <v>480</v>
      </c>
      <c r="Q133" s="235">
        <v>158104960</v>
      </c>
      <c r="R133" s="236">
        <v>556</v>
      </c>
      <c r="S133" s="235">
        <v>158104960</v>
      </c>
      <c r="T133" s="236" t="s">
        <v>1979</v>
      </c>
      <c r="U133" s="237">
        <v>158104960</v>
      </c>
      <c r="V133" s="238" t="s">
        <v>703</v>
      </c>
      <c r="W133" s="237" t="s">
        <v>1976</v>
      </c>
      <c r="X133" s="239" t="s">
        <v>1613</v>
      </c>
      <c r="Y133" s="631">
        <v>0</v>
      </c>
      <c r="Z133" s="232">
        <v>0</v>
      </c>
      <c r="AA133" s="232">
        <v>0</v>
      </c>
      <c r="AB133" s="232">
        <v>0</v>
      </c>
      <c r="AC133" s="232">
        <v>0</v>
      </c>
      <c r="AD133" s="232">
        <v>0</v>
      </c>
      <c r="AE133" s="232">
        <v>0</v>
      </c>
      <c r="AF133" s="232">
        <v>0</v>
      </c>
      <c r="AG133" s="232">
        <v>158104960</v>
      </c>
      <c r="AH133" s="232"/>
      <c r="AI133" s="232"/>
      <c r="AJ133" s="237"/>
      <c r="AK133" s="592">
        <f t="shared" si="36"/>
        <v>158104960</v>
      </c>
      <c r="AL133" s="593">
        <f t="shared" si="37"/>
        <v>0</v>
      </c>
      <c r="AM133" s="240"/>
      <c r="AN133" s="223">
        <f t="shared" si="32"/>
        <v>0</v>
      </c>
      <c r="AO133" s="224"/>
      <c r="AP133" s="224">
        <f t="shared" si="33"/>
        <v>0</v>
      </c>
      <c r="AQ133" s="225"/>
      <c r="AR133" s="224"/>
      <c r="AS133" s="224"/>
      <c r="AT133" s="224"/>
      <c r="AU133" s="224"/>
      <c r="AV133" s="224"/>
      <c r="AW133" s="224"/>
      <c r="AX133" s="224"/>
      <c r="AY133" s="224"/>
      <c r="AZ133" s="224"/>
      <c r="BA133" s="224"/>
      <c r="BB133" s="226"/>
      <c r="BC133" s="227">
        <f t="shared" si="34"/>
        <v>0</v>
      </c>
      <c r="BD133" s="222">
        <f t="shared" si="35"/>
        <v>0</v>
      </c>
    </row>
    <row r="134" spans="2:56" s="154" customFormat="1" x14ac:dyDescent="0.2">
      <c r="B134" s="231"/>
      <c r="C134" s="232">
        <v>12004550</v>
      </c>
      <c r="D134" s="210" t="s">
        <v>50</v>
      </c>
      <c r="E134" s="210" t="s">
        <v>182</v>
      </c>
      <c r="F134" s="210" t="s">
        <v>156</v>
      </c>
      <c r="G134" s="210" t="s">
        <v>159</v>
      </c>
      <c r="H134" s="210" t="s">
        <v>160</v>
      </c>
      <c r="I134" s="210" t="s">
        <v>160</v>
      </c>
      <c r="J134" s="210" t="s">
        <v>189</v>
      </c>
      <c r="K134" s="210" t="s">
        <v>187</v>
      </c>
      <c r="L134" s="630" t="s">
        <v>2001</v>
      </c>
      <c r="M134" s="630" t="s">
        <v>2001</v>
      </c>
      <c r="N134" s="630" t="s">
        <v>2001</v>
      </c>
      <c r="O134" s="234">
        <v>205</v>
      </c>
      <c r="P134" s="235">
        <v>535</v>
      </c>
      <c r="Q134" s="235">
        <v>12004550</v>
      </c>
      <c r="R134" s="236">
        <v>633</v>
      </c>
      <c r="S134" s="235">
        <v>12004550</v>
      </c>
      <c r="T134" s="236" t="s">
        <v>1980</v>
      </c>
      <c r="U134" s="237">
        <v>12004550</v>
      </c>
      <c r="V134" s="238" t="s">
        <v>1624</v>
      </c>
      <c r="W134" s="237" t="s">
        <v>1977</v>
      </c>
      <c r="X134" s="239" t="s">
        <v>1974</v>
      </c>
      <c r="Y134" s="631">
        <v>0</v>
      </c>
      <c r="Z134" s="232">
        <v>0</v>
      </c>
      <c r="AA134" s="232">
        <v>0</v>
      </c>
      <c r="AB134" s="232">
        <v>0</v>
      </c>
      <c r="AC134" s="232">
        <v>0</v>
      </c>
      <c r="AD134" s="232">
        <v>0</v>
      </c>
      <c r="AE134" s="232">
        <v>0</v>
      </c>
      <c r="AF134" s="232">
        <v>0</v>
      </c>
      <c r="AG134" s="232">
        <v>0</v>
      </c>
      <c r="AH134" s="232"/>
      <c r="AI134" s="232"/>
      <c r="AJ134" s="237"/>
      <c r="AK134" s="592">
        <f t="shared" si="36"/>
        <v>0</v>
      </c>
      <c r="AL134" s="593">
        <f t="shared" si="37"/>
        <v>12004550</v>
      </c>
      <c r="AM134" s="240"/>
      <c r="AN134" s="223">
        <f t="shared" si="32"/>
        <v>12004550</v>
      </c>
      <c r="AO134" s="224"/>
      <c r="AP134" s="224">
        <f t="shared" si="33"/>
        <v>12004550</v>
      </c>
      <c r="AQ134" s="225"/>
      <c r="AR134" s="224"/>
      <c r="AS134" s="224"/>
      <c r="AT134" s="224"/>
      <c r="AU134" s="224"/>
      <c r="AV134" s="224"/>
      <c r="AW134" s="224"/>
      <c r="AX134" s="224"/>
      <c r="AY134" s="224"/>
      <c r="AZ134" s="224"/>
      <c r="BA134" s="224"/>
      <c r="BB134" s="226"/>
      <c r="BC134" s="227">
        <f t="shared" si="34"/>
        <v>0</v>
      </c>
      <c r="BD134" s="222">
        <f t="shared" si="35"/>
        <v>12004550</v>
      </c>
    </row>
    <row r="135" spans="2:56" s="154" customFormat="1" x14ac:dyDescent="0.2">
      <c r="B135" s="231"/>
      <c r="C135" s="232">
        <v>6776564</v>
      </c>
      <c r="D135" s="210" t="s">
        <v>50</v>
      </c>
      <c r="E135" s="210" t="s">
        <v>182</v>
      </c>
      <c r="F135" s="210" t="s">
        <v>156</v>
      </c>
      <c r="G135" s="210" t="s">
        <v>159</v>
      </c>
      <c r="H135" s="210" t="s">
        <v>160</v>
      </c>
      <c r="I135" s="210" t="s">
        <v>160</v>
      </c>
      <c r="J135" s="210" t="s">
        <v>189</v>
      </c>
      <c r="K135" s="210" t="s">
        <v>187</v>
      </c>
      <c r="L135" s="630" t="s">
        <v>2001</v>
      </c>
      <c r="M135" s="630" t="s">
        <v>2001</v>
      </c>
      <c r="N135" s="630" t="s">
        <v>2001</v>
      </c>
      <c r="O135" s="234">
        <v>207</v>
      </c>
      <c r="P135" s="235">
        <v>367</v>
      </c>
      <c r="Q135" s="235">
        <v>6776564</v>
      </c>
      <c r="R135" s="236">
        <v>403</v>
      </c>
      <c r="S135" s="235">
        <v>6776564</v>
      </c>
      <c r="T135" s="236" t="s">
        <v>1618</v>
      </c>
      <c r="U135" s="237">
        <v>6776564</v>
      </c>
      <c r="V135" s="238" t="s">
        <v>704</v>
      </c>
      <c r="W135" s="237" t="s">
        <v>1252</v>
      </c>
      <c r="X135" s="239" t="s">
        <v>1253</v>
      </c>
      <c r="Y135" s="631">
        <v>0</v>
      </c>
      <c r="Z135" s="232">
        <v>0</v>
      </c>
      <c r="AA135" s="232">
        <v>0</v>
      </c>
      <c r="AB135" s="232">
        <v>0</v>
      </c>
      <c r="AC135" s="232">
        <v>0</v>
      </c>
      <c r="AD135" s="232">
        <v>0</v>
      </c>
      <c r="AE135" s="232">
        <v>6776564</v>
      </c>
      <c r="AF135" s="232">
        <v>0</v>
      </c>
      <c r="AG135" s="232">
        <v>0</v>
      </c>
      <c r="AH135" s="232"/>
      <c r="AI135" s="232"/>
      <c r="AJ135" s="237"/>
      <c r="AK135" s="592">
        <f t="shared" si="36"/>
        <v>6776564</v>
      </c>
      <c r="AL135" s="593">
        <f t="shared" si="37"/>
        <v>0</v>
      </c>
      <c r="AM135" s="240"/>
      <c r="AN135" s="223">
        <f t="shared" si="32"/>
        <v>0</v>
      </c>
      <c r="AO135" s="224"/>
      <c r="AP135" s="224">
        <f t="shared" si="33"/>
        <v>0</v>
      </c>
      <c r="AQ135" s="225"/>
      <c r="AR135" s="224"/>
      <c r="AS135" s="224"/>
      <c r="AT135" s="224"/>
      <c r="AU135" s="224"/>
      <c r="AV135" s="224"/>
      <c r="AW135" s="224"/>
      <c r="AX135" s="224"/>
      <c r="AY135" s="224"/>
      <c r="AZ135" s="224"/>
      <c r="BA135" s="224"/>
      <c r="BB135" s="226"/>
      <c r="BC135" s="227">
        <f t="shared" si="34"/>
        <v>0</v>
      </c>
      <c r="BD135" s="222">
        <f t="shared" si="35"/>
        <v>0</v>
      </c>
    </row>
    <row r="136" spans="2:56" s="154" customFormat="1" x14ac:dyDescent="0.2">
      <c r="B136" s="231"/>
      <c r="C136" s="232">
        <v>14835000</v>
      </c>
      <c r="D136" s="210" t="s">
        <v>50</v>
      </c>
      <c r="E136" s="210" t="s">
        <v>182</v>
      </c>
      <c r="F136" s="210" t="s">
        <v>156</v>
      </c>
      <c r="G136" s="210" t="s">
        <v>159</v>
      </c>
      <c r="H136" s="210" t="s">
        <v>160</v>
      </c>
      <c r="I136" s="210" t="s">
        <v>160</v>
      </c>
      <c r="J136" s="210" t="s">
        <v>189</v>
      </c>
      <c r="K136" s="210" t="s">
        <v>187</v>
      </c>
      <c r="L136" s="630" t="s">
        <v>2001</v>
      </c>
      <c r="M136" s="630" t="s">
        <v>2001</v>
      </c>
      <c r="N136" s="630" t="s">
        <v>2001</v>
      </c>
      <c r="O136" s="234">
        <v>209</v>
      </c>
      <c r="P136" s="235">
        <v>266</v>
      </c>
      <c r="Q136" s="235">
        <v>14835000</v>
      </c>
      <c r="R136" s="236">
        <v>282</v>
      </c>
      <c r="S136" s="235">
        <v>14835000</v>
      </c>
      <c r="T136" s="236" t="s">
        <v>1981</v>
      </c>
      <c r="U136" s="237">
        <v>14835000</v>
      </c>
      <c r="V136" s="238" t="s">
        <v>643</v>
      </c>
      <c r="W136" s="237" t="s">
        <v>1978</v>
      </c>
      <c r="X136" s="239" t="s">
        <v>1975</v>
      </c>
      <c r="Y136" s="631">
        <v>0</v>
      </c>
      <c r="Z136" s="232">
        <v>0</v>
      </c>
      <c r="AA136" s="232">
        <v>0</v>
      </c>
      <c r="AB136" s="232">
        <v>0</v>
      </c>
      <c r="AC136" s="232">
        <v>0</v>
      </c>
      <c r="AD136" s="232">
        <v>0</v>
      </c>
      <c r="AE136" s="232">
        <v>0</v>
      </c>
      <c r="AF136" s="232">
        <v>0</v>
      </c>
      <c r="AG136" s="232">
        <v>14835000</v>
      </c>
      <c r="AH136" s="232"/>
      <c r="AI136" s="232"/>
      <c r="AJ136" s="237"/>
      <c r="AK136" s="592">
        <f t="shared" si="36"/>
        <v>14835000</v>
      </c>
      <c r="AL136" s="593">
        <f t="shared" si="37"/>
        <v>0</v>
      </c>
      <c r="AM136" s="240"/>
      <c r="AN136" s="223">
        <f t="shared" si="32"/>
        <v>0</v>
      </c>
      <c r="AO136" s="224"/>
      <c r="AP136" s="224">
        <f t="shared" si="33"/>
        <v>0</v>
      </c>
      <c r="AQ136" s="225"/>
      <c r="AR136" s="224"/>
      <c r="AS136" s="224"/>
      <c r="AT136" s="224"/>
      <c r="AU136" s="224"/>
      <c r="AV136" s="224"/>
      <c r="AW136" s="224"/>
      <c r="AX136" s="224"/>
      <c r="AY136" s="224"/>
      <c r="AZ136" s="224"/>
      <c r="BA136" s="224"/>
      <c r="BB136" s="226"/>
      <c r="BC136" s="227">
        <f t="shared" si="34"/>
        <v>0</v>
      </c>
      <c r="BD136" s="222">
        <f t="shared" si="35"/>
        <v>0</v>
      </c>
    </row>
    <row r="137" spans="2:56" s="154" customFormat="1" x14ac:dyDescent="0.2">
      <c r="B137" s="231"/>
      <c r="C137" s="232">
        <v>64933111</v>
      </c>
      <c r="D137" s="210" t="s">
        <v>50</v>
      </c>
      <c r="E137" s="210" t="s">
        <v>182</v>
      </c>
      <c r="F137" s="210" t="s">
        <v>156</v>
      </c>
      <c r="G137" s="210" t="s">
        <v>159</v>
      </c>
      <c r="H137" s="210" t="s">
        <v>160</v>
      </c>
      <c r="I137" s="210" t="s">
        <v>160</v>
      </c>
      <c r="J137" s="210" t="s">
        <v>189</v>
      </c>
      <c r="K137" s="210" t="s">
        <v>187</v>
      </c>
      <c r="L137" s="630" t="s">
        <v>2001</v>
      </c>
      <c r="M137" s="630" t="s">
        <v>2001</v>
      </c>
      <c r="N137" s="630" t="s">
        <v>2001</v>
      </c>
      <c r="O137" s="234">
        <v>606</v>
      </c>
      <c r="P137" s="235"/>
      <c r="Q137" s="235"/>
      <c r="R137" s="236"/>
      <c r="S137" s="235"/>
      <c r="T137" s="236"/>
      <c r="U137" s="237"/>
      <c r="V137" s="238" t="s">
        <v>1625</v>
      </c>
      <c r="W137" s="237"/>
      <c r="X137" s="239"/>
      <c r="Y137" s="631">
        <v>0</v>
      </c>
      <c r="Z137" s="232">
        <v>0</v>
      </c>
      <c r="AA137" s="232">
        <v>0</v>
      </c>
      <c r="AB137" s="232">
        <v>0</v>
      </c>
      <c r="AC137" s="232">
        <v>0</v>
      </c>
      <c r="AD137" s="232">
        <v>0</v>
      </c>
      <c r="AE137" s="232">
        <v>0</v>
      </c>
      <c r="AF137" s="232">
        <v>0</v>
      </c>
      <c r="AG137" s="232">
        <v>0</v>
      </c>
      <c r="AH137" s="232"/>
      <c r="AI137" s="232"/>
      <c r="AJ137" s="237"/>
      <c r="AK137" s="592">
        <f t="shared" si="36"/>
        <v>0</v>
      </c>
      <c r="AL137" s="593">
        <f t="shared" si="37"/>
        <v>0</v>
      </c>
      <c r="AM137" s="240"/>
      <c r="AN137" s="223">
        <f t="shared" si="32"/>
        <v>0</v>
      </c>
      <c r="AO137" s="224"/>
      <c r="AP137" s="224">
        <f t="shared" si="33"/>
        <v>0</v>
      </c>
      <c r="AQ137" s="225"/>
      <c r="AR137" s="224"/>
      <c r="AS137" s="224"/>
      <c r="AT137" s="224"/>
      <c r="AU137" s="224"/>
      <c r="AV137" s="224"/>
      <c r="AW137" s="224"/>
      <c r="AX137" s="224"/>
      <c r="AY137" s="224"/>
      <c r="AZ137" s="224"/>
      <c r="BA137" s="224"/>
      <c r="BB137" s="226"/>
      <c r="BC137" s="227">
        <f t="shared" si="34"/>
        <v>0</v>
      </c>
      <c r="BD137" s="222">
        <f t="shared" si="35"/>
        <v>0</v>
      </c>
    </row>
    <row r="138" spans="2:56" s="154" customFormat="1" x14ac:dyDescent="0.2">
      <c r="B138" s="231"/>
      <c r="C138" s="232">
        <v>19848192</v>
      </c>
      <c r="D138" s="210" t="s">
        <v>50</v>
      </c>
      <c r="E138" s="210" t="s">
        <v>182</v>
      </c>
      <c r="F138" s="210" t="s">
        <v>156</v>
      </c>
      <c r="G138" s="210" t="s">
        <v>159</v>
      </c>
      <c r="H138" s="210" t="s">
        <v>160</v>
      </c>
      <c r="I138" s="210" t="s">
        <v>160</v>
      </c>
      <c r="J138" s="210" t="s">
        <v>189</v>
      </c>
      <c r="K138" s="210" t="s">
        <v>187</v>
      </c>
      <c r="L138" s="630" t="s">
        <v>2001</v>
      </c>
      <c r="M138" s="630" t="s">
        <v>2001</v>
      </c>
      <c r="N138" s="630" t="s">
        <v>2001</v>
      </c>
      <c r="O138" s="234">
        <v>612</v>
      </c>
      <c r="P138" s="235">
        <v>411</v>
      </c>
      <c r="Q138" s="235">
        <v>19848192</v>
      </c>
      <c r="R138" s="236">
        <v>466</v>
      </c>
      <c r="S138" s="235">
        <v>19848192</v>
      </c>
      <c r="T138" s="236" t="s">
        <v>1619</v>
      </c>
      <c r="U138" s="237">
        <v>19848192</v>
      </c>
      <c r="V138" s="238" t="s">
        <v>705</v>
      </c>
      <c r="W138" s="237" t="s">
        <v>1631</v>
      </c>
      <c r="X138" s="239" t="s">
        <v>1632</v>
      </c>
      <c r="Y138" s="631">
        <v>0</v>
      </c>
      <c r="Z138" s="232">
        <v>0</v>
      </c>
      <c r="AA138" s="232">
        <v>0</v>
      </c>
      <c r="AB138" s="232">
        <v>0</v>
      </c>
      <c r="AC138" s="232">
        <v>0</v>
      </c>
      <c r="AD138" s="232">
        <v>19848192</v>
      </c>
      <c r="AE138" s="232">
        <v>0</v>
      </c>
      <c r="AF138" s="232">
        <v>0</v>
      </c>
      <c r="AG138" s="232">
        <v>0</v>
      </c>
      <c r="AH138" s="232"/>
      <c r="AI138" s="232"/>
      <c r="AJ138" s="237"/>
      <c r="AK138" s="592">
        <f t="shared" ref="AK138:AK143" si="38">SUM(Y138:AJ138)</f>
        <v>19848192</v>
      </c>
      <c r="AL138" s="593">
        <f t="shared" ref="AL138:AL143" si="39">+U138-AK138</f>
        <v>0</v>
      </c>
      <c r="AM138" s="240"/>
      <c r="AN138" s="223">
        <f t="shared" si="32"/>
        <v>0</v>
      </c>
      <c r="AO138" s="224"/>
      <c r="AP138" s="224">
        <f t="shared" si="33"/>
        <v>0</v>
      </c>
      <c r="AQ138" s="225"/>
      <c r="AR138" s="224"/>
      <c r="AS138" s="224"/>
      <c r="AT138" s="224"/>
      <c r="AU138" s="224"/>
      <c r="AV138" s="224"/>
      <c r="AW138" s="224"/>
      <c r="AX138" s="224"/>
      <c r="AY138" s="224"/>
      <c r="AZ138" s="224"/>
      <c r="BA138" s="224"/>
      <c r="BB138" s="226"/>
      <c r="BC138" s="227">
        <f t="shared" si="34"/>
        <v>0</v>
      </c>
      <c r="BD138" s="222">
        <f t="shared" si="35"/>
        <v>0</v>
      </c>
    </row>
    <row r="139" spans="2:56" s="154" customFormat="1" x14ac:dyDescent="0.2">
      <c r="B139" s="231"/>
      <c r="C139" s="232">
        <v>2629800</v>
      </c>
      <c r="D139" s="210" t="s">
        <v>50</v>
      </c>
      <c r="E139" s="210" t="s">
        <v>182</v>
      </c>
      <c r="F139" s="210" t="s">
        <v>156</v>
      </c>
      <c r="G139" s="210" t="s">
        <v>159</v>
      </c>
      <c r="H139" s="210" t="s">
        <v>160</v>
      </c>
      <c r="I139" s="210" t="s">
        <v>160</v>
      </c>
      <c r="J139" s="210" t="s">
        <v>189</v>
      </c>
      <c r="K139" s="210" t="s">
        <v>187</v>
      </c>
      <c r="L139" s="630" t="s">
        <v>2001</v>
      </c>
      <c r="M139" s="630" t="s">
        <v>2001</v>
      </c>
      <c r="N139" s="630" t="s">
        <v>2001</v>
      </c>
      <c r="O139" s="234">
        <v>615</v>
      </c>
      <c r="P139" s="235">
        <v>363</v>
      </c>
      <c r="Q139" s="235">
        <v>2629800</v>
      </c>
      <c r="R139" s="236">
        <v>398</v>
      </c>
      <c r="S139" s="235">
        <v>2629800</v>
      </c>
      <c r="T139" s="236" t="s">
        <v>1620</v>
      </c>
      <c r="U139" s="237">
        <v>2629800</v>
      </c>
      <c r="V139" s="238" t="s">
        <v>644</v>
      </c>
      <c r="W139" s="237" t="s">
        <v>1633</v>
      </c>
      <c r="X139" s="239" t="s">
        <v>1634</v>
      </c>
      <c r="Y139" s="631">
        <v>0</v>
      </c>
      <c r="Z139" s="232">
        <v>0</v>
      </c>
      <c r="AA139" s="232">
        <v>0</v>
      </c>
      <c r="AB139" s="232">
        <v>0</v>
      </c>
      <c r="AC139" s="232">
        <v>2629800</v>
      </c>
      <c r="AD139" s="232">
        <v>0</v>
      </c>
      <c r="AE139" s="232">
        <v>0</v>
      </c>
      <c r="AF139" s="232">
        <v>0</v>
      </c>
      <c r="AG139" s="232">
        <v>0</v>
      </c>
      <c r="AH139" s="232"/>
      <c r="AI139" s="232"/>
      <c r="AJ139" s="237"/>
      <c r="AK139" s="592">
        <f t="shared" si="38"/>
        <v>2629800</v>
      </c>
      <c r="AL139" s="593">
        <f t="shared" si="39"/>
        <v>0</v>
      </c>
      <c r="AM139" s="240"/>
      <c r="AN139" s="223">
        <f t="shared" si="32"/>
        <v>0</v>
      </c>
      <c r="AO139" s="224"/>
      <c r="AP139" s="224">
        <f t="shared" si="33"/>
        <v>0</v>
      </c>
      <c r="AQ139" s="225"/>
      <c r="AR139" s="224"/>
      <c r="AS139" s="224"/>
      <c r="AT139" s="224"/>
      <c r="AU139" s="224"/>
      <c r="AV139" s="224"/>
      <c r="AW139" s="224"/>
      <c r="AX139" s="224"/>
      <c r="AY139" s="224"/>
      <c r="AZ139" s="224"/>
      <c r="BA139" s="224"/>
      <c r="BB139" s="226"/>
      <c r="BC139" s="227">
        <f t="shared" si="34"/>
        <v>0</v>
      </c>
      <c r="BD139" s="222">
        <f t="shared" si="35"/>
        <v>0</v>
      </c>
    </row>
    <row r="140" spans="2:56" s="154" customFormat="1" x14ac:dyDescent="0.2">
      <c r="B140" s="231"/>
      <c r="C140" s="232">
        <v>5480000</v>
      </c>
      <c r="D140" s="210" t="s">
        <v>50</v>
      </c>
      <c r="E140" s="210" t="s">
        <v>182</v>
      </c>
      <c r="F140" s="210" t="s">
        <v>156</v>
      </c>
      <c r="G140" s="210" t="s">
        <v>159</v>
      </c>
      <c r="H140" s="210" t="s">
        <v>160</v>
      </c>
      <c r="I140" s="210" t="s">
        <v>160</v>
      </c>
      <c r="J140" s="210" t="s">
        <v>189</v>
      </c>
      <c r="K140" s="210" t="s">
        <v>187</v>
      </c>
      <c r="L140" s="630" t="s">
        <v>2001</v>
      </c>
      <c r="M140" s="630" t="s">
        <v>2001</v>
      </c>
      <c r="N140" s="630" t="s">
        <v>2001</v>
      </c>
      <c r="O140" s="234">
        <v>655</v>
      </c>
      <c r="P140" s="235">
        <v>479</v>
      </c>
      <c r="Q140" s="235">
        <v>5480000</v>
      </c>
      <c r="R140" s="236">
        <v>557</v>
      </c>
      <c r="S140" s="235">
        <v>5480000</v>
      </c>
      <c r="T140" s="236" t="s">
        <v>1621</v>
      </c>
      <c r="U140" s="237">
        <v>5480000</v>
      </c>
      <c r="V140" s="238" t="s">
        <v>706</v>
      </c>
      <c r="W140" s="237" t="s">
        <v>1635</v>
      </c>
      <c r="X140" s="239" t="s">
        <v>1636</v>
      </c>
      <c r="Y140" s="631">
        <v>0</v>
      </c>
      <c r="Z140" s="232">
        <v>0</v>
      </c>
      <c r="AA140" s="232">
        <v>0</v>
      </c>
      <c r="AB140" s="232">
        <v>0</v>
      </c>
      <c r="AC140" s="232">
        <v>0</v>
      </c>
      <c r="AD140" s="232">
        <v>0</v>
      </c>
      <c r="AE140" s="232">
        <v>0</v>
      </c>
      <c r="AF140" s="232">
        <v>5480000</v>
      </c>
      <c r="AG140" s="232">
        <v>0</v>
      </c>
      <c r="AH140" s="232"/>
      <c r="AI140" s="232"/>
      <c r="AJ140" s="237"/>
      <c r="AK140" s="592">
        <f t="shared" si="38"/>
        <v>5480000</v>
      </c>
      <c r="AL140" s="593">
        <f t="shared" si="39"/>
        <v>0</v>
      </c>
      <c r="AM140" s="240"/>
      <c r="AN140" s="223">
        <f t="shared" si="32"/>
        <v>0</v>
      </c>
      <c r="AO140" s="224"/>
      <c r="AP140" s="224">
        <f t="shared" si="33"/>
        <v>0</v>
      </c>
      <c r="AQ140" s="225"/>
      <c r="AR140" s="224"/>
      <c r="AS140" s="224"/>
      <c r="AT140" s="224"/>
      <c r="AU140" s="224"/>
      <c r="AV140" s="224"/>
      <c r="AW140" s="224"/>
      <c r="AX140" s="224"/>
      <c r="AY140" s="224"/>
      <c r="AZ140" s="224"/>
      <c r="BA140" s="224"/>
      <c r="BB140" s="226"/>
      <c r="BC140" s="227">
        <f t="shared" si="34"/>
        <v>0</v>
      </c>
      <c r="BD140" s="222">
        <f t="shared" si="35"/>
        <v>0</v>
      </c>
    </row>
    <row r="141" spans="2:56" s="154" customFormat="1" x14ac:dyDescent="0.2">
      <c r="B141" s="231"/>
      <c r="C141" s="232">
        <v>552606</v>
      </c>
      <c r="D141" s="210" t="s">
        <v>50</v>
      </c>
      <c r="E141" s="210" t="s">
        <v>182</v>
      </c>
      <c r="F141" s="210" t="s">
        <v>156</v>
      </c>
      <c r="G141" s="210" t="s">
        <v>159</v>
      </c>
      <c r="H141" s="210" t="s">
        <v>160</v>
      </c>
      <c r="I141" s="210" t="s">
        <v>160</v>
      </c>
      <c r="J141" s="210" t="s">
        <v>189</v>
      </c>
      <c r="K141" s="210" t="s">
        <v>187</v>
      </c>
      <c r="L141" s="630" t="s">
        <v>2001</v>
      </c>
      <c r="M141" s="630" t="s">
        <v>2001</v>
      </c>
      <c r="N141" s="630" t="s">
        <v>2001</v>
      </c>
      <c r="O141" s="234">
        <v>745</v>
      </c>
      <c r="P141" s="235"/>
      <c r="Q141" s="235"/>
      <c r="R141" s="236"/>
      <c r="S141" s="235"/>
      <c r="T141" s="236"/>
      <c r="U141" s="237"/>
      <c r="V141" s="238" t="s">
        <v>2167</v>
      </c>
      <c r="W141" s="237"/>
      <c r="X141" s="239"/>
      <c r="Y141" s="631">
        <v>0</v>
      </c>
      <c r="Z141" s="232">
        <v>0</v>
      </c>
      <c r="AA141" s="232">
        <v>0</v>
      </c>
      <c r="AB141" s="232">
        <v>0</v>
      </c>
      <c r="AC141" s="232">
        <v>0</v>
      </c>
      <c r="AD141" s="232">
        <v>0</v>
      </c>
      <c r="AE141" s="232">
        <v>0</v>
      </c>
      <c r="AF141" s="232">
        <v>0</v>
      </c>
      <c r="AG141" s="232">
        <v>0</v>
      </c>
      <c r="AH141" s="232"/>
      <c r="AI141" s="232"/>
      <c r="AJ141" s="237"/>
      <c r="AK141" s="592">
        <f t="shared" si="38"/>
        <v>0</v>
      </c>
      <c r="AL141" s="593">
        <f t="shared" si="39"/>
        <v>0</v>
      </c>
      <c r="AM141" s="240"/>
      <c r="AN141" s="223">
        <f t="shared" si="32"/>
        <v>0</v>
      </c>
      <c r="AO141" s="224"/>
      <c r="AP141" s="224">
        <f t="shared" si="33"/>
        <v>0</v>
      </c>
      <c r="AQ141" s="225"/>
      <c r="AR141" s="224"/>
      <c r="AS141" s="224"/>
      <c r="AT141" s="224"/>
      <c r="AU141" s="224"/>
      <c r="AV141" s="224"/>
      <c r="AW141" s="224"/>
      <c r="AX141" s="224"/>
      <c r="AY141" s="224"/>
      <c r="AZ141" s="224"/>
      <c r="BA141" s="224"/>
      <c r="BB141" s="226"/>
      <c r="BC141" s="227">
        <f t="shared" si="34"/>
        <v>0</v>
      </c>
      <c r="BD141" s="222">
        <f t="shared" si="35"/>
        <v>0</v>
      </c>
    </row>
    <row r="142" spans="2:56" s="154" customFormat="1" x14ac:dyDescent="0.2">
      <c r="B142" s="231"/>
      <c r="C142" s="232">
        <v>45000000</v>
      </c>
      <c r="D142" s="210" t="s">
        <v>50</v>
      </c>
      <c r="E142" s="210" t="s">
        <v>182</v>
      </c>
      <c r="F142" s="210" t="s">
        <v>156</v>
      </c>
      <c r="G142" s="210" t="s">
        <v>159</v>
      </c>
      <c r="H142" s="210" t="s">
        <v>160</v>
      </c>
      <c r="I142" s="210" t="s">
        <v>160</v>
      </c>
      <c r="J142" s="210" t="s">
        <v>189</v>
      </c>
      <c r="K142" s="210" t="s">
        <v>187</v>
      </c>
      <c r="L142" s="630" t="s">
        <v>2001</v>
      </c>
      <c r="M142" s="630" t="s">
        <v>2001</v>
      </c>
      <c r="N142" s="630" t="s">
        <v>2001</v>
      </c>
      <c r="O142" s="234">
        <v>746</v>
      </c>
      <c r="P142" s="235"/>
      <c r="Q142" s="235"/>
      <c r="R142" s="236"/>
      <c r="S142" s="235"/>
      <c r="T142" s="236"/>
      <c r="U142" s="237"/>
      <c r="V142" s="238" t="s">
        <v>2168</v>
      </c>
      <c r="W142" s="237"/>
      <c r="X142" s="239"/>
      <c r="Y142" s="631">
        <v>0</v>
      </c>
      <c r="Z142" s="232">
        <v>0</v>
      </c>
      <c r="AA142" s="232">
        <v>0</v>
      </c>
      <c r="AB142" s="232">
        <v>0</v>
      </c>
      <c r="AC142" s="232">
        <v>0</v>
      </c>
      <c r="AD142" s="232">
        <v>0</v>
      </c>
      <c r="AE142" s="232">
        <v>0</v>
      </c>
      <c r="AF142" s="232">
        <v>0</v>
      </c>
      <c r="AG142" s="232">
        <v>0</v>
      </c>
      <c r="AH142" s="232"/>
      <c r="AI142" s="232"/>
      <c r="AJ142" s="237"/>
      <c r="AK142" s="592">
        <f t="shared" si="38"/>
        <v>0</v>
      </c>
      <c r="AL142" s="593">
        <f t="shared" si="39"/>
        <v>0</v>
      </c>
      <c r="AM142" s="240"/>
      <c r="AN142" s="223">
        <f t="shared" si="32"/>
        <v>0</v>
      </c>
      <c r="AO142" s="224"/>
      <c r="AP142" s="224">
        <f t="shared" si="33"/>
        <v>0</v>
      </c>
      <c r="AQ142" s="225"/>
      <c r="AR142" s="224"/>
      <c r="AS142" s="224"/>
      <c r="AT142" s="224"/>
      <c r="AU142" s="224"/>
      <c r="AV142" s="224"/>
      <c r="AW142" s="224"/>
      <c r="AX142" s="224"/>
      <c r="AY142" s="224"/>
      <c r="AZ142" s="224"/>
      <c r="BA142" s="224"/>
      <c r="BB142" s="226"/>
      <c r="BC142" s="227">
        <f t="shared" si="34"/>
        <v>0</v>
      </c>
      <c r="BD142" s="222">
        <f t="shared" si="35"/>
        <v>0</v>
      </c>
    </row>
    <row r="143" spans="2:56" s="154" customFormat="1" x14ac:dyDescent="0.2">
      <c r="B143" s="231"/>
      <c r="C143" s="232"/>
      <c r="D143" s="210"/>
      <c r="E143" s="210"/>
      <c r="F143" s="210"/>
      <c r="G143" s="210"/>
      <c r="H143" s="210"/>
      <c r="I143" s="210"/>
      <c r="J143" s="210"/>
      <c r="K143" s="210"/>
      <c r="L143" s="630"/>
      <c r="M143" s="630"/>
      <c r="N143" s="630"/>
      <c r="O143" s="234"/>
      <c r="P143" s="235"/>
      <c r="Q143" s="235"/>
      <c r="R143" s="236"/>
      <c r="S143" s="235"/>
      <c r="T143" s="236"/>
      <c r="U143" s="237"/>
      <c r="V143" s="238"/>
      <c r="W143" s="237"/>
      <c r="X143" s="239"/>
      <c r="Y143" s="631"/>
      <c r="Z143" s="232"/>
      <c r="AA143" s="232"/>
      <c r="AB143" s="232"/>
      <c r="AC143" s="232"/>
      <c r="AD143" s="232"/>
      <c r="AE143" s="232"/>
      <c r="AF143" s="232"/>
      <c r="AG143" s="232"/>
      <c r="AH143" s="232"/>
      <c r="AI143" s="232"/>
      <c r="AJ143" s="237"/>
      <c r="AK143" s="592">
        <f t="shared" si="38"/>
        <v>0</v>
      </c>
      <c r="AL143" s="593">
        <f t="shared" si="39"/>
        <v>0</v>
      </c>
      <c r="AM143" s="240"/>
      <c r="AN143" s="223">
        <f>+AL143</f>
        <v>0</v>
      </c>
      <c r="AO143" s="224"/>
      <c r="AP143" s="224">
        <f>+AN143-AO143</f>
        <v>0</v>
      </c>
      <c r="AQ143" s="225"/>
      <c r="AR143" s="224"/>
      <c r="AS143" s="224"/>
      <c r="AT143" s="224"/>
      <c r="AU143" s="224"/>
      <c r="AV143" s="224"/>
      <c r="AW143" s="224"/>
      <c r="AX143" s="224"/>
      <c r="AY143" s="224"/>
      <c r="AZ143" s="224"/>
      <c r="BA143" s="224"/>
      <c r="BB143" s="226"/>
      <c r="BC143" s="227">
        <f>SUM(AQ143:BB143)</f>
        <v>0</v>
      </c>
      <c r="BD143" s="222">
        <f>+AN143-BC143</f>
        <v>0</v>
      </c>
    </row>
    <row r="144" spans="2:56" s="154" customFormat="1" x14ac:dyDescent="0.2">
      <c r="B144" s="231"/>
      <c r="C144" s="462"/>
      <c r="D144" s="210"/>
      <c r="E144" s="210"/>
      <c r="F144" s="210"/>
      <c r="G144" s="210"/>
      <c r="H144" s="210"/>
      <c r="I144" s="210"/>
      <c r="J144" s="210"/>
      <c r="K144" s="210"/>
      <c r="L144" s="630"/>
      <c r="M144" s="630"/>
      <c r="N144" s="630"/>
      <c r="O144" s="234"/>
      <c r="P144" s="235"/>
      <c r="Q144" s="235"/>
      <c r="R144" s="236"/>
      <c r="S144" s="235"/>
      <c r="T144" s="236"/>
      <c r="U144" s="237"/>
      <c r="V144" s="238"/>
      <c r="W144" s="237"/>
      <c r="X144" s="239"/>
      <c r="Y144" s="631"/>
      <c r="Z144" s="232"/>
      <c r="AA144" s="232"/>
      <c r="AB144" s="232"/>
      <c r="AC144" s="232"/>
      <c r="AD144" s="232"/>
      <c r="AE144" s="232"/>
      <c r="AF144" s="232"/>
      <c r="AG144" s="232"/>
      <c r="AH144" s="232"/>
      <c r="AI144" s="232"/>
      <c r="AJ144" s="237"/>
      <c r="AK144" s="592">
        <f>SUM(Y144:AJ144)</f>
        <v>0</v>
      </c>
      <c r="AL144" s="593">
        <f>+U144-AK144</f>
        <v>0</v>
      </c>
      <c r="AM144" s="240"/>
      <c r="AN144" s="223">
        <f>+AL144</f>
        <v>0</v>
      </c>
      <c r="AO144" s="224"/>
      <c r="AP144" s="224">
        <f>+AN144-AO144</f>
        <v>0</v>
      </c>
      <c r="AQ144" s="225"/>
      <c r="AR144" s="224"/>
      <c r="AS144" s="224"/>
      <c r="AT144" s="224"/>
      <c r="AU144" s="224"/>
      <c r="AV144" s="224"/>
      <c r="AW144" s="224"/>
      <c r="AX144" s="224"/>
      <c r="AY144" s="224"/>
      <c r="AZ144" s="224"/>
      <c r="BA144" s="224"/>
      <c r="BB144" s="226"/>
      <c r="BC144" s="227">
        <f>SUM(AQ144:BB144)</f>
        <v>0</v>
      </c>
      <c r="BD144" s="222">
        <f>+AN144-BC144</f>
        <v>0</v>
      </c>
    </row>
    <row r="145" spans="2:57" s="154" customFormat="1" x14ac:dyDescent="0.2">
      <c r="B145" s="231"/>
      <c r="C145" s="462"/>
      <c r="D145" s="210"/>
      <c r="E145" s="210"/>
      <c r="F145" s="210"/>
      <c r="G145" s="210"/>
      <c r="H145" s="210"/>
      <c r="I145" s="210"/>
      <c r="J145" s="210"/>
      <c r="K145" s="210"/>
      <c r="L145" s="630"/>
      <c r="M145" s="630"/>
      <c r="N145" s="630"/>
      <c r="O145" s="234"/>
      <c r="P145" s="235"/>
      <c r="Q145" s="235"/>
      <c r="R145" s="236"/>
      <c r="S145" s="235"/>
      <c r="T145" s="236"/>
      <c r="U145" s="237"/>
      <c r="V145" s="238"/>
      <c r="W145" s="237"/>
      <c r="X145" s="239"/>
      <c r="Y145" s="631"/>
      <c r="Z145" s="232"/>
      <c r="AA145" s="232"/>
      <c r="AB145" s="232"/>
      <c r="AC145" s="232"/>
      <c r="AD145" s="232"/>
      <c r="AE145" s="232"/>
      <c r="AF145" s="232"/>
      <c r="AG145" s="232"/>
      <c r="AH145" s="232"/>
      <c r="AI145" s="232"/>
      <c r="AJ145" s="237"/>
      <c r="AK145" s="592">
        <f>SUM(Y145:AJ145)</f>
        <v>0</v>
      </c>
      <c r="AL145" s="593">
        <f>+U145-AK145</f>
        <v>0</v>
      </c>
      <c r="AM145" s="240"/>
      <c r="AN145" s="223">
        <f>+AL145</f>
        <v>0</v>
      </c>
      <c r="AO145" s="224"/>
      <c r="AP145" s="224">
        <f>+AN145-AO145</f>
        <v>0</v>
      </c>
      <c r="AQ145" s="225"/>
      <c r="AR145" s="224"/>
      <c r="AS145" s="224"/>
      <c r="AT145" s="224"/>
      <c r="AU145" s="224"/>
      <c r="AV145" s="224"/>
      <c r="AW145" s="224"/>
      <c r="AX145" s="224"/>
      <c r="AY145" s="224"/>
      <c r="AZ145" s="224"/>
      <c r="BA145" s="224"/>
      <c r="BB145" s="226"/>
      <c r="BC145" s="227">
        <f>SUM(AQ145:BB145)</f>
        <v>0</v>
      </c>
      <c r="BD145" s="222">
        <f>+AN145-BC145</f>
        <v>0</v>
      </c>
    </row>
    <row r="146" spans="2:57" s="252" customFormat="1" ht="77.25" thickBot="1" x14ac:dyDescent="0.25">
      <c r="B146" s="241" t="s">
        <v>6</v>
      </c>
      <c r="C146" s="463">
        <f>C127-SUM(C128:C145)</f>
        <v>0</v>
      </c>
      <c r="D146" s="243" t="s">
        <v>50</v>
      </c>
      <c r="E146" s="244" t="s">
        <v>182</v>
      </c>
      <c r="F146" s="244" t="s">
        <v>156</v>
      </c>
      <c r="G146" s="244" t="s">
        <v>159</v>
      </c>
      <c r="H146" s="244" t="s">
        <v>160</v>
      </c>
      <c r="I146" s="244" t="s">
        <v>160</v>
      </c>
      <c r="J146" s="244" t="s">
        <v>189</v>
      </c>
      <c r="K146" s="244" t="s">
        <v>187</v>
      </c>
      <c r="L146" s="632"/>
      <c r="M146" s="632"/>
      <c r="N146" s="632"/>
      <c r="O146" s="246"/>
      <c r="P146" s="247"/>
      <c r="Q146" s="242"/>
      <c r="R146" s="248"/>
      <c r="S146" s="242">
        <f>SUM(S128:S145)</f>
        <v>361282716</v>
      </c>
      <c r="T146" s="249"/>
      <c r="U146" s="242">
        <f>SUM(U128:U145)</f>
        <v>358782716</v>
      </c>
      <c r="V146" s="250"/>
      <c r="W146" s="633"/>
      <c r="X146" s="251"/>
      <c r="Y146" s="634">
        <f t="shared" ref="Y146:BD146" si="40">SUM(Y128:Y145)</f>
        <v>0</v>
      </c>
      <c r="Z146" s="635">
        <f t="shared" si="40"/>
        <v>0</v>
      </c>
      <c r="AA146" s="635">
        <f t="shared" si="40"/>
        <v>0</v>
      </c>
      <c r="AB146" s="635">
        <f t="shared" si="40"/>
        <v>0</v>
      </c>
      <c r="AC146" s="635">
        <f t="shared" si="40"/>
        <v>2629800</v>
      </c>
      <c r="AD146" s="635">
        <f t="shared" si="40"/>
        <v>69949192</v>
      </c>
      <c r="AE146" s="635">
        <f t="shared" si="40"/>
        <v>6776564</v>
      </c>
      <c r="AF146" s="635">
        <f t="shared" si="40"/>
        <v>5480000</v>
      </c>
      <c r="AG146" s="635">
        <f t="shared" si="40"/>
        <v>172939960</v>
      </c>
      <c r="AH146" s="635">
        <f t="shared" si="40"/>
        <v>0</v>
      </c>
      <c r="AI146" s="635">
        <f t="shared" si="40"/>
        <v>0</v>
      </c>
      <c r="AJ146" s="633">
        <f t="shared" si="40"/>
        <v>0</v>
      </c>
      <c r="AK146" s="636">
        <f t="shared" si="40"/>
        <v>257775516</v>
      </c>
      <c r="AL146" s="637">
        <f t="shared" si="40"/>
        <v>101007200</v>
      </c>
      <c r="AN146" s="393">
        <f t="shared" si="40"/>
        <v>101007200</v>
      </c>
      <c r="AO146" s="394">
        <f t="shared" si="40"/>
        <v>0</v>
      </c>
      <c r="AP146" s="394">
        <f t="shared" si="40"/>
        <v>101007200</v>
      </c>
      <c r="AQ146" s="394">
        <f t="shared" si="40"/>
        <v>0</v>
      </c>
      <c r="AR146" s="394">
        <f t="shared" si="40"/>
        <v>0</v>
      </c>
      <c r="AS146" s="394">
        <f t="shared" si="40"/>
        <v>0</v>
      </c>
      <c r="AT146" s="394">
        <f t="shared" si="40"/>
        <v>0</v>
      </c>
      <c r="AU146" s="394">
        <f t="shared" si="40"/>
        <v>0</v>
      </c>
      <c r="AV146" s="394">
        <f t="shared" si="40"/>
        <v>0</v>
      </c>
      <c r="AW146" s="394">
        <f t="shared" si="40"/>
        <v>0</v>
      </c>
      <c r="AX146" s="394">
        <f t="shared" si="40"/>
        <v>0</v>
      </c>
      <c r="AY146" s="394">
        <f t="shared" si="40"/>
        <v>0</v>
      </c>
      <c r="AZ146" s="394">
        <f t="shared" si="40"/>
        <v>0</v>
      </c>
      <c r="BA146" s="394">
        <f t="shared" si="40"/>
        <v>0</v>
      </c>
      <c r="BB146" s="394">
        <f t="shared" si="40"/>
        <v>0</v>
      </c>
      <c r="BC146" s="395">
        <f t="shared" si="40"/>
        <v>0</v>
      </c>
      <c r="BD146" s="396">
        <f t="shared" si="40"/>
        <v>101007200</v>
      </c>
    </row>
    <row r="147" spans="2:57" s="252" customFormat="1" ht="34.5" customHeight="1" x14ac:dyDescent="0.2">
      <c r="B147" s="444" t="s">
        <v>162</v>
      </c>
      <c r="C147" s="443">
        <v>0</v>
      </c>
      <c r="D147" s="445"/>
      <c r="E147" s="445"/>
      <c r="F147" s="445"/>
      <c r="G147" s="445"/>
      <c r="H147" s="445"/>
      <c r="I147" s="445"/>
      <c r="J147" s="445"/>
      <c r="K147" s="445"/>
      <c r="L147" s="445"/>
      <c r="M147" s="445"/>
      <c r="N147" s="446"/>
      <c r="O147" s="447"/>
      <c r="P147" s="448"/>
      <c r="Q147" s="449"/>
      <c r="R147" s="450"/>
      <c r="S147" s="449"/>
      <c r="T147" s="450"/>
      <c r="U147" s="449"/>
      <c r="V147" s="451"/>
      <c r="W147" s="451"/>
      <c r="X147" s="452"/>
      <c r="Y147" s="453"/>
      <c r="Z147" s="454"/>
      <c r="AA147" s="454"/>
      <c r="AB147" s="454"/>
      <c r="AC147" s="454"/>
      <c r="AD147" s="454"/>
      <c r="AE147" s="454"/>
      <c r="AF147" s="454"/>
      <c r="AG147" s="454"/>
      <c r="AH147" s="454"/>
      <c r="AI147" s="454"/>
      <c r="AJ147" s="455"/>
      <c r="AK147" s="456"/>
      <c r="AL147" s="457"/>
      <c r="AN147" s="202"/>
      <c r="AO147" s="203"/>
      <c r="AP147" s="203"/>
      <c r="AQ147" s="204"/>
      <c r="AR147" s="203"/>
      <c r="AS147" s="203"/>
      <c r="AT147" s="203"/>
      <c r="AU147" s="203"/>
      <c r="AV147" s="203"/>
      <c r="AW147" s="203"/>
      <c r="AX147" s="203"/>
      <c r="AY147" s="203"/>
      <c r="AZ147" s="203"/>
      <c r="BA147" s="203"/>
      <c r="BB147" s="205"/>
      <c r="BC147" s="206"/>
      <c r="BD147" s="207"/>
      <c r="BE147" s="208"/>
    </row>
    <row r="148" spans="2:57" s="154" customFormat="1" x14ac:dyDescent="0.2">
      <c r="B148" s="231"/>
      <c r="C148" s="462"/>
      <c r="D148" s="210"/>
      <c r="E148" s="210"/>
      <c r="F148" s="210"/>
      <c r="G148" s="210"/>
      <c r="H148" s="210"/>
      <c r="I148" s="210"/>
      <c r="J148" s="210"/>
      <c r="K148" s="210"/>
      <c r="L148" s="630"/>
      <c r="M148" s="630"/>
      <c r="N148" s="630"/>
      <c r="O148" s="234"/>
      <c r="P148" s="235"/>
      <c r="Q148" s="235"/>
      <c r="R148" s="236"/>
      <c r="S148" s="235"/>
      <c r="T148" s="236"/>
      <c r="U148" s="237"/>
      <c r="V148" s="238"/>
      <c r="W148" s="237"/>
      <c r="X148" s="239"/>
      <c r="Y148" s="631"/>
      <c r="Z148" s="232"/>
      <c r="AA148" s="232"/>
      <c r="AB148" s="232"/>
      <c r="AC148" s="232"/>
      <c r="AD148" s="232"/>
      <c r="AE148" s="232"/>
      <c r="AF148" s="232"/>
      <c r="AG148" s="232"/>
      <c r="AH148" s="232"/>
      <c r="AI148" s="232"/>
      <c r="AJ148" s="237"/>
      <c r="AK148" s="592">
        <f>SUM(Y148:AJ148)</f>
        <v>0</v>
      </c>
      <c r="AL148" s="593">
        <f>+U148-AK148</f>
        <v>0</v>
      </c>
      <c r="AM148" s="240"/>
      <c r="AN148" s="223">
        <f>+AL148</f>
        <v>0</v>
      </c>
      <c r="AO148" s="224"/>
      <c r="AP148" s="224">
        <f>+AN148-AO148</f>
        <v>0</v>
      </c>
      <c r="AQ148" s="225"/>
      <c r="AR148" s="224"/>
      <c r="AS148" s="224"/>
      <c r="AT148" s="224"/>
      <c r="AU148" s="224"/>
      <c r="AV148" s="224"/>
      <c r="AW148" s="224"/>
      <c r="AX148" s="224"/>
      <c r="AY148" s="224"/>
      <c r="AZ148" s="224"/>
      <c r="BA148" s="224"/>
      <c r="BB148" s="226"/>
      <c r="BC148" s="227">
        <f>SUM(AQ148:BB148)</f>
        <v>0</v>
      </c>
      <c r="BD148" s="222">
        <f>+AN148-BC148</f>
        <v>0</v>
      </c>
    </row>
    <row r="149" spans="2:57" s="252" customFormat="1" ht="77.25" thickBot="1" x14ac:dyDescent="0.25">
      <c r="B149" s="241" t="s">
        <v>6</v>
      </c>
      <c r="C149" s="463">
        <f>C147-SUM(C148:C148)</f>
        <v>0</v>
      </c>
      <c r="D149" s="243" t="s">
        <v>50</v>
      </c>
      <c r="E149" s="244" t="s">
        <v>182</v>
      </c>
      <c r="F149" s="244" t="s">
        <v>156</v>
      </c>
      <c r="G149" s="244" t="s">
        <v>159</v>
      </c>
      <c r="H149" s="244" t="s">
        <v>160</v>
      </c>
      <c r="I149" s="244" t="s">
        <v>160</v>
      </c>
      <c r="J149" s="244" t="s">
        <v>189</v>
      </c>
      <c r="K149" s="244" t="s">
        <v>187</v>
      </c>
      <c r="L149" s="632"/>
      <c r="M149" s="632"/>
      <c r="N149" s="632"/>
      <c r="O149" s="246"/>
      <c r="P149" s="247"/>
      <c r="Q149" s="242"/>
      <c r="R149" s="248"/>
      <c r="S149" s="242">
        <f>SUM(S148:S148)</f>
        <v>0</v>
      </c>
      <c r="T149" s="249"/>
      <c r="U149" s="242">
        <f>SUM(U148:U148)</f>
        <v>0</v>
      </c>
      <c r="V149" s="250"/>
      <c r="W149" s="633"/>
      <c r="X149" s="251"/>
      <c r="Y149" s="634">
        <f t="shared" ref="Y149:BD149" si="41">SUM(Y148:Y148)</f>
        <v>0</v>
      </c>
      <c r="Z149" s="635">
        <f t="shared" si="41"/>
        <v>0</v>
      </c>
      <c r="AA149" s="635">
        <f t="shared" si="41"/>
        <v>0</v>
      </c>
      <c r="AB149" s="635">
        <f t="shared" si="41"/>
        <v>0</v>
      </c>
      <c r="AC149" s="635">
        <f t="shared" si="41"/>
        <v>0</v>
      </c>
      <c r="AD149" s="635">
        <f t="shared" si="41"/>
        <v>0</v>
      </c>
      <c r="AE149" s="635">
        <f t="shared" si="41"/>
        <v>0</v>
      </c>
      <c r="AF149" s="635">
        <f t="shared" si="41"/>
        <v>0</v>
      </c>
      <c r="AG149" s="635">
        <f t="shared" si="41"/>
        <v>0</v>
      </c>
      <c r="AH149" s="635">
        <f t="shared" si="41"/>
        <v>0</v>
      </c>
      <c r="AI149" s="635">
        <f t="shared" si="41"/>
        <v>0</v>
      </c>
      <c r="AJ149" s="633">
        <f t="shared" si="41"/>
        <v>0</v>
      </c>
      <c r="AK149" s="636">
        <f t="shared" si="41"/>
        <v>0</v>
      </c>
      <c r="AL149" s="637">
        <f t="shared" si="41"/>
        <v>0</v>
      </c>
      <c r="AN149" s="393">
        <f t="shared" si="41"/>
        <v>0</v>
      </c>
      <c r="AO149" s="394">
        <f t="shared" si="41"/>
        <v>0</v>
      </c>
      <c r="AP149" s="394">
        <f t="shared" si="41"/>
        <v>0</v>
      </c>
      <c r="AQ149" s="394">
        <f t="shared" si="41"/>
        <v>0</v>
      </c>
      <c r="AR149" s="394">
        <f t="shared" si="41"/>
        <v>0</v>
      </c>
      <c r="AS149" s="394">
        <f t="shared" si="41"/>
        <v>0</v>
      </c>
      <c r="AT149" s="394">
        <f t="shared" si="41"/>
        <v>0</v>
      </c>
      <c r="AU149" s="394">
        <f t="shared" si="41"/>
        <v>0</v>
      </c>
      <c r="AV149" s="394">
        <f t="shared" si="41"/>
        <v>0</v>
      </c>
      <c r="AW149" s="394">
        <f t="shared" si="41"/>
        <v>0</v>
      </c>
      <c r="AX149" s="394">
        <f t="shared" si="41"/>
        <v>0</v>
      </c>
      <c r="AY149" s="394">
        <f t="shared" si="41"/>
        <v>0</v>
      </c>
      <c r="AZ149" s="394">
        <f t="shared" si="41"/>
        <v>0</v>
      </c>
      <c r="BA149" s="394">
        <f t="shared" si="41"/>
        <v>0</v>
      </c>
      <c r="BB149" s="394">
        <f t="shared" si="41"/>
        <v>0</v>
      </c>
      <c r="BC149" s="395">
        <f t="shared" si="41"/>
        <v>0</v>
      </c>
      <c r="BD149" s="396">
        <f t="shared" si="41"/>
        <v>0</v>
      </c>
    </row>
    <row r="150" spans="2:57" s="252" customFormat="1" ht="34.5" customHeight="1" x14ac:dyDescent="0.2">
      <c r="B150" s="444" t="s">
        <v>163</v>
      </c>
      <c r="C150" s="443">
        <f>200000000+70000000-61789794</f>
        <v>208210206</v>
      </c>
      <c r="D150" s="445"/>
      <c r="E150" s="445"/>
      <c r="F150" s="445"/>
      <c r="G150" s="445"/>
      <c r="H150" s="445"/>
      <c r="I150" s="445"/>
      <c r="J150" s="445"/>
      <c r="K150" s="445"/>
      <c r="L150" s="445"/>
      <c r="M150" s="445"/>
      <c r="N150" s="446"/>
      <c r="O150" s="447"/>
      <c r="P150" s="448"/>
      <c r="Q150" s="449"/>
      <c r="R150" s="450"/>
      <c r="S150" s="449"/>
      <c r="T150" s="450"/>
      <c r="U150" s="449"/>
      <c r="V150" s="451"/>
      <c r="W150" s="451"/>
      <c r="X150" s="452"/>
      <c r="Y150" s="453"/>
      <c r="Z150" s="454"/>
      <c r="AA150" s="454"/>
      <c r="AB150" s="454"/>
      <c r="AC150" s="454"/>
      <c r="AD150" s="454"/>
      <c r="AE150" s="454"/>
      <c r="AF150" s="454"/>
      <c r="AG150" s="454"/>
      <c r="AH150" s="454"/>
      <c r="AI150" s="454"/>
      <c r="AJ150" s="455"/>
      <c r="AK150" s="456"/>
      <c r="AL150" s="457"/>
      <c r="AN150" s="202"/>
      <c r="AO150" s="203"/>
      <c r="AP150" s="203"/>
      <c r="AQ150" s="204"/>
      <c r="AR150" s="203"/>
      <c r="AS150" s="203"/>
      <c r="AT150" s="203"/>
      <c r="AU150" s="203"/>
      <c r="AV150" s="203"/>
      <c r="AW150" s="203"/>
      <c r="AX150" s="203"/>
      <c r="AY150" s="203"/>
      <c r="AZ150" s="203"/>
      <c r="BA150" s="203"/>
      <c r="BB150" s="205"/>
      <c r="BC150" s="206"/>
      <c r="BD150" s="207"/>
      <c r="BE150" s="208"/>
    </row>
    <row r="151" spans="2:57" s="154" customFormat="1" x14ac:dyDescent="0.2">
      <c r="B151" s="231"/>
      <c r="C151" s="232">
        <v>66000000</v>
      </c>
      <c r="D151" s="210" t="s">
        <v>50</v>
      </c>
      <c r="E151" s="210" t="s">
        <v>182</v>
      </c>
      <c r="F151" s="210" t="s">
        <v>165</v>
      </c>
      <c r="G151" s="210" t="s">
        <v>164</v>
      </c>
      <c r="H151" s="210" t="s">
        <v>171</v>
      </c>
      <c r="I151" s="210" t="s">
        <v>86</v>
      </c>
      <c r="J151" s="210" t="s">
        <v>189</v>
      </c>
      <c r="K151" s="210" t="s">
        <v>186</v>
      </c>
      <c r="L151" s="630" t="s">
        <v>2001</v>
      </c>
      <c r="M151" s="630" t="s">
        <v>2001</v>
      </c>
      <c r="N151" s="630" t="s">
        <v>2001</v>
      </c>
      <c r="O151" s="234">
        <v>236</v>
      </c>
      <c r="P151" s="235">
        <v>46</v>
      </c>
      <c r="Q151" s="235">
        <v>66000000</v>
      </c>
      <c r="R151" s="236">
        <v>65</v>
      </c>
      <c r="S151" s="235">
        <v>66000000</v>
      </c>
      <c r="T151" s="236" t="s">
        <v>1246</v>
      </c>
      <c r="U151" s="237">
        <v>66000000</v>
      </c>
      <c r="V151" s="238" t="s">
        <v>357</v>
      </c>
      <c r="W151" s="237" t="s">
        <v>1250</v>
      </c>
      <c r="X151" s="239" t="s">
        <v>1251</v>
      </c>
      <c r="Y151" s="631">
        <v>0</v>
      </c>
      <c r="Z151" s="232">
        <v>0</v>
      </c>
      <c r="AA151" s="232">
        <v>6000000</v>
      </c>
      <c r="AB151" s="232">
        <v>7000000</v>
      </c>
      <c r="AC151" s="232">
        <v>6000000</v>
      </c>
      <c r="AD151" s="232">
        <v>6000000</v>
      </c>
      <c r="AE151" s="232">
        <v>6000000</v>
      </c>
      <c r="AF151" s="232">
        <v>6000000</v>
      </c>
      <c r="AG151" s="232">
        <v>6000000</v>
      </c>
      <c r="AH151" s="232"/>
      <c r="AI151" s="232"/>
      <c r="AJ151" s="237"/>
      <c r="AK151" s="592">
        <f>SUM(Y151:AJ151)</f>
        <v>43000000</v>
      </c>
      <c r="AL151" s="593">
        <f>+U151-AK151</f>
        <v>23000000</v>
      </c>
      <c r="AM151" s="240"/>
      <c r="AN151" s="223">
        <f t="shared" ref="AN151:AN157" si="42">+AL151</f>
        <v>23000000</v>
      </c>
      <c r="AO151" s="224"/>
      <c r="AP151" s="224">
        <f t="shared" ref="AP151:AP157" si="43">+AN151-AO151</f>
        <v>23000000</v>
      </c>
      <c r="AQ151" s="225"/>
      <c r="AR151" s="224"/>
      <c r="AS151" s="224"/>
      <c r="AT151" s="224"/>
      <c r="AU151" s="224"/>
      <c r="AV151" s="224"/>
      <c r="AW151" s="224"/>
      <c r="AX151" s="224"/>
      <c r="AY151" s="224"/>
      <c r="AZ151" s="224"/>
      <c r="BA151" s="224"/>
      <c r="BB151" s="226"/>
      <c r="BC151" s="227">
        <f t="shared" ref="BC151:BC157" si="44">SUM(AQ151:BB151)</f>
        <v>0</v>
      </c>
      <c r="BD151" s="222">
        <f t="shared" ref="BD151:BD157" si="45">+AN151-BC151</f>
        <v>23000000</v>
      </c>
    </row>
    <row r="152" spans="2:57" s="154" customFormat="1" x14ac:dyDescent="0.2">
      <c r="B152" s="231"/>
      <c r="C152" s="232">
        <v>6500000</v>
      </c>
      <c r="D152" s="210" t="s">
        <v>50</v>
      </c>
      <c r="E152" s="210" t="s">
        <v>182</v>
      </c>
      <c r="F152" s="210" t="s">
        <v>165</v>
      </c>
      <c r="G152" s="210" t="s">
        <v>164</v>
      </c>
      <c r="H152" s="210" t="s">
        <v>171</v>
      </c>
      <c r="I152" s="210" t="s">
        <v>86</v>
      </c>
      <c r="J152" s="210" t="s">
        <v>189</v>
      </c>
      <c r="K152" s="210" t="s">
        <v>186</v>
      </c>
      <c r="L152" s="630" t="s">
        <v>2001</v>
      </c>
      <c r="M152" s="630" t="s">
        <v>2001</v>
      </c>
      <c r="N152" s="630" t="s">
        <v>2001</v>
      </c>
      <c r="O152" s="234">
        <v>238</v>
      </c>
      <c r="P152" s="235">
        <v>368</v>
      </c>
      <c r="Q152" s="235">
        <v>6500000</v>
      </c>
      <c r="R152" s="236">
        <v>402</v>
      </c>
      <c r="S152" s="235">
        <v>6500000</v>
      </c>
      <c r="T152" s="236" t="s">
        <v>1247</v>
      </c>
      <c r="U152" s="237">
        <v>6500000</v>
      </c>
      <c r="V152" s="238" t="s">
        <v>707</v>
      </c>
      <c r="W152" s="237" t="s">
        <v>1252</v>
      </c>
      <c r="X152" s="239" t="s">
        <v>1253</v>
      </c>
      <c r="Y152" s="631">
        <v>0</v>
      </c>
      <c r="Z152" s="232">
        <v>0</v>
      </c>
      <c r="AA152" s="232">
        <v>0</v>
      </c>
      <c r="AB152" s="232">
        <v>0</v>
      </c>
      <c r="AC152" s="232">
        <v>0</v>
      </c>
      <c r="AD152" s="232">
        <v>0</v>
      </c>
      <c r="AE152" s="232">
        <v>6500000</v>
      </c>
      <c r="AF152" s="232">
        <v>0</v>
      </c>
      <c r="AG152" s="232">
        <v>0</v>
      </c>
      <c r="AH152" s="232"/>
      <c r="AI152" s="232"/>
      <c r="AJ152" s="237"/>
      <c r="AK152" s="592">
        <f t="shared" ref="AK152:AK157" si="46">SUM(Y152:AJ152)</f>
        <v>6500000</v>
      </c>
      <c r="AL152" s="593">
        <f t="shared" ref="AL152:AL157" si="47">+U152-AK152</f>
        <v>0</v>
      </c>
      <c r="AM152" s="240"/>
      <c r="AN152" s="223">
        <f t="shared" si="42"/>
        <v>0</v>
      </c>
      <c r="AO152" s="224"/>
      <c r="AP152" s="224">
        <f t="shared" si="43"/>
        <v>0</v>
      </c>
      <c r="AQ152" s="225"/>
      <c r="AR152" s="224"/>
      <c r="AS152" s="224"/>
      <c r="AT152" s="224"/>
      <c r="AU152" s="224"/>
      <c r="AV152" s="224"/>
      <c r="AW152" s="224"/>
      <c r="AX152" s="224"/>
      <c r="AY152" s="224"/>
      <c r="AZ152" s="224"/>
      <c r="BA152" s="224"/>
      <c r="BB152" s="226"/>
      <c r="BC152" s="227">
        <f t="shared" si="44"/>
        <v>0</v>
      </c>
      <c r="BD152" s="222">
        <f t="shared" si="45"/>
        <v>0</v>
      </c>
    </row>
    <row r="153" spans="2:57" s="154" customFormat="1" x14ac:dyDescent="0.2">
      <c r="B153" s="231"/>
      <c r="C153" s="232">
        <v>4800000</v>
      </c>
      <c r="D153" s="210" t="s">
        <v>50</v>
      </c>
      <c r="E153" s="210" t="s">
        <v>182</v>
      </c>
      <c r="F153" s="210" t="s">
        <v>165</v>
      </c>
      <c r="G153" s="210" t="s">
        <v>164</v>
      </c>
      <c r="H153" s="210" t="s">
        <v>171</v>
      </c>
      <c r="I153" s="210" t="s">
        <v>86</v>
      </c>
      <c r="J153" s="210" t="s">
        <v>189</v>
      </c>
      <c r="K153" s="210" t="s">
        <v>186</v>
      </c>
      <c r="L153" s="630" t="s">
        <v>2001</v>
      </c>
      <c r="M153" s="630" t="s">
        <v>2001</v>
      </c>
      <c r="N153" s="630" t="s">
        <v>2001</v>
      </c>
      <c r="O153" s="234">
        <v>649</v>
      </c>
      <c r="P153" s="235">
        <v>502</v>
      </c>
      <c r="Q153" s="235">
        <v>4800000</v>
      </c>
      <c r="R153" s="236">
        <v>591</v>
      </c>
      <c r="S153" s="235">
        <v>4800000</v>
      </c>
      <c r="T153" s="236" t="s">
        <v>1248</v>
      </c>
      <c r="U153" s="237">
        <v>4800000</v>
      </c>
      <c r="V153" s="238" t="s">
        <v>708</v>
      </c>
      <c r="W153" s="237" t="s">
        <v>1254</v>
      </c>
      <c r="X153" s="239" t="s">
        <v>858</v>
      </c>
      <c r="Y153" s="631">
        <v>0</v>
      </c>
      <c r="Z153" s="232">
        <v>0</v>
      </c>
      <c r="AA153" s="232">
        <v>0</v>
      </c>
      <c r="AB153" s="232">
        <v>0</v>
      </c>
      <c r="AC153" s="232">
        <v>0</v>
      </c>
      <c r="AD153" s="232">
        <v>0</v>
      </c>
      <c r="AE153" s="232">
        <v>0</v>
      </c>
      <c r="AF153" s="232">
        <v>1440000</v>
      </c>
      <c r="AG153" s="232">
        <v>2400000</v>
      </c>
      <c r="AH153" s="232"/>
      <c r="AI153" s="232"/>
      <c r="AJ153" s="237"/>
      <c r="AK153" s="592">
        <f t="shared" si="46"/>
        <v>3840000</v>
      </c>
      <c r="AL153" s="593">
        <f t="shared" si="47"/>
        <v>960000</v>
      </c>
      <c r="AM153" s="240"/>
      <c r="AN153" s="223">
        <f t="shared" si="42"/>
        <v>960000</v>
      </c>
      <c r="AO153" s="224"/>
      <c r="AP153" s="224">
        <f t="shared" si="43"/>
        <v>960000</v>
      </c>
      <c r="AQ153" s="225"/>
      <c r="AR153" s="224"/>
      <c r="AS153" s="224"/>
      <c r="AT153" s="224"/>
      <c r="AU153" s="224"/>
      <c r="AV153" s="224"/>
      <c r="AW153" s="224"/>
      <c r="AX153" s="224"/>
      <c r="AY153" s="224"/>
      <c r="AZ153" s="224"/>
      <c r="BA153" s="224"/>
      <c r="BB153" s="226"/>
      <c r="BC153" s="227">
        <f t="shared" si="44"/>
        <v>0</v>
      </c>
      <c r="BD153" s="222">
        <f t="shared" si="45"/>
        <v>960000</v>
      </c>
    </row>
    <row r="154" spans="2:57" s="154" customFormat="1" x14ac:dyDescent="0.2">
      <c r="B154" s="231"/>
      <c r="C154" s="232">
        <v>46800000</v>
      </c>
      <c r="D154" s="210" t="s">
        <v>50</v>
      </c>
      <c r="E154" s="210" t="s">
        <v>182</v>
      </c>
      <c r="F154" s="210" t="s">
        <v>165</v>
      </c>
      <c r="G154" s="210" t="s">
        <v>164</v>
      </c>
      <c r="H154" s="210" t="s">
        <v>171</v>
      </c>
      <c r="I154" s="210" t="s">
        <v>86</v>
      </c>
      <c r="J154" s="210" t="s">
        <v>189</v>
      </c>
      <c r="K154" s="210" t="s">
        <v>186</v>
      </c>
      <c r="L154" s="630" t="s">
        <v>2001</v>
      </c>
      <c r="M154" s="630" t="s">
        <v>2001</v>
      </c>
      <c r="N154" s="630" t="s">
        <v>2001</v>
      </c>
      <c r="O154" s="234">
        <v>650</v>
      </c>
      <c r="P154" s="235">
        <v>483</v>
      </c>
      <c r="Q154" s="235">
        <v>46800000</v>
      </c>
      <c r="R154" s="236">
        <v>561</v>
      </c>
      <c r="S154" s="235">
        <v>46800000</v>
      </c>
      <c r="T154" s="236" t="s">
        <v>1249</v>
      </c>
      <c r="U154" s="237">
        <v>46800000</v>
      </c>
      <c r="V154" s="238" t="s">
        <v>709</v>
      </c>
      <c r="W154" s="237" t="s">
        <v>1255</v>
      </c>
      <c r="X154" s="239" t="s">
        <v>1256</v>
      </c>
      <c r="Y154" s="631">
        <v>0</v>
      </c>
      <c r="Z154" s="232">
        <v>0</v>
      </c>
      <c r="AA154" s="232">
        <v>0</v>
      </c>
      <c r="AB154" s="232">
        <v>0</v>
      </c>
      <c r="AC154" s="232">
        <v>0</v>
      </c>
      <c r="AD154" s="232">
        <v>0</v>
      </c>
      <c r="AE154" s="232">
        <v>0</v>
      </c>
      <c r="AF154" s="232">
        <v>7200000</v>
      </c>
      <c r="AG154" s="232">
        <v>7200000</v>
      </c>
      <c r="AH154" s="232"/>
      <c r="AI154" s="232"/>
      <c r="AJ154" s="237"/>
      <c r="AK154" s="592">
        <f t="shared" si="46"/>
        <v>14400000</v>
      </c>
      <c r="AL154" s="593">
        <f t="shared" si="47"/>
        <v>32400000</v>
      </c>
      <c r="AM154" s="240"/>
      <c r="AN154" s="223">
        <f t="shared" si="42"/>
        <v>32400000</v>
      </c>
      <c r="AO154" s="224"/>
      <c r="AP154" s="224">
        <f t="shared" si="43"/>
        <v>32400000</v>
      </c>
      <c r="AQ154" s="225"/>
      <c r="AR154" s="224"/>
      <c r="AS154" s="224"/>
      <c r="AT154" s="224"/>
      <c r="AU154" s="224"/>
      <c r="AV154" s="224"/>
      <c r="AW154" s="224"/>
      <c r="AX154" s="224"/>
      <c r="AY154" s="224"/>
      <c r="AZ154" s="224"/>
      <c r="BA154" s="224"/>
      <c r="BB154" s="226"/>
      <c r="BC154" s="227">
        <f t="shared" si="44"/>
        <v>0</v>
      </c>
      <c r="BD154" s="222">
        <f t="shared" si="45"/>
        <v>32400000</v>
      </c>
    </row>
    <row r="155" spans="2:57" s="154" customFormat="1" x14ac:dyDescent="0.2">
      <c r="B155" s="231"/>
      <c r="C155" s="232">
        <v>20265710</v>
      </c>
      <c r="D155" s="210" t="s">
        <v>50</v>
      </c>
      <c r="E155" s="210" t="s">
        <v>182</v>
      </c>
      <c r="F155" s="210" t="s">
        <v>165</v>
      </c>
      <c r="G155" s="210" t="s">
        <v>164</v>
      </c>
      <c r="H155" s="210" t="s">
        <v>171</v>
      </c>
      <c r="I155" s="210" t="s">
        <v>86</v>
      </c>
      <c r="J155" s="210" t="s">
        <v>189</v>
      </c>
      <c r="K155" s="210" t="s">
        <v>186</v>
      </c>
      <c r="L155" s="630" t="s">
        <v>2001</v>
      </c>
      <c r="M155" s="630" t="s">
        <v>2001</v>
      </c>
      <c r="N155" s="630" t="s">
        <v>2001</v>
      </c>
      <c r="O155" s="234">
        <v>651</v>
      </c>
      <c r="P155" s="235">
        <v>586</v>
      </c>
      <c r="Q155" s="235">
        <v>20265710</v>
      </c>
      <c r="R155" s="236">
        <v>702</v>
      </c>
      <c r="S155" s="235">
        <v>20265710</v>
      </c>
      <c r="T155" s="236">
        <v>977</v>
      </c>
      <c r="U155" s="237">
        <v>20265710</v>
      </c>
      <c r="V155" s="238" t="s">
        <v>2170</v>
      </c>
      <c r="W155" s="237" t="s">
        <v>2169</v>
      </c>
      <c r="X155" s="239" t="s">
        <v>683</v>
      </c>
      <c r="Y155" s="631">
        <v>0</v>
      </c>
      <c r="Z155" s="232">
        <v>0</v>
      </c>
      <c r="AA155" s="232">
        <v>0</v>
      </c>
      <c r="AB155" s="232">
        <v>0</v>
      </c>
      <c r="AC155" s="232">
        <v>0</v>
      </c>
      <c r="AD155" s="232">
        <v>0</v>
      </c>
      <c r="AE155" s="232">
        <v>0</v>
      </c>
      <c r="AF155" s="232">
        <v>0</v>
      </c>
      <c r="AG155" s="232">
        <v>0</v>
      </c>
      <c r="AH155" s="232"/>
      <c r="AI155" s="232"/>
      <c r="AJ155" s="237"/>
      <c r="AK155" s="592">
        <f t="shared" si="46"/>
        <v>0</v>
      </c>
      <c r="AL155" s="593">
        <f t="shared" si="47"/>
        <v>20265710</v>
      </c>
      <c r="AM155" s="240"/>
      <c r="AN155" s="223">
        <f t="shared" si="42"/>
        <v>20265710</v>
      </c>
      <c r="AO155" s="224"/>
      <c r="AP155" s="224">
        <f t="shared" si="43"/>
        <v>20265710</v>
      </c>
      <c r="AQ155" s="225"/>
      <c r="AR155" s="224"/>
      <c r="AS155" s="224"/>
      <c r="AT155" s="224"/>
      <c r="AU155" s="224"/>
      <c r="AV155" s="224"/>
      <c r="AW155" s="224"/>
      <c r="AX155" s="224"/>
      <c r="AY155" s="224"/>
      <c r="AZ155" s="224"/>
      <c r="BA155" s="224"/>
      <c r="BB155" s="226"/>
      <c r="BC155" s="227">
        <f t="shared" si="44"/>
        <v>0</v>
      </c>
      <c r="BD155" s="222">
        <f t="shared" si="45"/>
        <v>20265710</v>
      </c>
    </row>
    <row r="156" spans="2:57" s="154" customFormat="1" x14ac:dyDescent="0.2">
      <c r="B156" s="231"/>
      <c r="C156" s="232">
        <v>8258496</v>
      </c>
      <c r="D156" s="210" t="s">
        <v>50</v>
      </c>
      <c r="E156" s="210" t="s">
        <v>182</v>
      </c>
      <c r="F156" s="210" t="s">
        <v>165</v>
      </c>
      <c r="G156" s="210" t="s">
        <v>164</v>
      </c>
      <c r="H156" s="210" t="s">
        <v>171</v>
      </c>
      <c r="I156" s="210" t="s">
        <v>86</v>
      </c>
      <c r="J156" s="210" t="s">
        <v>189</v>
      </c>
      <c r="K156" s="210" t="s">
        <v>186</v>
      </c>
      <c r="L156" s="630" t="s">
        <v>2001</v>
      </c>
      <c r="M156" s="630" t="s">
        <v>2001</v>
      </c>
      <c r="N156" s="630" t="s">
        <v>2001</v>
      </c>
      <c r="O156" s="234">
        <v>729</v>
      </c>
      <c r="P156" s="235"/>
      <c r="Q156" s="235"/>
      <c r="R156" s="236"/>
      <c r="S156" s="235"/>
      <c r="T156" s="236"/>
      <c r="U156" s="237"/>
      <c r="V156" s="238" t="s">
        <v>2171</v>
      </c>
      <c r="W156" s="237"/>
      <c r="X156" s="239"/>
      <c r="Y156" s="631">
        <v>0</v>
      </c>
      <c r="Z156" s="232">
        <v>0</v>
      </c>
      <c r="AA156" s="232">
        <v>0</v>
      </c>
      <c r="AB156" s="232">
        <v>0</v>
      </c>
      <c r="AC156" s="232">
        <v>0</v>
      </c>
      <c r="AD156" s="232">
        <v>0</v>
      </c>
      <c r="AE156" s="232">
        <v>0</v>
      </c>
      <c r="AF156" s="232">
        <v>0</v>
      </c>
      <c r="AG156" s="232">
        <v>0</v>
      </c>
      <c r="AH156" s="232"/>
      <c r="AI156" s="232"/>
      <c r="AJ156" s="237"/>
      <c r="AK156" s="592">
        <f t="shared" si="46"/>
        <v>0</v>
      </c>
      <c r="AL156" s="593">
        <f t="shared" si="47"/>
        <v>0</v>
      </c>
      <c r="AM156" s="240"/>
      <c r="AN156" s="223">
        <f t="shared" si="42"/>
        <v>0</v>
      </c>
      <c r="AO156" s="224"/>
      <c r="AP156" s="224">
        <f t="shared" si="43"/>
        <v>0</v>
      </c>
      <c r="AQ156" s="225"/>
      <c r="AR156" s="224"/>
      <c r="AS156" s="224"/>
      <c r="AT156" s="224"/>
      <c r="AU156" s="224"/>
      <c r="AV156" s="224"/>
      <c r="AW156" s="224"/>
      <c r="AX156" s="224"/>
      <c r="AY156" s="224"/>
      <c r="AZ156" s="224"/>
      <c r="BA156" s="224"/>
      <c r="BB156" s="226"/>
      <c r="BC156" s="227">
        <f t="shared" si="44"/>
        <v>0</v>
      </c>
      <c r="BD156" s="222">
        <f t="shared" si="45"/>
        <v>0</v>
      </c>
    </row>
    <row r="157" spans="2:57" s="154" customFormat="1" x14ac:dyDescent="0.2">
      <c r="B157" s="231"/>
      <c r="C157" s="232">
        <v>16500000</v>
      </c>
      <c r="D157" s="210" t="s">
        <v>50</v>
      </c>
      <c r="E157" s="210" t="s">
        <v>182</v>
      </c>
      <c r="F157" s="210" t="s">
        <v>165</v>
      </c>
      <c r="G157" s="210" t="s">
        <v>164</v>
      </c>
      <c r="H157" s="210" t="s">
        <v>171</v>
      </c>
      <c r="I157" s="210" t="s">
        <v>86</v>
      </c>
      <c r="J157" s="210" t="s">
        <v>189</v>
      </c>
      <c r="K157" s="210" t="s">
        <v>186</v>
      </c>
      <c r="L157" s="630" t="s">
        <v>2001</v>
      </c>
      <c r="M157" s="630" t="s">
        <v>2001</v>
      </c>
      <c r="N157" s="630" t="s">
        <v>2001</v>
      </c>
      <c r="O157" s="234">
        <v>748</v>
      </c>
      <c r="P157" s="235">
        <v>621</v>
      </c>
      <c r="Q157" s="235"/>
      <c r="R157" s="236"/>
      <c r="S157" s="235"/>
      <c r="T157" s="236"/>
      <c r="U157" s="237"/>
      <c r="V157" s="238" t="s">
        <v>2172</v>
      </c>
      <c r="W157" s="237"/>
      <c r="X157" s="239"/>
      <c r="Y157" s="631">
        <v>0</v>
      </c>
      <c r="Z157" s="232">
        <v>0</v>
      </c>
      <c r="AA157" s="232">
        <v>0</v>
      </c>
      <c r="AB157" s="232">
        <v>0</v>
      </c>
      <c r="AC157" s="232">
        <v>0</v>
      </c>
      <c r="AD157" s="232">
        <v>0</v>
      </c>
      <c r="AE157" s="232">
        <v>0</v>
      </c>
      <c r="AF157" s="232">
        <v>0</v>
      </c>
      <c r="AG157" s="232">
        <v>0</v>
      </c>
      <c r="AH157" s="232"/>
      <c r="AI157" s="232"/>
      <c r="AJ157" s="237"/>
      <c r="AK157" s="592">
        <f t="shared" si="46"/>
        <v>0</v>
      </c>
      <c r="AL157" s="593">
        <f t="shared" si="47"/>
        <v>0</v>
      </c>
      <c r="AM157" s="240"/>
      <c r="AN157" s="223">
        <f t="shared" si="42"/>
        <v>0</v>
      </c>
      <c r="AO157" s="224"/>
      <c r="AP157" s="224">
        <f t="shared" si="43"/>
        <v>0</v>
      </c>
      <c r="AQ157" s="225"/>
      <c r="AR157" s="224"/>
      <c r="AS157" s="224"/>
      <c r="AT157" s="224"/>
      <c r="AU157" s="224"/>
      <c r="AV157" s="224"/>
      <c r="AW157" s="224"/>
      <c r="AX157" s="224"/>
      <c r="AY157" s="224"/>
      <c r="AZ157" s="224"/>
      <c r="BA157" s="224"/>
      <c r="BB157" s="226"/>
      <c r="BC157" s="227">
        <f t="shared" si="44"/>
        <v>0</v>
      </c>
      <c r="BD157" s="222">
        <f t="shared" si="45"/>
        <v>0</v>
      </c>
    </row>
    <row r="158" spans="2:57" s="154" customFormat="1" x14ac:dyDescent="0.2">
      <c r="B158" s="231"/>
      <c r="C158" s="232">
        <v>19800000</v>
      </c>
      <c r="D158" s="210" t="s">
        <v>50</v>
      </c>
      <c r="E158" s="210" t="s">
        <v>182</v>
      </c>
      <c r="F158" s="210" t="s">
        <v>165</v>
      </c>
      <c r="G158" s="210" t="s">
        <v>164</v>
      </c>
      <c r="H158" s="210" t="s">
        <v>171</v>
      </c>
      <c r="I158" s="210" t="s">
        <v>86</v>
      </c>
      <c r="J158" s="210" t="s">
        <v>189</v>
      </c>
      <c r="K158" s="210" t="s">
        <v>186</v>
      </c>
      <c r="L158" s="630" t="s">
        <v>2001</v>
      </c>
      <c r="M158" s="630" t="s">
        <v>2001</v>
      </c>
      <c r="N158" s="630" t="s">
        <v>2001</v>
      </c>
      <c r="O158" s="234">
        <v>749</v>
      </c>
      <c r="P158" s="235">
        <v>622</v>
      </c>
      <c r="Q158" s="235"/>
      <c r="R158" s="236"/>
      <c r="S158" s="235"/>
      <c r="T158" s="236"/>
      <c r="U158" s="237"/>
      <c r="V158" s="238" t="s">
        <v>2173</v>
      </c>
      <c r="W158" s="237"/>
      <c r="X158" s="239"/>
      <c r="Y158" s="631">
        <v>0</v>
      </c>
      <c r="Z158" s="232">
        <v>0</v>
      </c>
      <c r="AA158" s="232">
        <v>0</v>
      </c>
      <c r="AB158" s="232">
        <v>0</v>
      </c>
      <c r="AC158" s="232">
        <v>0</v>
      </c>
      <c r="AD158" s="232">
        <v>0</v>
      </c>
      <c r="AE158" s="232">
        <v>0</v>
      </c>
      <c r="AF158" s="232">
        <v>0</v>
      </c>
      <c r="AG158" s="232">
        <v>0</v>
      </c>
      <c r="AH158" s="232"/>
      <c r="AI158" s="232"/>
      <c r="AJ158" s="237"/>
      <c r="AK158" s="592">
        <f>SUM(Y158:AJ158)</f>
        <v>0</v>
      </c>
      <c r="AL158" s="593">
        <f>+U158-AK158</f>
        <v>0</v>
      </c>
      <c r="AM158" s="240"/>
      <c r="AN158" s="223">
        <f>+AL158</f>
        <v>0</v>
      </c>
      <c r="AO158" s="224"/>
      <c r="AP158" s="224">
        <f>+AN158-AO158</f>
        <v>0</v>
      </c>
      <c r="AQ158" s="225"/>
      <c r="AR158" s="224"/>
      <c r="AS158" s="224"/>
      <c r="AT158" s="224"/>
      <c r="AU158" s="224"/>
      <c r="AV158" s="224"/>
      <c r="AW158" s="224"/>
      <c r="AX158" s="224"/>
      <c r="AY158" s="224"/>
      <c r="AZ158" s="224"/>
      <c r="BA158" s="224"/>
      <c r="BB158" s="226"/>
      <c r="BC158" s="227"/>
      <c r="BD158" s="222"/>
    </row>
    <row r="159" spans="2:57" s="154" customFormat="1" x14ac:dyDescent="0.2">
      <c r="B159" s="231"/>
      <c r="C159" s="232">
        <v>11286000</v>
      </c>
      <c r="D159" s="210" t="s">
        <v>50</v>
      </c>
      <c r="E159" s="210" t="s">
        <v>182</v>
      </c>
      <c r="F159" s="210" t="s">
        <v>165</v>
      </c>
      <c r="G159" s="210" t="s">
        <v>164</v>
      </c>
      <c r="H159" s="210" t="s">
        <v>171</v>
      </c>
      <c r="I159" s="210" t="s">
        <v>86</v>
      </c>
      <c r="J159" s="210" t="s">
        <v>189</v>
      </c>
      <c r="K159" s="210" t="s">
        <v>186</v>
      </c>
      <c r="L159" s="630" t="s">
        <v>2001</v>
      </c>
      <c r="M159" s="630" t="s">
        <v>2001</v>
      </c>
      <c r="N159" s="630" t="s">
        <v>2001</v>
      </c>
      <c r="O159" s="234">
        <v>750</v>
      </c>
      <c r="P159" s="235">
        <v>623</v>
      </c>
      <c r="Q159" s="235"/>
      <c r="R159" s="236"/>
      <c r="S159" s="235"/>
      <c r="T159" s="236"/>
      <c r="U159" s="237"/>
      <c r="V159" s="238" t="s">
        <v>2174</v>
      </c>
      <c r="W159" s="237"/>
      <c r="X159" s="239"/>
      <c r="Y159" s="631">
        <v>0</v>
      </c>
      <c r="Z159" s="232">
        <v>0</v>
      </c>
      <c r="AA159" s="232">
        <v>0</v>
      </c>
      <c r="AB159" s="232">
        <v>0</v>
      </c>
      <c r="AC159" s="232">
        <v>0</v>
      </c>
      <c r="AD159" s="232">
        <v>0</v>
      </c>
      <c r="AE159" s="232">
        <v>0</v>
      </c>
      <c r="AF159" s="232">
        <v>0</v>
      </c>
      <c r="AG159" s="232">
        <v>0</v>
      </c>
      <c r="AH159" s="232"/>
      <c r="AI159" s="232"/>
      <c r="AJ159" s="237"/>
      <c r="AK159" s="592">
        <f>SUM(Y159:AJ159)</f>
        <v>0</v>
      </c>
      <c r="AL159" s="593">
        <f>+U159-AK159</f>
        <v>0</v>
      </c>
      <c r="AM159" s="240"/>
      <c r="AN159" s="223">
        <f>+AL159</f>
        <v>0</v>
      </c>
      <c r="AO159" s="224"/>
      <c r="AP159" s="224">
        <f>+AN159-AO159</f>
        <v>0</v>
      </c>
      <c r="AQ159" s="225"/>
      <c r="AR159" s="224"/>
      <c r="AS159" s="224"/>
      <c r="AT159" s="224"/>
      <c r="AU159" s="224"/>
      <c r="AV159" s="224"/>
      <c r="AW159" s="224"/>
      <c r="AX159" s="224"/>
      <c r="AY159" s="224"/>
      <c r="AZ159" s="224"/>
      <c r="BA159" s="224"/>
      <c r="BB159" s="226"/>
      <c r="BC159" s="227"/>
      <c r="BD159" s="222"/>
    </row>
    <row r="160" spans="2:57" s="154" customFormat="1" x14ac:dyDescent="0.2">
      <c r="B160" s="231"/>
      <c r="C160" s="232">
        <v>8000000</v>
      </c>
      <c r="D160" s="210" t="s">
        <v>50</v>
      </c>
      <c r="E160" s="210" t="s">
        <v>182</v>
      </c>
      <c r="F160" s="210" t="s">
        <v>165</v>
      </c>
      <c r="G160" s="210" t="s">
        <v>164</v>
      </c>
      <c r="H160" s="210" t="s">
        <v>171</v>
      </c>
      <c r="I160" s="210" t="s">
        <v>86</v>
      </c>
      <c r="J160" s="210" t="s">
        <v>189</v>
      </c>
      <c r="K160" s="210" t="s">
        <v>186</v>
      </c>
      <c r="L160" s="630" t="s">
        <v>2001</v>
      </c>
      <c r="M160" s="630" t="s">
        <v>2001</v>
      </c>
      <c r="N160" s="630" t="s">
        <v>2001</v>
      </c>
      <c r="O160" s="234">
        <v>751</v>
      </c>
      <c r="P160" s="235"/>
      <c r="Q160" s="235"/>
      <c r="R160" s="236"/>
      <c r="S160" s="235"/>
      <c r="T160" s="236"/>
      <c r="U160" s="237"/>
      <c r="V160" s="238" t="s">
        <v>2175</v>
      </c>
      <c r="W160" s="237"/>
      <c r="X160" s="239"/>
      <c r="Y160" s="631">
        <v>0</v>
      </c>
      <c r="Z160" s="232">
        <v>0</v>
      </c>
      <c r="AA160" s="232">
        <v>0</v>
      </c>
      <c r="AB160" s="232">
        <v>0</v>
      </c>
      <c r="AC160" s="232">
        <v>0</v>
      </c>
      <c r="AD160" s="232">
        <v>0</v>
      </c>
      <c r="AE160" s="232">
        <v>0</v>
      </c>
      <c r="AF160" s="232">
        <v>0</v>
      </c>
      <c r="AG160" s="232">
        <v>0</v>
      </c>
      <c r="AH160" s="232"/>
      <c r="AI160" s="232"/>
      <c r="AJ160" s="237"/>
      <c r="AK160" s="592">
        <f>SUM(Y160:AJ160)</f>
        <v>0</v>
      </c>
      <c r="AL160" s="593">
        <f>+U160-AK160</f>
        <v>0</v>
      </c>
      <c r="AM160" s="240"/>
      <c r="AN160" s="223">
        <f>+AL160</f>
        <v>0</v>
      </c>
      <c r="AO160" s="224"/>
      <c r="AP160" s="224">
        <f>+AN160-AO160</f>
        <v>0</v>
      </c>
      <c r="AQ160" s="225"/>
      <c r="AR160" s="224"/>
      <c r="AS160" s="224"/>
      <c r="AT160" s="224"/>
      <c r="AU160" s="224"/>
      <c r="AV160" s="224"/>
      <c r="AW160" s="224"/>
      <c r="AX160" s="224"/>
      <c r="AY160" s="224"/>
      <c r="AZ160" s="224"/>
      <c r="BA160" s="224"/>
      <c r="BB160" s="226"/>
      <c r="BC160" s="227"/>
      <c r="BD160" s="222"/>
    </row>
    <row r="161" spans="1:56" s="154" customFormat="1" x14ac:dyDescent="0.2">
      <c r="B161" s="231"/>
      <c r="C161" s="232"/>
      <c r="D161" s="210"/>
      <c r="E161" s="210"/>
      <c r="F161" s="210"/>
      <c r="G161" s="210"/>
      <c r="H161" s="210"/>
      <c r="I161" s="210"/>
      <c r="J161" s="210"/>
      <c r="K161" s="210"/>
      <c r="L161" s="630"/>
      <c r="M161" s="630"/>
      <c r="N161" s="630"/>
      <c r="O161" s="234"/>
      <c r="P161" s="235"/>
      <c r="Q161" s="235"/>
      <c r="R161" s="236"/>
      <c r="S161" s="235"/>
      <c r="T161" s="236"/>
      <c r="U161" s="237"/>
      <c r="V161" s="238"/>
      <c r="W161" s="237"/>
      <c r="X161" s="239"/>
      <c r="Y161" s="631"/>
      <c r="Z161" s="232"/>
      <c r="AA161" s="232"/>
      <c r="AB161" s="232"/>
      <c r="AC161" s="232"/>
      <c r="AD161" s="232"/>
      <c r="AE161" s="232"/>
      <c r="AF161" s="232"/>
      <c r="AG161" s="232"/>
      <c r="AH161" s="232"/>
      <c r="AI161" s="232"/>
      <c r="AJ161" s="237"/>
      <c r="AK161" s="592">
        <f>SUM(Y161:AJ161)</f>
        <v>0</v>
      </c>
      <c r="AL161" s="593">
        <f>+U161-AK161</f>
        <v>0</v>
      </c>
      <c r="AM161" s="240"/>
      <c r="AN161" s="223">
        <f>+AL161</f>
        <v>0</v>
      </c>
      <c r="AO161" s="224"/>
      <c r="AP161" s="224">
        <f>+AN161-AO161</f>
        <v>0</v>
      </c>
      <c r="AQ161" s="225"/>
      <c r="AR161" s="224"/>
      <c r="AS161" s="224"/>
      <c r="AT161" s="224"/>
      <c r="AU161" s="224"/>
      <c r="AV161" s="224"/>
      <c r="AW161" s="224"/>
      <c r="AX161" s="224"/>
      <c r="AY161" s="224"/>
      <c r="AZ161" s="224"/>
      <c r="BA161" s="224"/>
      <c r="BB161" s="226"/>
      <c r="BC161" s="227"/>
      <c r="BD161" s="222"/>
    </row>
    <row r="162" spans="1:56" s="154" customFormat="1" x14ac:dyDescent="0.2">
      <c r="B162" s="231"/>
      <c r="C162" s="462"/>
      <c r="D162" s="210"/>
      <c r="E162" s="210"/>
      <c r="F162" s="210"/>
      <c r="G162" s="210"/>
      <c r="H162" s="210"/>
      <c r="I162" s="210"/>
      <c r="J162" s="210"/>
      <c r="K162" s="210"/>
      <c r="L162" s="630"/>
      <c r="M162" s="630"/>
      <c r="N162" s="630"/>
      <c r="O162" s="234"/>
      <c r="P162" s="235"/>
      <c r="Q162" s="235"/>
      <c r="R162" s="236"/>
      <c r="S162" s="235"/>
      <c r="T162" s="236"/>
      <c r="U162" s="237"/>
      <c r="V162" s="238"/>
      <c r="W162" s="237"/>
      <c r="X162" s="239"/>
      <c r="Y162" s="631"/>
      <c r="Z162" s="232"/>
      <c r="AA162" s="232"/>
      <c r="AB162" s="232"/>
      <c r="AC162" s="232"/>
      <c r="AD162" s="232"/>
      <c r="AE162" s="232"/>
      <c r="AF162" s="232"/>
      <c r="AG162" s="232"/>
      <c r="AH162" s="232"/>
      <c r="AI162" s="232"/>
      <c r="AJ162" s="237"/>
      <c r="AK162" s="592">
        <f>SUM(Y162:AJ162)</f>
        <v>0</v>
      </c>
      <c r="AL162" s="593">
        <f>+U162-AK162</f>
        <v>0</v>
      </c>
      <c r="AM162" s="240"/>
      <c r="AN162" s="223">
        <f>+AL162</f>
        <v>0</v>
      </c>
      <c r="AO162" s="224"/>
      <c r="AP162" s="224">
        <f>+AN162-AO162</f>
        <v>0</v>
      </c>
      <c r="AQ162" s="225"/>
      <c r="AR162" s="224"/>
      <c r="AS162" s="224"/>
      <c r="AT162" s="224"/>
      <c r="AU162" s="224"/>
      <c r="AV162" s="224"/>
      <c r="AW162" s="224"/>
      <c r="AX162" s="224"/>
      <c r="AY162" s="224"/>
      <c r="AZ162" s="224"/>
      <c r="BA162" s="224"/>
      <c r="BB162" s="226"/>
      <c r="BC162" s="227">
        <f>SUM(AQ162:BB162)</f>
        <v>0</v>
      </c>
      <c r="BD162" s="222">
        <f>+AN162-BC162</f>
        <v>0</v>
      </c>
    </row>
    <row r="163" spans="1:56" s="252" customFormat="1" ht="53.25" customHeight="1" thickBot="1" x14ac:dyDescent="0.25">
      <c r="B163" s="241" t="s">
        <v>6</v>
      </c>
      <c r="C163" s="463">
        <f>C150-SUM(C151:C162)</f>
        <v>0</v>
      </c>
      <c r="D163" s="243" t="s">
        <v>50</v>
      </c>
      <c r="E163" s="244" t="s">
        <v>182</v>
      </c>
      <c r="F163" s="244" t="s">
        <v>165</v>
      </c>
      <c r="G163" s="244" t="s">
        <v>164</v>
      </c>
      <c r="H163" s="244" t="s">
        <v>171</v>
      </c>
      <c r="I163" s="244" t="s">
        <v>86</v>
      </c>
      <c r="J163" s="244" t="s">
        <v>189</v>
      </c>
      <c r="K163" s="244" t="s">
        <v>186</v>
      </c>
      <c r="L163" s="632"/>
      <c r="M163" s="632"/>
      <c r="N163" s="632"/>
      <c r="O163" s="246"/>
      <c r="P163" s="247"/>
      <c r="Q163" s="242"/>
      <c r="R163" s="248"/>
      <c r="S163" s="242">
        <f>SUM(S151:S162)</f>
        <v>144365710</v>
      </c>
      <c r="T163" s="249"/>
      <c r="U163" s="242">
        <f>SUM(U151:U162)</f>
        <v>144365710</v>
      </c>
      <c r="V163" s="250"/>
      <c r="W163" s="633"/>
      <c r="X163" s="251"/>
      <c r="Y163" s="634">
        <f t="shared" ref="Y163:BD163" si="48">SUM(Y151:Y162)</f>
        <v>0</v>
      </c>
      <c r="Z163" s="635">
        <f t="shared" si="48"/>
        <v>0</v>
      </c>
      <c r="AA163" s="635">
        <f t="shared" si="48"/>
        <v>6000000</v>
      </c>
      <c r="AB163" s="635">
        <f t="shared" si="48"/>
        <v>7000000</v>
      </c>
      <c r="AC163" s="635">
        <f t="shared" si="48"/>
        <v>6000000</v>
      </c>
      <c r="AD163" s="635">
        <f t="shared" si="48"/>
        <v>6000000</v>
      </c>
      <c r="AE163" s="635">
        <f t="shared" si="48"/>
        <v>12500000</v>
      </c>
      <c r="AF163" s="635">
        <f t="shared" si="48"/>
        <v>14640000</v>
      </c>
      <c r="AG163" s="635">
        <f t="shared" si="48"/>
        <v>15600000</v>
      </c>
      <c r="AH163" s="635">
        <f t="shared" si="48"/>
        <v>0</v>
      </c>
      <c r="AI163" s="635">
        <f t="shared" si="48"/>
        <v>0</v>
      </c>
      <c r="AJ163" s="633">
        <f t="shared" si="48"/>
        <v>0</v>
      </c>
      <c r="AK163" s="636">
        <f t="shared" si="48"/>
        <v>67740000</v>
      </c>
      <c r="AL163" s="637">
        <f t="shared" si="48"/>
        <v>76625710</v>
      </c>
      <c r="AN163" s="393">
        <f t="shared" si="48"/>
        <v>76625710</v>
      </c>
      <c r="AO163" s="394">
        <f t="shared" si="48"/>
        <v>0</v>
      </c>
      <c r="AP163" s="394">
        <f t="shared" si="48"/>
        <v>76625710</v>
      </c>
      <c r="AQ163" s="394">
        <f t="shared" si="48"/>
        <v>0</v>
      </c>
      <c r="AR163" s="394">
        <f t="shared" si="48"/>
        <v>0</v>
      </c>
      <c r="AS163" s="394">
        <f t="shared" si="48"/>
        <v>0</v>
      </c>
      <c r="AT163" s="394">
        <f t="shared" si="48"/>
        <v>0</v>
      </c>
      <c r="AU163" s="394">
        <f t="shared" si="48"/>
        <v>0</v>
      </c>
      <c r="AV163" s="394">
        <f t="shared" si="48"/>
        <v>0</v>
      </c>
      <c r="AW163" s="394">
        <f t="shared" si="48"/>
        <v>0</v>
      </c>
      <c r="AX163" s="394">
        <f t="shared" si="48"/>
        <v>0</v>
      </c>
      <c r="AY163" s="394">
        <f t="shared" si="48"/>
        <v>0</v>
      </c>
      <c r="AZ163" s="394">
        <f t="shared" si="48"/>
        <v>0</v>
      </c>
      <c r="BA163" s="394">
        <f t="shared" si="48"/>
        <v>0</v>
      </c>
      <c r="BB163" s="394">
        <f t="shared" si="48"/>
        <v>0</v>
      </c>
      <c r="BC163" s="395">
        <f t="shared" si="48"/>
        <v>0</v>
      </c>
      <c r="BD163" s="396">
        <f t="shared" si="48"/>
        <v>76625710</v>
      </c>
    </row>
    <row r="164" spans="1:56" s="154" customFormat="1" ht="13.5" thickBot="1" x14ac:dyDescent="0.25">
      <c r="B164" s="638"/>
      <c r="C164" s="639"/>
      <c r="D164" s="640"/>
      <c r="E164" s="641"/>
      <c r="F164" s="640"/>
      <c r="G164" s="640"/>
      <c r="H164" s="642"/>
      <c r="I164" s="642"/>
      <c r="J164" s="642"/>
      <c r="K164" s="642"/>
      <c r="L164" s="642"/>
      <c r="M164" s="642"/>
      <c r="N164" s="642"/>
      <c r="O164" s="262"/>
      <c r="P164" s="259"/>
      <c r="Q164" s="263"/>
      <c r="R164" s="264"/>
      <c r="S164" s="257"/>
      <c r="T164" s="265"/>
      <c r="U164" s="257"/>
      <c r="V164" s="266"/>
      <c r="W164" s="687"/>
      <c r="X164" s="688"/>
      <c r="Y164" s="643"/>
      <c r="Z164" s="644"/>
      <c r="AA164" s="644"/>
      <c r="AB164" s="644"/>
      <c r="AC164" s="644"/>
      <c r="AD164" s="644"/>
      <c r="AE164" s="644"/>
      <c r="AF164" s="644"/>
      <c r="AG164" s="644"/>
      <c r="AH164" s="644"/>
      <c r="AI164" s="644"/>
      <c r="AJ164" s="645"/>
      <c r="AK164" s="646"/>
      <c r="AL164" s="647"/>
      <c r="AN164" s="406"/>
      <c r="AO164" s="257"/>
      <c r="AP164" s="257"/>
      <c r="AQ164" s="257"/>
      <c r="AR164" s="257"/>
      <c r="AS164" s="257"/>
      <c r="AT164" s="257"/>
      <c r="AU164" s="257"/>
      <c r="BD164" s="155"/>
    </row>
    <row r="165" spans="1:56" s="208" customFormat="1" ht="13.5" thickBot="1" x14ac:dyDescent="0.25">
      <c r="B165" s="267" t="s">
        <v>35</v>
      </c>
      <c r="C165" s="605">
        <f>C20+C105+C116+C124+C127+C147+C150</f>
        <v>5333000000</v>
      </c>
      <c r="D165" s="269"/>
      <c r="E165" s="270"/>
      <c r="F165" s="269"/>
      <c r="G165" s="269"/>
      <c r="H165" s="271"/>
      <c r="I165" s="271"/>
      <c r="J165" s="272"/>
      <c r="K165" s="271"/>
      <c r="L165" s="271"/>
      <c r="M165" s="271"/>
      <c r="N165" s="271"/>
      <c r="O165" s="518"/>
      <c r="P165" s="514"/>
      <c r="Q165" s="519"/>
      <c r="R165" s="520"/>
      <c r="S165" s="694">
        <f>S104+S115+S123+S126+S146+S149+S163</f>
        <v>4962871359</v>
      </c>
      <c r="T165" s="695"/>
      <c r="U165" s="694">
        <f>U104+U115+U123+U126+U146+U149+U163</f>
        <v>4921687017</v>
      </c>
      <c r="V165" s="696"/>
      <c r="W165" s="697"/>
      <c r="X165" s="698"/>
      <c r="Y165" s="648">
        <f t="shared" ref="Y165:BD165" si="49">Y104+Y115+Y123+Y126+Y146+Y149+Y163</f>
        <v>237200</v>
      </c>
      <c r="Z165" s="412">
        <f t="shared" si="49"/>
        <v>87914114</v>
      </c>
      <c r="AA165" s="412">
        <f t="shared" si="49"/>
        <v>326390208</v>
      </c>
      <c r="AB165" s="412">
        <f t="shared" si="49"/>
        <v>356049466</v>
      </c>
      <c r="AC165" s="412">
        <f t="shared" si="49"/>
        <v>357077774</v>
      </c>
      <c r="AD165" s="412">
        <f t="shared" si="49"/>
        <v>493566016</v>
      </c>
      <c r="AE165" s="412">
        <f t="shared" si="49"/>
        <v>416435378</v>
      </c>
      <c r="AF165" s="412">
        <f t="shared" si="49"/>
        <v>427768461</v>
      </c>
      <c r="AG165" s="412">
        <f t="shared" si="49"/>
        <v>582473649</v>
      </c>
      <c r="AH165" s="412">
        <f t="shared" si="49"/>
        <v>0</v>
      </c>
      <c r="AI165" s="412">
        <f t="shared" si="49"/>
        <v>0</v>
      </c>
      <c r="AJ165" s="607">
        <f t="shared" si="49"/>
        <v>0</v>
      </c>
      <c r="AK165" s="608">
        <f t="shared" si="49"/>
        <v>3047912266</v>
      </c>
      <c r="AL165" s="609">
        <f t="shared" si="49"/>
        <v>1873774751</v>
      </c>
      <c r="AN165" s="411">
        <f t="shared" si="49"/>
        <v>1873774751</v>
      </c>
      <c r="AO165" s="412">
        <f t="shared" si="49"/>
        <v>0</v>
      </c>
      <c r="AP165" s="412">
        <f t="shared" si="49"/>
        <v>1873774751</v>
      </c>
      <c r="AQ165" s="412">
        <f t="shared" si="49"/>
        <v>0</v>
      </c>
      <c r="AR165" s="412">
        <f t="shared" si="49"/>
        <v>0</v>
      </c>
      <c r="AS165" s="412">
        <f t="shared" si="49"/>
        <v>0</v>
      </c>
      <c r="AT165" s="412">
        <f t="shared" si="49"/>
        <v>0</v>
      </c>
      <c r="AU165" s="412">
        <f t="shared" si="49"/>
        <v>0</v>
      </c>
      <c r="AV165" s="412">
        <f t="shared" si="49"/>
        <v>0</v>
      </c>
      <c r="AW165" s="412">
        <f t="shared" si="49"/>
        <v>0</v>
      </c>
      <c r="AX165" s="412">
        <f t="shared" si="49"/>
        <v>0</v>
      </c>
      <c r="AY165" s="412">
        <f t="shared" si="49"/>
        <v>0</v>
      </c>
      <c r="AZ165" s="412">
        <f t="shared" si="49"/>
        <v>0</v>
      </c>
      <c r="BA165" s="412">
        <f t="shared" si="49"/>
        <v>0</v>
      </c>
      <c r="BB165" s="412">
        <f t="shared" si="49"/>
        <v>0</v>
      </c>
      <c r="BC165" s="412">
        <f t="shared" si="49"/>
        <v>0</v>
      </c>
      <c r="BD165" s="413">
        <f t="shared" si="49"/>
        <v>1873774751</v>
      </c>
    </row>
    <row r="166" spans="1:56" x14ac:dyDescent="0.2">
      <c r="A166" s="169"/>
      <c r="B166" s="290"/>
      <c r="C166" s="291">
        <v>5333000000</v>
      </c>
      <c r="D166" s="294"/>
      <c r="E166" s="294"/>
      <c r="F166" s="294"/>
      <c r="G166" s="294"/>
      <c r="H166" s="294"/>
      <c r="I166" s="294"/>
      <c r="J166" s="294"/>
      <c r="K166" s="294"/>
      <c r="L166" s="294"/>
      <c r="M166" s="294"/>
      <c r="N166" s="294"/>
      <c r="O166" s="294"/>
      <c r="P166" s="294"/>
      <c r="Q166" s="291"/>
      <c r="R166" s="294"/>
      <c r="S166" s="291">
        <v>5020957359</v>
      </c>
      <c r="T166" s="294"/>
      <c r="U166" s="291">
        <v>4921687017</v>
      </c>
      <c r="V166" s="291"/>
      <c r="W166" s="291"/>
      <c r="X166" s="294"/>
      <c r="Y166" s="339"/>
      <c r="Z166" s="339"/>
      <c r="AA166" s="339"/>
      <c r="AB166" s="339"/>
      <c r="AC166" s="339"/>
      <c r="AD166" s="339"/>
      <c r="AE166" s="339"/>
      <c r="AF166" s="339">
        <v>427768461</v>
      </c>
      <c r="AG166" s="339">
        <v>582473649</v>
      </c>
      <c r="AH166" s="339"/>
      <c r="AI166" s="339"/>
      <c r="AJ166" s="339"/>
      <c r="AK166" s="610">
        <v>3047912266</v>
      </c>
      <c r="AL166" s="339">
        <v>1873774751</v>
      </c>
      <c r="AM166" s="169"/>
    </row>
    <row r="167" spans="1:56" x14ac:dyDescent="0.2">
      <c r="A167" s="169"/>
      <c r="B167" s="290"/>
      <c r="C167" s="291">
        <f>+C166-C165</f>
        <v>0</v>
      </c>
      <c r="D167" s="294"/>
      <c r="E167" s="294"/>
      <c r="F167" s="294"/>
      <c r="G167" s="294"/>
      <c r="H167" s="294"/>
      <c r="I167" s="294"/>
      <c r="J167" s="294"/>
      <c r="K167" s="294"/>
      <c r="L167" s="294"/>
      <c r="M167" s="294"/>
      <c r="N167" s="294"/>
      <c r="O167" s="299"/>
      <c r="P167" s="299"/>
      <c r="Q167" s="291"/>
      <c r="R167" s="299"/>
      <c r="S167" s="291">
        <f>+S166-S165</f>
        <v>58086000</v>
      </c>
      <c r="T167" s="299"/>
      <c r="U167" s="291">
        <f>+U166-U165</f>
        <v>0</v>
      </c>
      <c r="V167" s="296"/>
      <c r="W167" s="296"/>
      <c r="X167" s="299"/>
      <c r="Y167" s="339"/>
      <c r="Z167" s="339"/>
      <c r="AA167" s="339"/>
      <c r="AB167" s="339"/>
      <c r="AC167" s="339"/>
      <c r="AD167" s="339"/>
      <c r="AE167" s="339"/>
      <c r="AF167" s="533">
        <f>+AF166-AF165</f>
        <v>0</v>
      </c>
      <c r="AG167" s="533">
        <f>+AG166-AG165</f>
        <v>0</v>
      </c>
      <c r="AH167" s="339"/>
      <c r="AI167" s="339"/>
      <c r="AJ167" s="339"/>
      <c r="AK167" s="291">
        <f>+AK166-AK165</f>
        <v>0</v>
      </c>
      <c r="AL167" s="291">
        <f>+AL166-AL165</f>
        <v>0</v>
      </c>
      <c r="AM167" s="169"/>
    </row>
    <row r="168" spans="1:56" ht="12.75" customHeight="1" thickBot="1" x14ac:dyDescent="0.25">
      <c r="A168" s="169"/>
      <c r="B168" s="290"/>
      <c r="C168" s="291"/>
      <c r="D168" s="292"/>
      <c r="E168" s="292"/>
      <c r="F168" s="292"/>
      <c r="G168" s="292"/>
      <c r="H168" s="292"/>
      <c r="I168" s="292"/>
      <c r="J168" s="292"/>
      <c r="K168" s="292"/>
      <c r="L168" s="292"/>
      <c r="M168" s="292"/>
      <c r="N168" s="292"/>
      <c r="O168" s="299"/>
      <c r="P168" s="299"/>
      <c r="Q168" s="291"/>
      <c r="R168" s="299"/>
      <c r="S168" s="296"/>
      <c r="T168" s="299"/>
      <c r="U168" s="296"/>
      <c r="V168" s="296"/>
      <c r="W168" s="296"/>
      <c r="X168" s="299"/>
      <c r="Y168" s="339"/>
      <c r="Z168" s="339"/>
      <c r="AA168" s="339"/>
      <c r="AB168" s="339"/>
      <c r="AC168" s="339"/>
      <c r="AD168" s="339"/>
      <c r="AE168" s="339"/>
      <c r="AF168" s="339"/>
      <c r="AG168" s="339"/>
      <c r="AH168" s="339"/>
      <c r="AI168" s="339"/>
      <c r="AJ168" s="339"/>
      <c r="AK168" s="610"/>
      <c r="AL168" s="339"/>
      <c r="AM168" s="169"/>
    </row>
    <row r="169" spans="1:56" ht="22.5" customHeight="1" thickBot="1" x14ac:dyDescent="0.25">
      <c r="B169" s="649" t="s">
        <v>63</v>
      </c>
      <c r="C169" s="650" t="s">
        <v>1986</v>
      </c>
      <c r="D169" s="334"/>
      <c r="E169" s="292"/>
      <c r="F169" s="292"/>
      <c r="G169" s="292"/>
      <c r="S169" s="651" t="s">
        <v>4</v>
      </c>
      <c r="U169" s="652" t="s">
        <v>5</v>
      </c>
      <c r="Y169" s="653" t="s">
        <v>11</v>
      </c>
      <c r="Z169" s="626" t="s">
        <v>12</v>
      </c>
      <c r="AA169" s="626" t="s">
        <v>13</v>
      </c>
      <c r="AB169" s="626" t="s">
        <v>14</v>
      </c>
      <c r="AC169" s="626" t="s">
        <v>15</v>
      </c>
      <c r="AD169" s="626" t="s">
        <v>16</v>
      </c>
      <c r="AE169" s="626" t="s">
        <v>17</v>
      </c>
      <c r="AF169" s="626" t="s">
        <v>18</v>
      </c>
      <c r="AG169" s="626" t="s">
        <v>19</v>
      </c>
      <c r="AH169" s="626" t="s">
        <v>20</v>
      </c>
      <c r="AI169" s="626" t="s">
        <v>21</v>
      </c>
      <c r="AJ169" s="627" t="s">
        <v>22</v>
      </c>
      <c r="AK169" s="628" t="s">
        <v>23</v>
      </c>
      <c r="AL169" s="654" t="s">
        <v>24</v>
      </c>
      <c r="AM169" s="169"/>
      <c r="AN169" s="305" t="s">
        <v>1993</v>
      </c>
      <c r="AO169" s="612" t="s">
        <v>1994</v>
      </c>
      <c r="AP169" s="367" t="s">
        <v>1995</v>
      </c>
      <c r="AQ169" s="308" t="s">
        <v>11</v>
      </c>
      <c r="AR169" s="309" t="s">
        <v>12</v>
      </c>
      <c r="AS169" s="309" t="s">
        <v>13</v>
      </c>
      <c r="AT169" s="309" t="s">
        <v>14</v>
      </c>
      <c r="AU169" s="309" t="s">
        <v>15</v>
      </c>
      <c r="AV169" s="309" t="s">
        <v>16</v>
      </c>
      <c r="AW169" s="309" t="s">
        <v>17</v>
      </c>
      <c r="AX169" s="309" t="s">
        <v>18</v>
      </c>
      <c r="AY169" s="309" t="s">
        <v>19</v>
      </c>
      <c r="AZ169" s="309" t="s">
        <v>20</v>
      </c>
      <c r="BA169" s="309" t="s">
        <v>21</v>
      </c>
      <c r="BB169" s="310" t="s">
        <v>22</v>
      </c>
      <c r="BC169" s="311" t="s">
        <v>23</v>
      </c>
      <c r="BD169" s="312" t="s">
        <v>24</v>
      </c>
    </row>
    <row r="170" spans="1:56" ht="24.75" customHeight="1" x14ac:dyDescent="0.2">
      <c r="B170" s="655" t="s">
        <v>155</v>
      </c>
      <c r="C170" s="318">
        <f>+SUMIF($H$19:$H$163,$B170,C$19:C$163)</f>
        <v>3837341310</v>
      </c>
      <c r="D170" s="208"/>
      <c r="E170" s="208"/>
      <c r="F170" s="208"/>
      <c r="G170" s="208"/>
      <c r="O170" s="164"/>
      <c r="P170" s="164"/>
      <c r="R170" s="164"/>
      <c r="S170" s="315">
        <f>+SUMIF($H$19:$H$163,$B170,S$19:S$163)/2</f>
        <v>3725717670</v>
      </c>
      <c r="T170" s="164"/>
      <c r="U170" s="315">
        <f>+SUMIF($H$19:$H$163,$B170,U$19:U$163)/2</f>
        <v>3725717670</v>
      </c>
      <c r="X170" s="164"/>
      <c r="Y170" s="656">
        <f t="shared" ref="Y170:AL172" si="50">+SUMIF($H$19:$H$163,$B170,Y$19:Y$163)/2</f>
        <v>0</v>
      </c>
      <c r="Z170" s="657">
        <f t="shared" si="50"/>
        <v>73294038</v>
      </c>
      <c r="AA170" s="657">
        <f t="shared" si="50"/>
        <v>314123714</v>
      </c>
      <c r="AB170" s="657">
        <f t="shared" si="50"/>
        <v>341013178</v>
      </c>
      <c r="AC170" s="657">
        <f t="shared" si="50"/>
        <v>333445114</v>
      </c>
      <c r="AD170" s="657">
        <f t="shared" si="50"/>
        <v>373254277</v>
      </c>
      <c r="AE170" s="657">
        <f t="shared" si="50"/>
        <v>336924176</v>
      </c>
      <c r="AF170" s="657">
        <f t="shared" si="50"/>
        <v>336924176</v>
      </c>
      <c r="AG170" s="657">
        <f t="shared" si="50"/>
        <v>336007509</v>
      </c>
      <c r="AH170" s="657">
        <f t="shared" si="50"/>
        <v>0</v>
      </c>
      <c r="AI170" s="657">
        <f t="shared" si="50"/>
        <v>0</v>
      </c>
      <c r="AJ170" s="657">
        <f t="shared" si="50"/>
        <v>0</v>
      </c>
      <c r="AK170" s="657">
        <f t="shared" si="50"/>
        <v>2444986182</v>
      </c>
      <c r="AL170" s="658">
        <f t="shared" si="50"/>
        <v>1280731488</v>
      </c>
      <c r="AM170" s="169"/>
      <c r="AN170" s="656">
        <f t="shared" ref="AN170:BD172" si="51">+SUMIF($H$19:$H$163,$B170,AN$19:AN$163)/2</f>
        <v>1280731488</v>
      </c>
      <c r="AO170" s="657">
        <f t="shared" si="51"/>
        <v>0</v>
      </c>
      <c r="AP170" s="657">
        <f t="shared" si="51"/>
        <v>1280731488</v>
      </c>
      <c r="AQ170" s="657">
        <f t="shared" si="51"/>
        <v>0</v>
      </c>
      <c r="AR170" s="657">
        <f t="shared" si="51"/>
        <v>0</v>
      </c>
      <c r="AS170" s="657">
        <f t="shared" si="51"/>
        <v>0</v>
      </c>
      <c r="AT170" s="657">
        <f t="shared" si="51"/>
        <v>0</v>
      </c>
      <c r="AU170" s="657">
        <f t="shared" si="51"/>
        <v>0</v>
      </c>
      <c r="AV170" s="657">
        <f t="shared" si="51"/>
        <v>0</v>
      </c>
      <c r="AW170" s="657">
        <f t="shared" si="51"/>
        <v>0</v>
      </c>
      <c r="AX170" s="657">
        <f t="shared" si="51"/>
        <v>0</v>
      </c>
      <c r="AY170" s="657">
        <f t="shared" si="51"/>
        <v>0</v>
      </c>
      <c r="AZ170" s="657">
        <f t="shared" si="51"/>
        <v>0</v>
      </c>
      <c r="BA170" s="657">
        <f t="shared" si="51"/>
        <v>0</v>
      </c>
      <c r="BB170" s="657">
        <f t="shared" si="51"/>
        <v>0</v>
      </c>
      <c r="BC170" s="657">
        <f t="shared" si="51"/>
        <v>0</v>
      </c>
      <c r="BD170" s="658">
        <f t="shared" si="51"/>
        <v>1280731488</v>
      </c>
    </row>
    <row r="171" spans="1:56" ht="24.75" customHeight="1" x14ac:dyDescent="0.2">
      <c r="B171" s="659" t="s">
        <v>160</v>
      </c>
      <c r="C171" s="320">
        <f>+SUMIF($H$19:$H$163,$B171,C$19:C$163)</f>
        <v>1287448484</v>
      </c>
      <c r="D171" s="208"/>
      <c r="E171" s="208"/>
      <c r="F171" s="208"/>
      <c r="G171" s="208"/>
      <c r="O171" s="164"/>
      <c r="P171" s="164"/>
      <c r="R171" s="164"/>
      <c r="S171" s="321">
        <f>+SUMIF($H$19:$H$163,$B171,S$19:S$163)/2</f>
        <v>1092787979</v>
      </c>
      <c r="T171" s="164"/>
      <c r="U171" s="321">
        <f>+SUMIF($H$19:$H$163,$B171,U$19:U$163)/2</f>
        <v>1051603637</v>
      </c>
      <c r="X171" s="164"/>
      <c r="Y171" s="660">
        <f t="shared" si="50"/>
        <v>237200</v>
      </c>
      <c r="Z171" s="661">
        <f t="shared" si="50"/>
        <v>14620076</v>
      </c>
      <c r="AA171" s="661">
        <f t="shared" si="50"/>
        <v>6266494</v>
      </c>
      <c r="AB171" s="661">
        <f t="shared" si="50"/>
        <v>8036288</v>
      </c>
      <c r="AC171" s="661">
        <f t="shared" si="50"/>
        <v>17632660</v>
      </c>
      <c r="AD171" s="661">
        <f t="shared" si="50"/>
        <v>114311739</v>
      </c>
      <c r="AE171" s="661">
        <f t="shared" si="50"/>
        <v>67011202</v>
      </c>
      <c r="AF171" s="661">
        <f t="shared" si="50"/>
        <v>76204285</v>
      </c>
      <c r="AG171" s="661">
        <f t="shared" si="50"/>
        <v>230866140</v>
      </c>
      <c r="AH171" s="661">
        <f t="shared" si="50"/>
        <v>0</v>
      </c>
      <c r="AI171" s="661">
        <f t="shared" si="50"/>
        <v>0</v>
      </c>
      <c r="AJ171" s="661">
        <f t="shared" si="50"/>
        <v>0</v>
      </c>
      <c r="AK171" s="661">
        <f t="shared" si="50"/>
        <v>535186084</v>
      </c>
      <c r="AL171" s="662">
        <f t="shared" si="50"/>
        <v>516417553</v>
      </c>
      <c r="AM171" s="169"/>
      <c r="AN171" s="660">
        <f t="shared" si="51"/>
        <v>516417553</v>
      </c>
      <c r="AO171" s="661">
        <f t="shared" si="51"/>
        <v>0</v>
      </c>
      <c r="AP171" s="661">
        <f t="shared" si="51"/>
        <v>516417553</v>
      </c>
      <c r="AQ171" s="661">
        <f t="shared" si="51"/>
        <v>0</v>
      </c>
      <c r="AR171" s="661">
        <f t="shared" si="51"/>
        <v>0</v>
      </c>
      <c r="AS171" s="661">
        <f t="shared" si="51"/>
        <v>0</v>
      </c>
      <c r="AT171" s="661">
        <f t="shared" si="51"/>
        <v>0</v>
      </c>
      <c r="AU171" s="661">
        <f t="shared" si="51"/>
        <v>0</v>
      </c>
      <c r="AV171" s="661">
        <f t="shared" si="51"/>
        <v>0</v>
      </c>
      <c r="AW171" s="661">
        <f t="shared" si="51"/>
        <v>0</v>
      </c>
      <c r="AX171" s="661">
        <f t="shared" si="51"/>
        <v>0</v>
      </c>
      <c r="AY171" s="661">
        <f t="shared" si="51"/>
        <v>0</v>
      </c>
      <c r="AZ171" s="661">
        <f t="shared" si="51"/>
        <v>0</v>
      </c>
      <c r="BA171" s="661">
        <f t="shared" si="51"/>
        <v>0</v>
      </c>
      <c r="BB171" s="661">
        <f t="shared" si="51"/>
        <v>0</v>
      </c>
      <c r="BC171" s="661">
        <f t="shared" si="51"/>
        <v>0</v>
      </c>
      <c r="BD171" s="662">
        <f t="shared" si="51"/>
        <v>516417553</v>
      </c>
    </row>
    <row r="172" spans="1:56" ht="24.75" customHeight="1" thickBot="1" x14ac:dyDescent="0.25">
      <c r="B172" s="663" t="s">
        <v>171</v>
      </c>
      <c r="C172" s="325">
        <f>+SUMIF($H$19:$H$163,$B172,C$19:C$163)</f>
        <v>208210206</v>
      </c>
      <c r="D172" s="208"/>
      <c r="E172" s="208"/>
      <c r="F172" s="208"/>
      <c r="G172" s="208"/>
      <c r="O172" s="164"/>
      <c r="P172" s="164"/>
      <c r="R172" s="164"/>
      <c r="S172" s="326">
        <f>+SUMIF($H$19:$H$163,$B172,S$19:S$163)/2</f>
        <v>144365710</v>
      </c>
      <c r="T172" s="164"/>
      <c r="U172" s="326">
        <f>+SUMIF($H$19:$H$163,$B172,U$19:U$163)/2</f>
        <v>144365710</v>
      </c>
      <c r="X172" s="164"/>
      <c r="Y172" s="664">
        <f t="shared" si="50"/>
        <v>0</v>
      </c>
      <c r="Z172" s="665">
        <f t="shared" si="50"/>
        <v>0</v>
      </c>
      <c r="AA172" s="665">
        <f t="shared" si="50"/>
        <v>6000000</v>
      </c>
      <c r="AB172" s="665">
        <f t="shared" si="50"/>
        <v>7000000</v>
      </c>
      <c r="AC172" s="665">
        <f t="shared" si="50"/>
        <v>6000000</v>
      </c>
      <c r="AD172" s="665">
        <f t="shared" si="50"/>
        <v>6000000</v>
      </c>
      <c r="AE172" s="665">
        <f t="shared" si="50"/>
        <v>12500000</v>
      </c>
      <c r="AF172" s="665">
        <f t="shared" si="50"/>
        <v>14640000</v>
      </c>
      <c r="AG172" s="665">
        <f t="shared" si="50"/>
        <v>15600000</v>
      </c>
      <c r="AH172" s="665">
        <f t="shared" si="50"/>
        <v>0</v>
      </c>
      <c r="AI172" s="665">
        <f t="shared" si="50"/>
        <v>0</v>
      </c>
      <c r="AJ172" s="665">
        <f t="shared" si="50"/>
        <v>0</v>
      </c>
      <c r="AK172" s="665">
        <f t="shared" si="50"/>
        <v>67740000</v>
      </c>
      <c r="AL172" s="666">
        <f t="shared" si="50"/>
        <v>76625710</v>
      </c>
      <c r="AM172" s="169"/>
      <c r="AN172" s="664">
        <f t="shared" si="51"/>
        <v>76625710</v>
      </c>
      <c r="AO172" s="665">
        <f t="shared" si="51"/>
        <v>0</v>
      </c>
      <c r="AP172" s="665">
        <f t="shared" si="51"/>
        <v>76625710</v>
      </c>
      <c r="AQ172" s="665">
        <f t="shared" si="51"/>
        <v>0</v>
      </c>
      <c r="AR172" s="665">
        <f t="shared" si="51"/>
        <v>0</v>
      </c>
      <c r="AS172" s="665">
        <f t="shared" si="51"/>
        <v>0</v>
      </c>
      <c r="AT172" s="665">
        <f t="shared" si="51"/>
        <v>0</v>
      </c>
      <c r="AU172" s="665">
        <f t="shared" si="51"/>
        <v>0</v>
      </c>
      <c r="AV172" s="665">
        <f t="shared" si="51"/>
        <v>0</v>
      </c>
      <c r="AW172" s="665">
        <f t="shared" si="51"/>
        <v>0</v>
      </c>
      <c r="AX172" s="665">
        <f t="shared" si="51"/>
        <v>0</v>
      </c>
      <c r="AY172" s="665">
        <f t="shared" si="51"/>
        <v>0</v>
      </c>
      <c r="AZ172" s="665">
        <f t="shared" si="51"/>
        <v>0</v>
      </c>
      <c r="BA172" s="665">
        <f t="shared" si="51"/>
        <v>0</v>
      </c>
      <c r="BB172" s="665">
        <f t="shared" si="51"/>
        <v>0</v>
      </c>
      <c r="BC172" s="665">
        <f t="shared" si="51"/>
        <v>0</v>
      </c>
      <c r="BD172" s="666">
        <f t="shared" si="51"/>
        <v>76625710</v>
      </c>
    </row>
    <row r="173" spans="1:56" ht="12.75" customHeight="1" thickBot="1" x14ac:dyDescent="0.25">
      <c r="A173" s="169"/>
      <c r="B173" s="290"/>
      <c r="C173" s="291"/>
      <c r="D173" s="292"/>
      <c r="E173" s="292"/>
      <c r="F173" s="292"/>
      <c r="G173" s="292"/>
      <c r="H173" s="292"/>
      <c r="I173" s="292"/>
      <c r="J173" s="292"/>
      <c r="K173" s="292"/>
      <c r="L173" s="292"/>
      <c r="M173" s="292"/>
      <c r="N173" s="292"/>
      <c r="O173" s="299"/>
      <c r="P173" s="299"/>
      <c r="Q173" s="291"/>
      <c r="R173" s="299"/>
      <c r="S173" s="296"/>
      <c r="T173" s="299"/>
      <c r="U173" s="296"/>
      <c r="V173" s="296"/>
      <c r="W173" s="296"/>
      <c r="X173" s="299"/>
      <c r="Y173" s="339"/>
      <c r="Z173" s="339"/>
      <c r="AA173" s="339"/>
      <c r="AB173" s="339"/>
      <c r="AC173" s="339"/>
      <c r="AD173" s="339"/>
      <c r="AE173" s="339"/>
      <c r="AF173" s="339"/>
      <c r="AG173" s="339"/>
      <c r="AH173" s="339"/>
      <c r="AI173" s="339"/>
      <c r="AJ173" s="339"/>
      <c r="AK173" s="610"/>
      <c r="AL173" s="339"/>
      <c r="AM173" s="169"/>
    </row>
    <row r="174" spans="1:56" ht="22.5" customHeight="1" thickBot="1" x14ac:dyDescent="0.25">
      <c r="B174" s="649" t="s">
        <v>63</v>
      </c>
      <c r="C174" s="650" t="s">
        <v>1986</v>
      </c>
      <c r="D174" s="334"/>
      <c r="E174" s="292"/>
      <c r="F174" s="292"/>
      <c r="G174" s="292"/>
      <c r="S174" s="651" t="s">
        <v>4</v>
      </c>
      <c r="U174" s="652" t="s">
        <v>5</v>
      </c>
      <c r="Y174" s="653" t="s">
        <v>11</v>
      </c>
      <c r="Z174" s="626" t="s">
        <v>12</v>
      </c>
      <c r="AA174" s="626" t="s">
        <v>13</v>
      </c>
      <c r="AB174" s="626" t="s">
        <v>14</v>
      </c>
      <c r="AC174" s="626" t="s">
        <v>15</v>
      </c>
      <c r="AD174" s="626" t="s">
        <v>16</v>
      </c>
      <c r="AE174" s="626" t="s">
        <v>17</v>
      </c>
      <c r="AF174" s="626" t="s">
        <v>18</v>
      </c>
      <c r="AG174" s="626" t="s">
        <v>19</v>
      </c>
      <c r="AH174" s="626" t="s">
        <v>20</v>
      </c>
      <c r="AI174" s="626" t="s">
        <v>21</v>
      </c>
      <c r="AJ174" s="627" t="s">
        <v>22</v>
      </c>
      <c r="AK174" s="628" t="s">
        <v>23</v>
      </c>
      <c r="AL174" s="654" t="s">
        <v>24</v>
      </c>
      <c r="AM174" s="169"/>
      <c r="AN174" s="305" t="s">
        <v>1993</v>
      </c>
      <c r="AO174" s="612" t="s">
        <v>1994</v>
      </c>
      <c r="AP174" s="367" t="s">
        <v>1995</v>
      </c>
      <c r="AQ174" s="308" t="s">
        <v>11</v>
      </c>
      <c r="AR174" s="309" t="s">
        <v>12</v>
      </c>
      <c r="AS174" s="309" t="s">
        <v>13</v>
      </c>
      <c r="AT174" s="309" t="s">
        <v>14</v>
      </c>
      <c r="AU174" s="309" t="s">
        <v>15</v>
      </c>
      <c r="AV174" s="309" t="s">
        <v>16</v>
      </c>
      <c r="AW174" s="309" t="s">
        <v>17</v>
      </c>
      <c r="AX174" s="309" t="s">
        <v>18</v>
      </c>
      <c r="AY174" s="309" t="s">
        <v>19</v>
      </c>
      <c r="AZ174" s="309" t="s">
        <v>20</v>
      </c>
      <c r="BA174" s="309" t="s">
        <v>21</v>
      </c>
      <c r="BB174" s="310" t="s">
        <v>22</v>
      </c>
      <c r="BC174" s="311" t="s">
        <v>23</v>
      </c>
      <c r="BD174" s="312" t="s">
        <v>24</v>
      </c>
    </row>
    <row r="175" spans="1:56" ht="51" x14ac:dyDescent="0.2">
      <c r="B175" s="667" t="s">
        <v>189</v>
      </c>
      <c r="C175" s="318">
        <f>+SUMIF($J$19:$J$163,$B175,C$19:C$163)</f>
        <v>5333000000</v>
      </c>
      <c r="D175" s="208"/>
      <c r="E175" s="208"/>
      <c r="F175" s="208"/>
      <c r="G175" s="208"/>
      <c r="O175" s="164"/>
      <c r="P175" s="164"/>
      <c r="R175" s="164"/>
      <c r="S175" s="315">
        <f>+SUMIF($J$19:$J$163,$B175,S$19:S$163)/2</f>
        <v>4962871359</v>
      </c>
      <c r="T175" s="164"/>
      <c r="U175" s="315">
        <f>+SUMIF($J$19:$J$163,$B175,U$19:U$163)/2</f>
        <v>4921687017</v>
      </c>
      <c r="X175" s="164"/>
      <c r="Y175" s="656">
        <f t="shared" ref="Y175:AL175" si="52">+SUMIF($J$19:$J$163,$B175,Y$19:Y$163)/2</f>
        <v>237200</v>
      </c>
      <c r="Z175" s="657">
        <f t="shared" si="52"/>
        <v>87914114</v>
      </c>
      <c r="AA175" s="657">
        <f t="shared" si="52"/>
        <v>326390208</v>
      </c>
      <c r="AB175" s="657">
        <f t="shared" si="52"/>
        <v>356049466</v>
      </c>
      <c r="AC175" s="657">
        <f t="shared" si="52"/>
        <v>357077774</v>
      </c>
      <c r="AD175" s="657">
        <f t="shared" si="52"/>
        <v>493566016</v>
      </c>
      <c r="AE175" s="657">
        <f t="shared" si="52"/>
        <v>416435378</v>
      </c>
      <c r="AF175" s="657">
        <f t="shared" si="52"/>
        <v>427768461</v>
      </c>
      <c r="AG175" s="657">
        <f t="shared" si="52"/>
        <v>582473649</v>
      </c>
      <c r="AH175" s="657">
        <f t="shared" si="52"/>
        <v>0</v>
      </c>
      <c r="AI175" s="657">
        <f t="shared" si="52"/>
        <v>0</v>
      </c>
      <c r="AJ175" s="657">
        <f t="shared" si="52"/>
        <v>0</v>
      </c>
      <c r="AK175" s="657">
        <f t="shared" si="52"/>
        <v>3047912266</v>
      </c>
      <c r="AL175" s="658">
        <f t="shared" si="52"/>
        <v>1873774751</v>
      </c>
      <c r="AM175" s="169"/>
      <c r="AN175" s="656">
        <f t="shared" ref="AN175:BD175" si="53">+SUMIF($J$19:$J$163,$B175,AN$19:AN$163)/2</f>
        <v>1873774751</v>
      </c>
      <c r="AO175" s="657">
        <f t="shared" si="53"/>
        <v>0</v>
      </c>
      <c r="AP175" s="657">
        <f t="shared" si="53"/>
        <v>1873774751</v>
      </c>
      <c r="AQ175" s="657">
        <f t="shared" si="53"/>
        <v>0</v>
      </c>
      <c r="AR175" s="657">
        <f t="shared" si="53"/>
        <v>0</v>
      </c>
      <c r="AS175" s="657">
        <f t="shared" si="53"/>
        <v>0</v>
      </c>
      <c r="AT175" s="657">
        <f t="shared" si="53"/>
        <v>0</v>
      </c>
      <c r="AU175" s="657">
        <f t="shared" si="53"/>
        <v>0</v>
      </c>
      <c r="AV175" s="657">
        <f t="shared" si="53"/>
        <v>0</v>
      </c>
      <c r="AW175" s="657">
        <f t="shared" si="53"/>
        <v>0</v>
      </c>
      <c r="AX175" s="657">
        <f t="shared" si="53"/>
        <v>0</v>
      </c>
      <c r="AY175" s="657">
        <f t="shared" si="53"/>
        <v>0</v>
      </c>
      <c r="AZ175" s="657">
        <f t="shared" si="53"/>
        <v>0</v>
      </c>
      <c r="BA175" s="657">
        <f t="shared" si="53"/>
        <v>0</v>
      </c>
      <c r="BB175" s="657">
        <f t="shared" si="53"/>
        <v>0</v>
      </c>
      <c r="BC175" s="657">
        <f t="shared" si="53"/>
        <v>0</v>
      </c>
      <c r="BD175" s="658">
        <f t="shared" si="53"/>
        <v>1873774751</v>
      </c>
    </row>
    <row r="176" spans="1:56" ht="18.75" customHeight="1" thickBot="1" x14ac:dyDescent="0.25">
      <c r="B176" s="324"/>
      <c r="C176" s="325"/>
      <c r="D176" s="208"/>
      <c r="O176" s="164"/>
      <c r="P176" s="164"/>
      <c r="R176" s="164"/>
      <c r="S176" s="326"/>
      <c r="T176" s="164"/>
      <c r="U176" s="326"/>
      <c r="X176" s="164"/>
      <c r="Y176" s="664"/>
      <c r="Z176" s="665"/>
      <c r="AA176" s="665"/>
      <c r="AB176" s="665"/>
      <c r="AC176" s="665"/>
      <c r="AD176" s="665"/>
      <c r="AE176" s="665"/>
      <c r="AF176" s="665"/>
      <c r="AG176" s="665"/>
      <c r="AH176" s="665"/>
      <c r="AI176" s="665"/>
      <c r="AJ176" s="665"/>
      <c r="AK176" s="665"/>
      <c r="AL176" s="666"/>
      <c r="AM176" s="169"/>
      <c r="AN176" s="664"/>
      <c r="AO176" s="665"/>
      <c r="AP176" s="665"/>
      <c r="AQ176" s="665"/>
      <c r="AR176" s="665"/>
      <c r="AS176" s="665"/>
      <c r="AT176" s="665"/>
      <c r="AU176" s="665"/>
      <c r="AV176" s="665"/>
      <c r="AW176" s="665"/>
      <c r="AX176" s="665"/>
      <c r="AY176" s="665"/>
      <c r="AZ176" s="665"/>
      <c r="BA176" s="665"/>
      <c r="BB176" s="665"/>
      <c r="BC176" s="665"/>
      <c r="BD176" s="666"/>
    </row>
    <row r="177" spans="2:39" x14ac:dyDescent="0.2">
      <c r="B177" s="337"/>
      <c r="C177" s="338"/>
      <c r="D177" s="292"/>
      <c r="E177" s="292"/>
      <c r="F177" s="292"/>
      <c r="G177" s="292"/>
      <c r="H177" s="292"/>
      <c r="I177" s="292"/>
      <c r="J177" s="292"/>
      <c r="K177" s="292"/>
      <c r="L177" s="292"/>
      <c r="M177" s="292"/>
      <c r="N177" s="292"/>
      <c r="O177" s="164"/>
      <c r="P177" s="164"/>
      <c r="Q177" s="339"/>
      <c r="R177" s="164"/>
      <c r="S177" s="338"/>
      <c r="T177" s="164"/>
      <c r="U177" s="338"/>
      <c r="V177" s="338"/>
      <c r="W177" s="338"/>
      <c r="X177" s="164"/>
      <c r="Y177" s="339"/>
      <c r="Z177" s="339"/>
      <c r="AA177" s="339"/>
      <c r="AB177" s="339"/>
      <c r="AC177" s="339"/>
      <c r="AD177" s="339"/>
      <c r="AE177" s="339"/>
      <c r="AF177" s="339"/>
      <c r="AG177" s="339"/>
      <c r="AH177" s="339"/>
      <c r="AI177" s="339"/>
      <c r="AJ177" s="339"/>
      <c r="AK177" s="610"/>
      <c r="AL177" s="339"/>
      <c r="AM177" s="169"/>
    </row>
    <row r="178" spans="2:39" ht="13.5" thickBot="1" x14ac:dyDescent="0.25">
      <c r="S178" s="342"/>
      <c r="U178" s="342"/>
      <c r="V178" s="342"/>
      <c r="W178" s="342"/>
    </row>
    <row r="179" spans="2:39" s="158" customFormat="1" ht="15" thickBot="1" x14ac:dyDescent="0.25">
      <c r="B179" s="101"/>
      <c r="C179" s="156"/>
      <c r="D179" s="101"/>
      <c r="E179" s="101"/>
      <c r="F179" s="101"/>
      <c r="G179" s="649" t="s">
        <v>2034</v>
      </c>
      <c r="H179" s="101"/>
      <c r="I179" s="101"/>
      <c r="J179" s="101"/>
      <c r="K179" s="101"/>
      <c r="L179" s="101"/>
      <c r="M179" s="101"/>
      <c r="N179" s="101"/>
      <c r="Q179" s="159"/>
      <c r="S179" s="651" t="s">
        <v>4</v>
      </c>
      <c r="U179" s="651" t="s">
        <v>4</v>
      </c>
      <c r="V179" s="342"/>
      <c r="W179" s="342"/>
      <c r="Y179" s="653" t="s">
        <v>11</v>
      </c>
      <c r="Z179" s="626" t="s">
        <v>12</v>
      </c>
      <c r="AA179" s="626" t="s">
        <v>13</v>
      </c>
      <c r="AB179" s="626" t="s">
        <v>14</v>
      </c>
      <c r="AC179" s="626" t="s">
        <v>15</v>
      </c>
      <c r="AD179" s="626" t="s">
        <v>16</v>
      </c>
      <c r="AE179" s="626" t="s">
        <v>17</v>
      </c>
      <c r="AF179" s="626" t="s">
        <v>18</v>
      </c>
      <c r="AG179" s="626" t="s">
        <v>19</v>
      </c>
      <c r="AH179" s="626" t="s">
        <v>20</v>
      </c>
      <c r="AI179" s="626" t="s">
        <v>21</v>
      </c>
      <c r="AJ179" s="627" t="s">
        <v>22</v>
      </c>
      <c r="AK179" s="628" t="s">
        <v>23</v>
      </c>
      <c r="AL179" s="654" t="s">
        <v>24</v>
      </c>
      <c r="AM179" s="101"/>
    </row>
    <row r="180" spans="2:39" ht="64.5" thickBot="1" x14ac:dyDescent="0.25">
      <c r="G180" s="655" t="s">
        <v>157</v>
      </c>
      <c r="S180" s="315">
        <f>+SUMIF($G$19:$G$163,$G180,S$19:S$163)/2</f>
        <v>3725717670</v>
      </c>
      <c r="U180" s="315">
        <f>+SUMIF($G$19:$G$163,$G180,U$19:U$163)/2</f>
        <v>3725717670</v>
      </c>
      <c r="Y180" s="315">
        <f>+SUMIF($G$19:$G$163,$G180,Y$19:Y$163)/2</f>
        <v>0</v>
      </c>
      <c r="Z180" s="315">
        <f t="shared" ref="Z180:AL182" si="54">+SUMIF($G$19:$G$163,$G180,Z$19:Z$163)/2</f>
        <v>73294038</v>
      </c>
      <c r="AA180" s="315">
        <f t="shared" si="54"/>
        <v>314123714</v>
      </c>
      <c r="AB180" s="315">
        <f t="shared" si="54"/>
        <v>341013178</v>
      </c>
      <c r="AC180" s="315">
        <f t="shared" si="54"/>
        <v>333445114</v>
      </c>
      <c r="AD180" s="315">
        <f t="shared" si="54"/>
        <v>373254277</v>
      </c>
      <c r="AE180" s="315">
        <f t="shared" si="54"/>
        <v>336924176</v>
      </c>
      <c r="AF180" s="315">
        <f t="shared" si="54"/>
        <v>336924176</v>
      </c>
      <c r="AG180" s="315">
        <f t="shared" si="54"/>
        <v>336007509</v>
      </c>
      <c r="AH180" s="315">
        <f t="shared" si="54"/>
        <v>0</v>
      </c>
      <c r="AI180" s="315">
        <f t="shared" si="54"/>
        <v>0</v>
      </c>
      <c r="AJ180" s="315">
        <f t="shared" si="54"/>
        <v>0</v>
      </c>
      <c r="AK180" s="315">
        <f t="shared" si="54"/>
        <v>2444986182</v>
      </c>
      <c r="AL180" s="315">
        <f t="shared" si="54"/>
        <v>1280731488</v>
      </c>
    </row>
    <row r="181" spans="2:39" s="158" customFormat="1" ht="51.75" thickBot="1" x14ac:dyDescent="0.25">
      <c r="B181" s="344"/>
      <c r="C181" s="345"/>
      <c r="D181" s="346"/>
      <c r="E181" s="347"/>
      <c r="F181" s="101"/>
      <c r="G181" s="659" t="s">
        <v>159</v>
      </c>
      <c r="H181" s="101"/>
      <c r="I181" s="101"/>
      <c r="J181" s="101"/>
      <c r="K181" s="540"/>
      <c r="L181" s="540"/>
      <c r="M181" s="540"/>
      <c r="N181" s="540"/>
      <c r="Q181" s="159"/>
      <c r="S181" s="315">
        <f>+SUMIF($G$19:$G$163,$G181,S$19:S$163)/2</f>
        <v>1092787979</v>
      </c>
      <c r="U181" s="315">
        <f>+SUMIF($G$19:$G$163,$G181,U$19:U$163)/2</f>
        <v>1051603637</v>
      </c>
      <c r="V181" s="156"/>
      <c r="W181" s="156"/>
      <c r="Y181" s="315">
        <f>+SUMIF($G$19:$G$163,$G181,Y$19:Y$163)/2</f>
        <v>237200</v>
      </c>
      <c r="Z181" s="315">
        <f t="shared" si="54"/>
        <v>14620076</v>
      </c>
      <c r="AA181" s="315">
        <f t="shared" si="54"/>
        <v>6266494</v>
      </c>
      <c r="AB181" s="315">
        <f t="shared" si="54"/>
        <v>8036288</v>
      </c>
      <c r="AC181" s="315">
        <f t="shared" si="54"/>
        <v>17632660</v>
      </c>
      <c r="AD181" s="315">
        <f t="shared" si="54"/>
        <v>114311739</v>
      </c>
      <c r="AE181" s="315">
        <f t="shared" si="54"/>
        <v>67011202</v>
      </c>
      <c r="AF181" s="315">
        <f t="shared" si="54"/>
        <v>76204285</v>
      </c>
      <c r="AG181" s="315">
        <f t="shared" si="54"/>
        <v>230866140</v>
      </c>
      <c r="AH181" s="315">
        <f t="shared" si="54"/>
        <v>0</v>
      </c>
      <c r="AI181" s="315">
        <f t="shared" si="54"/>
        <v>0</v>
      </c>
      <c r="AJ181" s="315">
        <f t="shared" si="54"/>
        <v>0</v>
      </c>
      <c r="AK181" s="315">
        <f t="shared" si="54"/>
        <v>535186084</v>
      </c>
      <c r="AL181" s="315">
        <f t="shared" si="54"/>
        <v>516417553</v>
      </c>
      <c r="AM181" s="101"/>
    </row>
    <row r="182" spans="2:39" s="158" customFormat="1" ht="39" thickBot="1" x14ac:dyDescent="0.25">
      <c r="B182" s="348"/>
      <c r="C182" s="349"/>
      <c r="D182" s="350"/>
      <c r="E182" s="351"/>
      <c r="F182" s="101"/>
      <c r="G182" s="663" t="s">
        <v>164</v>
      </c>
      <c r="H182" s="101"/>
      <c r="I182" s="101"/>
      <c r="J182" s="101"/>
      <c r="K182" s="101"/>
      <c r="L182" s="101"/>
      <c r="M182" s="101"/>
      <c r="N182" s="101"/>
      <c r="Q182" s="159"/>
      <c r="S182" s="315">
        <f>+SUMIF($G$19:$G$163,$G182,S$19:S$163)/2</f>
        <v>144365710</v>
      </c>
      <c r="U182" s="315">
        <f>+SUMIF($G$19:$G$163,$G182,U$19:U$163)/2</f>
        <v>144365710</v>
      </c>
      <c r="V182" s="156"/>
      <c r="W182" s="156"/>
      <c r="Y182" s="315">
        <f>+SUMIF($G$19:$G$163,$G182,Y$19:Y$163)/2</f>
        <v>0</v>
      </c>
      <c r="Z182" s="315">
        <f t="shared" si="54"/>
        <v>0</v>
      </c>
      <c r="AA182" s="315">
        <f t="shared" si="54"/>
        <v>6000000</v>
      </c>
      <c r="AB182" s="315">
        <f t="shared" si="54"/>
        <v>7000000</v>
      </c>
      <c r="AC182" s="315">
        <f t="shared" si="54"/>
        <v>6000000</v>
      </c>
      <c r="AD182" s="315">
        <f t="shared" si="54"/>
        <v>6000000</v>
      </c>
      <c r="AE182" s="315">
        <f t="shared" si="54"/>
        <v>12500000</v>
      </c>
      <c r="AF182" s="315">
        <f t="shared" si="54"/>
        <v>14640000</v>
      </c>
      <c r="AG182" s="315">
        <f t="shared" si="54"/>
        <v>15600000</v>
      </c>
      <c r="AH182" s="315">
        <f t="shared" si="54"/>
        <v>0</v>
      </c>
      <c r="AI182" s="315">
        <f t="shared" si="54"/>
        <v>0</v>
      </c>
      <c r="AJ182" s="315">
        <f t="shared" si="54"/>
        <v>0</v>
      </c>
      <c r="AK182" s="315">
        <f t="shared" si="54"/>
        <v>67740000</v>
      </c>
      <c r="AL182" s="315">
        <f t="shared" si="54"/>
        <v>76625710</v>
      </c>
      <c r="AM182" s="101"/>
    </row>
    <row r="183" spans="2:39" s="158" customFormat="1" x14ac:dyDescent="0.2">
      <c r="B183" s="348"/>
      <c r="C183" s="349"/>
      <c r="D183" s="350"/>
      <c r="E183" s="351"/>
      <c r="F183" s="101"/>
      <c r="G183" s="101"/>
      <c r="H183" s="101"/>
      <c r="I183" s="101"/>
      <c r="J183" s="101"/>
      <c r="K183" s="101"/>
      <c r="L183" s="101"/>
      <c r="M183" s="101"/>
      <c r="N183" s="101"/>
      <c r="Q183" s="159"/>
      <c r="S183" s="725">
        <f>SUM(S180:S182)</f>
        <v>4962871359</v>
      </c>
      <c r="U183" s="725">
        <f>SUM(U180:U182)</f>
        <v>4921687017</v>
      </c>
      <c r="V183" s="156"/>
      <c r="W183" s="156"/>
      <c r="Y183" s="725">
        <f t="shared" ref="Y183:AL183" si="55">SUM(Y180:Y182)</f>
        <v>237200</v>
      </c>
      <c r="Z183" s="725">
        <f t="shared" si="55"/>
        <v>87914114</v>
      </c>
      <c r="AA183" s="725">
        <f t="shared" si="55"/>
        <v>326390208</v>
      </c>
      <c r="AB183" s="725">
        <f t="shared" si="55"/>
        <v>356049466</v>
      </c>
      <c r="AC183" s="725">
        <f t="shared" si="55"/>
        <v>357077774</v>
      </c>
      <c r="AD183" s="725">
        <f t="shared" si="55"/>
        <v>493566016</v>
      </c>
      <c r="AE183" s="725">
        <f t="shared" si="55"/>
        <v>416435378</v>
      </c>
      <c r="AF183" s="725">
        <f t="shared" si="55"/>
        <v>427768461</v>
      </c>
      <c r="AG183" s="725">
        <f t="shared" si="55"/>
        <v>582473649</v>
      </c>
      <c r="AH183" s="725">
        <f t="shared" si="55"/>
        <v>0</v>
      </c>
      <c r="AI183" s="725">
        <f t="shared" si="55"/>
        <v>0</v>
      </c>
      <c r="AJ183" s="725">
        <f t="shared" si="55"/>
        <v>0</v>
      </c>
      <c r="AK183" s="725">
        <f t="shared" si="55"/>
        <v>3047912266</v>
      </c>
      <c r="AL183" s="725">
        <f t="shared" si="55"/>
        <v>1873774751</v>
      </c>
      <c r="AM183" s="101"/>
    </row>
    <row r="184" spans="2:39" s="158" customFormat="1" x14ac:dyDescent="0.2">
      <c r="B184" s="348"/>
      <c r="C184" s="349"/>
      <c r="D184" s="350"/>
      <c r="E184" s="101"/>
      <c r="F184" s="101"/>
      <c r="G184" s="101"/>
      <c r="H184" s="101"/>
      <c r="I184" s="101"/>
      <c r="J184" s="101"/>
      <c r="K184" s="101"/>
      <c r="L184" s="101"/>
      <c r="M184" s="101"/>
      <c r="N184" s="101"/>
      <c r="Q184" s="159"/>
      <c r="S184" s="156"/>
      <c r="U184" s="156"/>
      <c r="V184" s="156"/>
      <c r="W184" s="156"/>
      <c r="Y184" s="159"/>
      <c r="Z184" s="159"/>
      <c r="AA184" s="159"/>
      <c r="AB184" s="159"/>
      <c r="AC184" s="159"/>
      <c r="AD184" s="159"/>
      <c r="AE184" s="159"/>
      <c r="AF184" s="159"/>
      <c r="AG184" s="159"/>
      <c r="AH184" s="159"/>
      <c r="AI184" s="159"/>
      <c r="AJ184" s="159"/>
      <c r="AK184" s="342"/>
      <c r="AL184" s="159"/>
      <c r="AM184" s="101"/>
    </row>
    <row r="185" spans="2:39" s="158" customFormat="1" x14ac:dyDescent="0.2">
      <c r="B185" s="101"/>
      <c r="C185" s="349"/>
      <c r="D185" s="101"/>
      <c r="E185" s="101"/>
      <c r="F185" s="101"/>
      <c r="G185" s="668"/>
      <c r="H185" s="101"/>
      <c r="I185" s="101"/>
      <c r="J185" s="101"/>
      <c r="K185" s="101"/>
      <c r="L185" s="101"/>
      <c r="M185" s="101"/>
      <c r="N185" s="101"/>
      <c r="Q185" s="159"/>
      <c r="S185" s="156"/>
      <c r="U185" s="156"/>
      <c r="V185" s="156"/>
      <c r="W185" s="156"/>
      <c r="Y185" s="159"/>
      <c r="Z185" s="159"/>
      <c r="AA185" s="159"/>
      <c r="AB185" s="159"/>
      <c r="AC185" s="159"/>
      <c r="AD185" s="159"/>
      <c r="AE185" s="159"/>
      <c r="AF185" s="159"/>
      <c r="AG185" s="159"/>
      <c r="AH185" s="159"/>
      <c r="AI185" s="159"/>
      <c r="AJ185" s="159"/>
      <c r="AK185" s="342"/>
      <c r="AL185" s="159"/>
      <c r="AM185" s="101"/>
    </row>
    <row r="186" spans="2:39" s="158" customFormat="1" x14ac:dyDescent="0.2">
      <c r="B186" s="101"/>
      <c r="C186" s="349"/>
      <c r="D186" s="101"/>
      <c r="E186" s="101"/>
      <c r="F186" s="101"/>
      <c r="G186" s="668"/>
      <c r="H186" s="101"/>
      <c r="I186" s="101"/>
      <c r="J186" s="101"/>
      <c r="K186" s="101"/>
      <c r="L186" s="101"/>
      <c r="M186" s="101"/>
      <c r="N186" s="101"/>
      <c r="Q186" s="159"/>
      <c r="S186" s="156"/>
      <c r="U186" s="156"/>
      <c r="V186" s="156"/>
      <c r="W186" s="156"/>
      <c r="Y186" s="159"/>
      <c r="Z186" s="159"/>
      <c r="AA186" s="159"/>
      <c r="AB186" s="159"/>
      <c r="AC186" s="159"/>
      <c r="AD186" s="159"/>
      <c r="AE186" s="159"/>
      <c r="AF186" s="159"/>
      <c r="AG186" s="159"/>
      <c r="AH186" s="159"/>
      <c r="AI186" s="159"/>
      <c r="AJ186" s="159"/>
      <c r="AK186" s="342"/>
      <c r="AL186" s="159"/>
      <c r="AM186" s="101"/>
    </row>
    <row r="187" spans="2:39" s="158" customFormat="1" x14ac:dyDescent="0.2">
      <c r="B187" s="101"/>
      <c r="C187" s="349"/>
      <c r="D187" s="101"/>
      <c r="E187" s="101"/>
      <c r="F187" s="101"/>
      <c r="G187" s="668"/>
      <c r="H187" s="101"/>
      <c r="I187" s="101"/>
      <c r="J187" s="101"/>
      <c r="K187" s="101"/>
      <c r="L187" s="101"/>
      <c r="M187" s="101"/>
      <c r="N187" s="101"/>
      <c r="Q187" s="159"/>
      <c r="S187" s="156"/>
      <c r="U187" s="156"/>
      <c r="V187" s="156"/>
      <c r="W187" s="156"/>
      <c r="Y187" s="159"/>
      <c r="Z187" s="159"/>
      <c r="AA187" s="159"/>
      <c r="AB187" s="159"/>
      <c r="AC187" s="159"/>
      <c r="AD187" s="159"/>
      <c r="AE187" s="159"/>
      <c r="AF187" s="159"/>
      <c r="AG187" s="159"/>
      <c r="AH187" s="159"/>
      <c r="AI187" s="159"/>
      <c r="AJ187" s="159"/>
      <c r="AK187" s="342"/>
      <c r="AL187" s="159"/>
      <c r="AM187" s="101"/>
    </row>
    <row r="188" spans="2:39" s="158" customFormat="1" x14ac:dyDescent="0.2">
      <c r="B188" s="101"/>
      <c r="C188" s="349"/>
      <c r="D188" s="101"/>
      <c r="E188" s="101"/>
      <c r="F188" s="101"/>
      <c r="G188" s="668"/>
      <c r="H188" s="101"/>
      <c r="I188" s="101"/>
      <c r="J188" s="101"/>
      <c r="K188" s="101"/>
      <c r="L188" s="101"/>
      <c r="M188" s="101"/>
      <c r="N188" s="101"/>
      <c r="Q188" s="159"/>
      <c r="S188" s="156"/>
      <c r="U188" s="156"/>
      <c r="V188" s="156"/>
      <c r="W188" s="156"/>
      <c r="Y188" s="159"/>
      <c r="Z188" s="159"/>
      <c r="AA188" s="159"/>
      <c r="AB188" s="159"/>
      <c r="AC188" s="159"/>
      <c r="AD188" s="159"/>
      <c r="AE188" s="159"/>
      <c r="AF188" s="159"/>
      <c r="AG188" s="159"/>
      <c r="AH188" s="159"/>
      <c r="AI188" s="159"/>
      <c r="AJ188" s="159"/>
      <c r="AK188" s="342"/>
      <c r="AL188" s="159"/>
      <c r="AM188" s="101"/>
    </row>
    <row r="189" spans="2:39" s="158" customFormat="1" x14ac:dyDescent="0.2">
      <c r="B189" s="101"/>
      <c r="C189" s="349"/>
      <c r="D189" s="101"/>
      <c r="E189" s="101"/>
      <c r="F189" s="101"/>
      <c r="G189" s="668"/>
      <c r="H189" s="101"/>
      <c r="I189" s="101"/>
      <c r="J189" s="101"/>
      <c r="K189" s="101"/>
      <c r="L189" s="101"/>
      <c r="M189" s="101"/>
      <c r="N189" s="101"/>
      <c r="Q189" s="159"/>
      <c r="S189" s="156"/>
      <c r="U189" s="156"/>
      <c r="V189" s="156"/>
      <c r="W189" s="156"/>
      <c r="Y189" s="159"/>
      <c r="Z189" s="159"/>
      <c r="AA189" s="159"/>
      <c r="AB189" s="159"/>
      <c r="AC189" s="159"/>
      <c r="AD189" s="159"/>
      <c r="AE189" s="159"/>
      <c r="AF189" s="159"/>
      <c r="AG189" s="159"/>
      <c r="AH189" s="159"/>
      <c r="AI189" s="159"/>
      <c r="AJ189" s="159"/>
      <c r="AK189" s="342"/>
      <c r="AL189" s="159"/>
      <c r="AM189" s="101"/>
    </row>
    <row r="190" spans="2:39" s="158" customFormat="1" x14ac:dyDescent="0.2">
      <c r="B190" s="101"/>
      <c r="C190" s="349"/>
      <c r="D190" s="101"/>
      <c r="E190" s="101"/>
      <c r="F190" s="101"/>
      <c r="G190" s="668"/>
      <c r="H190" s="101"/>
      <c r="I190" s="101"/>
      <c r="J190" s="101"/>
      <c r="K190" s="101"/>
      <c r="L190" s="101"/>
      <c r="M190" s="101"/>
      <c r="N190" s="101"/>
      <c r="Q190" s="159"/>
      <c r="S190" s="156"/>
      <c r="U190" s="156"/>
      <c r="V190" s="156"/>
      <c r="W190" s="156"/>
      <c r="Y190" s="159"/>
      <c r="Z190" s="159"/>
      <c r="AA190" s="159"/>
      <c r="AB190" s="159"/>
      <c r="AC190" s="159"/>
      <c r="AD190" s="159"/>
      <c r="AE190" s="159"/>
      <c r="AF190" s="159"/>
      <c r="AG190" s="159"/>
      <c r="AH190" s="159"/>
      <c r="AI190" s="159"/>
      <c r="AJ190" s="159"/>
      <c r="AK190" s="342"/>
      <c r="AL190" s="159"/>
      <c r="AM190" s="101"/>
    </row>
    <row r="191" spans="2:39" s="158" customFormat="1" x14ac:dyDescent="0.2">
      <c r="B191" s="348"/>
      <c r="C191" s="156"/>
      <c r="D191" s="349"/>
      <c r="E191" s="101"/>
      <c r="F191" s="101"/>
      <c r="G191" s="668"/>
      <c r="H191" s="101"/>
      <c r="I191" s="101"/>
      <c r="J191" s="101"/>
      <c r="K191" s="101"/>
      <c r="L191" s="101"/>
      <c r="M191" s="101"/>
      <c r="N191" s="101"/>
      <c r="Q191" s="159"/>
      <c r="S191" s="156"/>
      <c r="U191" s="156"/>
      <c r="V191" s="156"/>
      <c r="W191" s="156"/>
      <c r="Y191" s="159"/>
      <c r="Z191" s="159"/>
      <c r="AA191" s="159"/>
      <c r="AB191" s="159"/>
      <c r="AC191" s="159"/>
      <c r="AD191" s="159"/>
      <c r="AE191" s="159"/>
      <c r="AF191" s="159"/>
      <c r="AG191" s="159"/>
      <c r="AH191" s="159"/>
      <c r="AI191" s="159"/>
      <c r="AJ191" s="159"/>
      <c r="AK191" s="342"/>
      <c r="AL191" s="159"/>
      <c r="AM191" s="101"/>
    </row>
    <row r="192" spans="2:39" s="158" customFormat="1" x14ac:dyDescent="0.2">
      <c r="B192" s="348"/>
      <c r="C192" s="156"/>
      <c r="D192" s="349"/>
      <c r="E192" s="101"/>
      <c r="F192" s="101"/>
      <c r="G192" s="668"/>
      <c r="H192" s="101"/>
      <c r="I192" s="101"/>
      <c r="J192" s="101"/>
      <c r="K192" s="101"/>
      <c r="L192" s="101"/>
      <c r="M192" s="101"/>
      <c r="N192" s="101"/>
      <c r="Q192" s="159"/>
      <c r="S192" s="156"/>
      <c r="U192" s="156"/>
      <c r="V192" s="156"/>
      <c r="W192" s="156"/>
      <c r="Y192" s="159"/>
      <c r="Z192" s="159"/>
      <c r="AA192" s="159"/>
      <c r="AB192" s="159"/>
      <c r="AC192" s="159"/>
      <c r="AD192" s="159"/>
      <c r="AE192" s="159"/>
      <c r="AF192" s="159"/>
      <c r="AG192" s="159"/>
      <c r="AH192" s="159"/>
      <c r="AI192" s="159"/>
      <c r="AJ192" s="159"/>
      <c r="AK192" s="342"/>
      <c r="AL192" s="159"/>
      <c r="AM192" s="101"/>
    </row>
    <row r="193" spans="2:39" s="158" customFormat="1" x14ac:dyDescent="0.2">
      <c r="B193" s="344"/>
      <c r="C193" s="349"/>
      <c r="D193" s="349"/>
      <c r="E193" s="101"/>
      <c r="F193" s="101"/>
      <c r="G193" s="668"/>
      <c r="H193" s="101"/>
      <c r="I193" s="101"/>
      <c r="J193" s="101"/>
      <c r="K193" s="101"/>
      <c r="L193" s="101"/>
      <c r="M193" s="101"/>
      <c r="N193" s="101"/>
      <c r="Q193" s="159"/>
      <c r="S193" s="156"/>
      <c r="U193" s="156"/>
      <c r="V193" s="156"/>
      <c r="W193" s="156"/>
      <c r="Y193" s="159"/>
      <c r="Z193" s="159"/>
      <c r="AA193" s="159"/>
      <c r="AB193" s="159"/>
      <c r="AC193" s="159"/>
      <c r="AD193" s="159"/>
      <c r="AE193" s="159"/>
      <c r="AF193" s="159"/>
      <c r="AG193" s="159"/>
      <c r="AH193" s="159"/>
      <c r="AI193" s="159"/>
      <c r="AJ193" s="159"/>
      <c r="AK193" s="342"/>
      <c r="AL193" s="159"/>
      <c r="AM193" s="101"/>
    </row>
    <row r="194" spans="2:39" s="158" customFormat="1" x14ac:dyDescent="0.2">
      <c r="B194" s="348"/>
      <c r="C194" s="349"/>
      <c r="D194" s="349"/>
      <c r="E194" s="101"/>
      <c r="F194" s="101"/>
      <c r="G194" s="668"/>
      <c r="H194" s="352"/>
      <c r="I194" s="352"/>
      <c r="J194" s="352"/>
      <c r="K194" s="101"/>
      <c r="L194" s="101"/>
      <c r="M194" s="101"/>
      <c r="N194" s="101"/>
      <c r="Q194" s="159"/>
      <c r="S194" s="156"/>
      <c r="U194" s="156"/>
      <c r="V194" s="156"/>
      <c r="W194" s="156"/>
      <c r="Y194" s="159"/>
      <c r="Z194" s="159"/>
      <c r="AA194" s="159"/>
      <c r="AB194" s="159"/>
      <c r="AC194" s="159"/>
      <c r="AD194" s="159"/>
      <c r="AE194" s="159"/>
      <c r="AF194" s="159"/>
      <c r="AG194" s="159"/>
      <c r="AH194" s="159"/>
      <c r="AI194" s="159"/>
      <c r="AJ194" s="159"/>
      <c r="AK194" s="342"/>
      <c r="AL194" s="159"/>
      <c r="AM194" s="101"/>
    </row>
    <row r="195" spans="2:39" x14ac:dyDescent="0.2">
      <c r="B195" s="348"/>
      <c r="G195" s="668"/>
    </row>
    <row r="196" spans="2:39" x14ac:dyDescent="0.2">
      <c r="C196" s="349"/>
      <c r="D196" s="349"/>
      <c r="G196" s="668"/>
    </row>
    <row r="197" spans="2:39" x14ac:dyDescent="0.2">
      <c r="B197" s="348"/>
      <c r="G197" s="668"/>
    </row>
    <row r="198" spans="2:39" x14ac:dyDescent="0.2">
      <c r="B198" s="348"/>
      <c r="G198" s="668"/>
    </row>
    <row r="199" spans="2:39" x14ac:dyDescent="0.2">
      <c r="B199" s="348"/>
      <c r="G199" s="668"/>
    </row>
    <row r="200" spans="2:39" x14ac:dyDescent="0.2">
      <c r="B200" s="348"/>
      <c r="G200" s="668"/>
    </row>
    <row r="201" spans="2:39" x14ac:dyDescent="0.2">
      <c r="B201" s="348"/>
      <c r="G201" s="668"/>
    </row>
    <row r="202" spans="2:39" x14ac:dyDescent="0.2">
      <c r="B202" s="348"/>
      <c r="C202" s="349"/>
      <c r="G202" s="668"/>
    </row>
    <row r="203" spans="2:39" x14ac:dyDescent="0.2">
      <c r="B203" s="348"/>
      <c r="C203" s="349"/>
      <c r="G203" s="668"/>
    </row>
    <row r="204" spans="2:39" x14ac:dyDescent="0.2">
      <c r="B204" s="348"/>
      <c r="C204" s="349"/>
      <c r="G204" s="668"/>
    </row>
    <row r="205" spans="2:39" x14ac:dyDescent="0.2">
      <c r="B205" s="348"/>
      <c r="C205" s="349"/>
      <c r="G205" s="668"/>
    </row>
    <row r="206" spans="2:39" x14ac:dyDescent="0.2">
      <c r="B206" s="348"/>
      <c r="C206" s="349"/>
      <c r="G206" s="668"/>
    </row>
    <row r="207" spans="2:39" x14ac:dyDescent="0.2">
      <c r="B207" s="348"/>
      <c r="C207" s="349"/>
      <c r="G207" s="668"/>
    </row>
    <row r="208" spans="2:39" x14ac:dyDescent="0.2">
      <c r="B208" s="348"/>
      <c r="C208" s="349"/>
      <c r="G208" s="668"/>
    </row>
    <row r="209" spans="2:7" x14ac:dyDescent="0.2">
      <c r="B209" s="348"/>
      <c r="C209" s="349"/>
      <c r="G209" s="668"/>
    </row>
    <row r="210" spans="2:7" x14ac:dyDescent="0.2">
      <c r="B210" s="348"/>
      <c r="C210" s="349"/>
      <c r="G210" s="668"/>
    </row>
    <row r="211" spans="2:7" x14ac:dyDescent="0.2">
      <c r="B211" s="348"/>
      <c r="C211" s="349"/>
      <c r="G211" s="668"/>
    </row>
    <row r="212" spans="2:7" x14ac:dyDescent="0.2">
      <c r="B212" s="348"/>
      <c r="C212" s="349"/>
      <c r="G212" s="668"/>
    </row>
    <row r="213" spans="2:7" x14ac:dyDescent="0.2">
      <c r="G213" s="668"/>
    </row>
    <row r="214" spans="2:7" x14ac:dyDescent="0.2">
      <c r="G214" s="668"/>
    </row>
    <row r="215" spans="2:7" x14ac:dyDescent="0.2">
      <c r="G215" s="668"/>
    </row>
    <row r="216" spans="2:7" x14ac:dyDescent="0.2">
      <c r="G216" s="668"/>
    </row>
    <row r="217" spans="2:7" x14ac:dyDescent="0.2">
      <c r="G217" s="668"/>
    </row>
    <row r="218" spans="2:7" x14ac:dyDescent="0.2">
      <c r="G218" s="668"/>
    </row>
    <row r="219" spans="2:7" x14ac:dyDescent="0.2">
      <c r="G219" s="668"/>
    </row>
    <row r="220" spans="2:7" x14ac:dyDescent="0.2">
      <c r="G220" s="668"/>
    </row>
    <row r="221" spans="2:7" x14ac:dyDescent="0.2">
      <c r="G221" s="668"/>
    </row>
    <row r="222" spans="2:7" x14ac:dyDescent="0.2">
      <c r="G222" s="668"/>
    </row>
    <row r="223" spans="2:7" x14ac:dyDescent="0.2">
      <c r="G223" s="668"/>
    </row>
    <row r="224" spans="2:7" x14ac:dyDescent="0.2">
      <c r="G224" s="668"/>
    </row>
    <row r="225" spans="7:7" x14ac:dyDescent="0.2">
      <c r="G225" s="668"/>
    </row>
    <row r="226" spans="7:7" x14ac:dyDescent="0.2">
      <c r="G226" s="668"/>
    </row>
    <row r="227" spans="7:7" x14ac:dyDescent="0.2">
      <c r="G227" s="668"/>
    </row>
    <row r="228" spans="7:7" x14ac:dyDescent="0.2">
      <c r="G228" s="668"/>
    </row>
    <row r="229" spans="7:7" x14ac:dyDescent="0.2">
      <c r="G229" s="668"/>
    </row>
    <row r="230" spans="7:7" x14ac:dyDescent="0.2">
      <c r="G230" s="668"/>
    </row>
    <row r="231" spans="7:7" x14ac:dyDescent="0.2">
      <c r="G231" s="668"/>
    </row>
    <row r="232" spans="7:7" x14ac:dyDescent="0.2">
      <c r="G232" s="668"/>
    </row>
    <row r="233" spans="7:7" x14ac:dyDescent="0.2">
      <c r="G233" s="668"/>
    </row>
    <row r="234" spans="7:7" x14ac:dyDescent="0.2">
      <c r="G234" s="668"/>
    </row>
    <row r="235" spans="7:7" x14ac:dyDescent="0.2">
      <c r="G235" s="668"/>
    </row>
    <row r="236" spans="7:7" x14ac:dyDescent="0.2">
      <c r="G236" s="668"/>
    </row>
    <row r="237" spans="7:7" x14ac:dyDescent="0.2">
      <c r="G237" s="668"/>
    </row>
    <row r="238" spans="7:7" x14ac:dyDescent="0.2">
      <c r="G238" s="668"/>
    </row>
    <row r="239" spans="7:7" x14ac:dyDescent="0.2">
      <c r="G239" s="668"/>
    </row>
    <row r="240" spans="7:7" x14ac:dyDescent="0.2">
      <c r="G240" s="668"/>
    </row>
    <row r="241" spans="7:7" x14ac:dyDescent="0.2">
      <c r="G241" s="668"/>
    </row>
    <row r="242" spans="7:7" x14ac:dyDescent="0.2">
      <c r="G242" s="668"/>
    </row>
    <row r="243" spans="7:7" x14ac:dyDescent="0.2">
      <c r="G243" s="668"/>
    </row>
    <row r="244" spans="7:7" x14ac:dyDescent="0.2">
      <c r="G244" s="668"/>
    </row>
    <row r="245" spans="7:7" x14ac:dyDescent="0.2">
      <c r="G245" s="668"/>
    </row>
    <row r="246" spans="7:7" x14ac:dyDescent="0.2">
      <c r="G246" s="668"/>
    </row>
    <row r="247" spans="7:7" x14ac:dyDescent="0.2">
      <c r="G247" s="668"/>
    </row>
    <row r="248" spans="7:7" x14ac:dyDescent="0.2">
      <c r="G248" s="668"/>
    </row>
    <row r="249" spans="7:7" x14ac:dyDescent="0.2">
      <c r="G249" s="668"/>
    </row>
    <row r="250" spans="7:7" x14ac:dyDescent="0.2">
      <c r="G250" s="668"/>
    </row>
    <row r="251" spans="7:7" x14ac:dyDescent="0.2">
      <c r="G251" s="668"/>
    </row>
    <row r="252" spans="7:7" x14ac:dyDescent="0.2">
      <c r="G252" s="668"/>
    </row>
    <row r="253" spans="7:7" x14ac:dyDescent="0.2">
      <c r="G253" s="668"/>
    </row>
    <row r="254" spans="7:7" x14ac:dyDescent="0.2">
      <c r="G254" s="668"/>
    </row>
    <row r="255" spans="7:7" x14ac:dyDescent="0.2">
      <c r="G255" s="668"/>
    </row>
    <row r="256" spans="7:7" x14ac:dyDescent="0.2">
      <c r="G256" s="668"/>
    </row>
    <row r="257" spans="7:7" x14ac:dyDescent="0.2">
      <c r="G257" s="668"/>
    </row>
    <row r="258" spans="7:7" x14ac:dyDescent="0.2">
      <c r="G258" s="668"/>
    </row>
    <row r="259" spans="7:7" x14ac:dyDescent="0.2">
      <c r="G259" s="668"/>
    </row>
    <row r="260" spans="7:7" x14ac:dyDescent="0.2">
      <c r="G260" s="668"/>
    </row>
    <row r="261" spans="7:7" x14ac:dyDescent="0.2">
      <c r="G261" s="668"/>
    </row>
    <row r="262" spans="7:7" x14ac:dyDescent="0.2">
      <c r="G262" s="668"/>
    </row>
    <row r="263" spans="7:7" x14ac:dyDescent="0.2">
      <c r="G263" s="668"/>
    </row>
    <row r="264" spans="7:7" x14ac:dyDescent="0.2">
      <c r="G264" s="668"/>
    </row>
    <row r="265" spans="7:7" x14ac:dyDescent="0.2">
      <c r="G265" s="668"/>
    </row>
    <row r="266" spans="7:7" x14ac:dyDescent="0.2">
      <c r="G266" s="668"/>
    </row>
    <row r="267" spans="7:7" x14ac:dyDescent="0.2">
      <c r="G267" s="668"/>
    </row>
    <row r="268" spans="7:7" x14ac:dyDescent="0.2">
      <c r="G268" s="668"/>
    </row>
    <row r="269" spans="7:7" x14ac:dyDescent="0.2">
      <c r="G269" s="668"/>
    </row>
    <row r="270" spans="7:7" x14ac:dyDescent="0.2">
      <c r="G270" s="668"/>
    </row>
    <row r="271" spans="7:7" x14ac:dyDescent="0.2">
      <c r="G271" s="668"/>
    </row>
    <row r="272" spans="7:7" x14ac:dyDescent="0.2">
      <c r="G272" s="668"/>
    </row>
    <row r="273" spans="7:7" x14ac:dyDescent="0.2">
      <c r="G273" s="668"/>
    </row>
    <row r="274" spans="7:7" x14ac:dyDescent="0.2">
      <c r="G274" s="668"/>
    </row>
    <row r="275" spans="7:7" x14ac:dyDescent="0.2">
      <c r="G275" s="668"/>
    </row>
    <row r="276" spans="7:7" x14ac:dyDescent="0.2">
      <c r="G276" s="668"/>
    </row>
    <row r="277" spans="7:7" x14ac:dyDescent="0.2">
      <c r="G277" s="668"/>
    </row>
    <row r="278" spans="7:7" x14ac:dyDescent="0.2">
      <c r="G278" s="668"/>
    </row>
    <row r="279" spans="7:7" x14ac:dyDescent="0.2">
      <c r="G279" s="668"/>
    </row>
    <row r="280" spans="7:7" x14ac:dyDescent="0.2">
      <c r="G280" s="668"/>
    </row>
    <row r="281" spans="7:7" x14ac:dyDescent="0.2">
      <c r="G281" s="668"/>
    </row>
    <row r="282" spans="7:7" x14ac:dyDescent="0.2">
      <c r="G282" s="668"/>
    </row>
    <row r="283" spans="7:7" x14ac:dyDescent="0.2">
      <c r="G283" s="668"/>
    </row>
    <row r="284" spans="7:7" x14ac:dyDescent="0.2">
      <c r="G284" s="668"/>
    </row>
    <row r="285" spans="7:7" x14ac:dyDescent="0.2">
      <c r="G285" s="668"/>
    </row>
    <row r="286" spans="7:7" x14ac:dyDescent="0.2">
      <c r="G286" s="668"/>
    </row>
    <row r="287" spans="7:7" x14ac:dyDescent="0.2">
      <c r="G287" s="668"/>
    </row>
    <row r="288" spans="7:7" x14ac:dyDescent="0.2">
      <c r="G288" s="668"/>
    </row>
    <row r="289" spans="7:7" x14ac:dyDescent="0.2">
      <c r="G289" s="668"/>
    </row>
    <row r="290" spans="7:7" x14ac:dyDescent="0.2">
      <c r="G290" s="668"/>
    </row>
    <row r="291" spans="7:7" x14ac:dyDescent="0.2">
      <c r="G291" s="668"/>
    </row>
    <row r="292" spans="7:7" x14ac:dyDescent="0.2">
      <c r="G292" s="668"/>
    </row>
    <row r="293" spans="7:7" x14ac:dyDescent="0.2">
      <c r="G293" s="668"/>
    </row>
    <row r="294" spans="7:7" x14ac:dyDescent="0.2">
      <c r="G294" s="668"/>
    </row>
    <row r="295" spans="7:7" x14ac:dyDescent="0.2">
      <c r="G295" s="668"/>
    </row>
    <row r="296" spans="7:7" x14ac:dyDescent="0.2">
      <c r="G296" s="668"/>
    </row>
    <row r="297" spans="7:7" x14ac:dyDescent="0.2">
      <c r="G297" s="668"/>
    </row>
    <row r="298" spans="7:7" x14ac:dyDescent="0.2">
      <c r="G298" s="668"/>
    </row>
    <row r="299" spans="7:7" x14ac:dyDescent="0.2">
      <c r="G299" s="668"/>
    </row>
    <row r="300" spans="7:7" x14ac:dyDescent="0.2">
      <c r="G300" s="668"/>
    </row>
    <row r="301" spans="7:7" x14ac:dyDescent="0.2">
      <c r="G301" s="668"/>
    </row>
    <row r="302" spans="7:7" x14ac:dyDescent="0.2">
      <c r="G302" s="668"/>
    </row>
    <row r="303" spans="7:7" x14ac:dyDescent="0.2">
      <c r="G303" s="668"/>
    </row>
    <row r="304" spans="7:7" x14ac:dyDescent="0.2">
      <c r="G304" s="668"/>
    </row>
    <row r="305" spans="7:7" x14ac:dyDescent="0.2">
      <c r="G305" s="668"/>
    </row>
    <row r="306" spans="7:7" x14ac:dyDescent="0.2">
      <c r="G306" s="668"/>
    </row>
    <row r="307" spans="7:7" x14ac:dyDescent="0.2">
      <c r="G307" s="668"/>
    </row>
    <row r="308" spans="7:7" x14ac:dyDescent="0.2">
      <c r="G308" s="668"/>
    </row>
    <row r="309" spans="7:7" x14ac:dyDescent="0.2">
      <c r="G309" s="668"/>
    </row>
    <row r="310" spans="7:7" x14ac:dyDescent="0.2">
      <c r="G310" s="668"/>
    </row>
    <row r="311" spans="7:7" x14ac:dyDescent="0.2">
      <c r="G311" s="668"/>
    </row>
    <row r="312" spans="7:7" x14ac:dyDescent="0.2">
      <c r="G312" s="668"/>
    </row>
    <row r="313" spans="7:7" x14ac:dyDescent="0.2">
      <c r="G313" s="668"/>
    </row>
    <row r="314" spans="7:7" x14ac:dyDescent="0.2">
      <c r="G314" s="668"/>
    </row>
    <row r="315" spans="7:7" x14ac:dyDescent="0.2">
      <c r="G315" s="668"/>
    </row>
    <row r="316" spans="7:7" x14ac:dyDescent="0.2">
      <c r="G316" s="668"/>
    </row>
    <row r="317" spans="7:7" x14ac:dyDescent="0.2">
      <c r="G317" s="668"/>
    </row>
    <row r="318" spans="7:7" x14ac:dyDescent="0.2">
      <c r="G318" s="668"/>
    </row>
    <row r="319" spans="7:7" x14ac:dyDescent="0.2">
      <c r="G319" s="668"/>
    </row>
    <row r="320" spans="7:7" x14ac:dyDescent="0.2">
      <c r="G320" s="668"/>
    </row>
    <row r="321" spans="7:7" x14ac:dyDescent="0.2">
      <c r="G321" s="668"/>
    </row>
    <row r="322" spans="7:7" x14ac:dyDescent="0.2">
      <c r="G322" s="668"/>
    </row>
    <row r="323" spans="7:7" x14ac:dyDescent="0.2">
      <c r="G323" s="668"/>
    </row>
    <row r="324" spans="7:7" x14ac:dyDescent="0.2">
      <c r="G324" s="668"/>
    </row>
    <row r="325" spans="7:7" x14ac:dyDescent="0.2">
      <c r="G325" s="668"/>
    </row>
    <row r="326" spans="7:7" x14ac:dyDescent="0.2">
      <c r="G326" s="668"/>
    </row>
    <row r="327" spans="7:7" x14ac:dyDescent="0.2">
      <c r="G327" s="668"/>
    </row>
    <row r="328" spans="7:7" x14ac:dyDescent="0.2">
      <c r="G328" s="668"/>
    </row>
    <row r="329" spans="7:7" x14ac:dyDescent="0.2">
      <c r="G329" s="668"/>
    </row>
    <row r="330" spans="7:7" x14ac:dyDescent="0.2">
      <c r="G330" s="668"/>
    </row>
    <row r="331" spans="7:7" x14ac:dyDescent="0.2">
      <c r="G331" s="668"/>
    </row>
    <row r="332" spans="7:7" x14ac:dyDescent="0.2">
      <c r="G332" s="668"/>
    </row>
    <row r="333" spans="7:7" x14ac:dyDescent="0.2">
      <c r="G333" s="668"/>
    </row>
    <row r="334" spans="7:7" x14ac:dyDescent="0.2">
      <c r="G334" s="668"/>
    </row>
    <row r="335" spans="7:7" x14ac:dyDescent="0.2">
      <c r="G335" s="668"/>
    </row>
    <row r="336" spans="7:7" x14ac:dyDescent="0.2">
      <c r="G336" s="668"/>
    </row>
    <row r="337" spans="7:7" x14ac:dyDescent="0.2">
      <c r="G337" s="668"/>
    </row>
    <row r="338" spans="7:7" x14ac:dyDescent="0.2">
      <c r="G338" s="668"/>
    </row>
  </sheetData>
  <autoFilter ref="B19:AL163"/>
  <mergeCells count="15">
    <mergeCell ref="AN18:BD18"/>
    <mergeCell ref="C12:G12"/>
    <mergeCell ref="C7:G7"/>
    <mergeCell ref="C8:G8"/>
    <mergeCell ref="C9:G9"/>
    <mergeCell ref="C10:G10"/>
    <mergeCell ref="C11:G11"/>
    <mergeCell ref="B16:B17"/>
    <mergeCell ref="C13:G13"/>
    <mergeCell ref="C15:E15"/>
    <mergeCell ref="B2:B4"/>
    <mergeCell ref="C6:G6"/>
    <mergeCell ref="C2:T2"/>
    <mergeCell ref="C3:T3"/>
    <mergeCell ref="C4:T4"/>
  </mergeCells>
  <conditionalFormatting sqref="AL166 AL177:AL178 AL6:AL11 AL168 AL148 AL117:AL122 AL128:AL145 AL106:AL114 AL14:AL19 AL21:AL103 AL151:AL162 AL184:AL1048576">
    <cfRule type="cellIs" dxfId="169" priority="600" operator="lessThan">
      <formula>0</formula>
    </cfRule>
    <cfRule type="cellIs" dxfId="168" priority="603" operator="lessThan">
      <formula>0</formula>
    </cfRule>
  </conditionalFormatting>
  <conditionalFormatting sqref="T6:T11">
    <cfRule type="duplicateValues" dxfId="167" priority="601"/>
  </conditionalFormatting>
  <conditionalFormatting sqref="T12:T13">
    <cfRule type="duplicateValues" dxfId="166" priority="586"/>
  </conditionalFormatting>
  <conditionalFormatting sqref="AL12:AL13">
    <cfRule type="cellIs" dxfId="165" priority="582" operator="lessThan">
      <formula>0</formula>
    </cfRule>
    <cfRule type="cellIs" dxfId="164" priority="585" operator="lessThan">
      <formula>0</formula>
    </cfRule>
  </conditionalFormatting>
  <conditionalFormatting sqref="R12:R13">
    <cfRule type="duplicateValues" dxfId="163" priority="584"/>
  </conditionalFormatting>
  <conditionalFormatting sqref="T12:T13">
    <cfRule type="duplicateValues" dxfId="162" priority="583"/>
  </conditionalFormatting>
  <conditionalFormatting sqref="U169">
    <cfRule type="duplicateValues" dxfId="161" priority="581"/>
  </conditionalFormatting>
  <conditionalFormatting sqref="U169">
    <cfRule type="duplicateValues" dxfId="160" priority="580"/>
  </conditionalFormatting>
  <conditionalFormatting sqref="AL169">
    <cfRule type="cellIs" dxfId="159" priority="576" operator="lessThan">
      <formula>0</formula>
    </cfRule>
    <cfRule type="cellIs" dxfId="158" priority="577" operator="lessThan">
      <formula>0</formula>
    </cfRule>
  </conditionalFormatting>
  <conditionalFormatting sqref="AL164">
    <cfRule type="cellIs" dxfId="157" priority="559" operator="lessThan">
      <formula>0</formula>
    </cfRule>
    <cfRule type="cellIs" dxfId="156" priority="562" operator="lessThan">
      <formula>0</formula>
    </cfRule>
  </conditionalFormatting>
  <conditionalFormatting sqref="AL173">
    <cfRule type="cellIs" dxfId="155" priority="393" operator="lessThan">
      <formula>0</formula>
    </cfRule>
    <cfRule type="cellIs" dxfId="154" priority="396" operator="lessThan">
      <formula>0</formula>
    </cfRule>
  </conditionalFormatting>
  <conditionalFormatting sqref="U174">
    <cfRule type="duplicateValues" dxfId="153" priority="392"/>
  </conditionalFormatting>
  <conditionalFormatting sqref="U174">
    <cfRule type="duplicateValues" dxfId="152" priority="391"/>
  </conditionalFormatting>
  <conditionalFormatting sqref="AL174">
    <cfRule type="cellIs" dxfId="151" priority="387" operator="lessThan">
      <formula>0</formula>
    </cfRule>
    <cfRule type="cellIs" dxfId="150" priority="388" operator="lessThan">
      <formula>0</formula>
    </cfRule>
  </conditionalFormatting>
  <conditionalFormatting sqref="AL125">
    <cfRule type="cellIs" dxfId="149" priority="258" operator="lessThan">
      <formula>0</formula>
    </cfRule>
    <cfRule type="cellIs" dxfId="148" priority="259" operator="lessThan">
      <formula>0</formula>
    </cfRule>
  </conditionalFormatting>
  <conditionalFormatting sqref="T6:T11 T14:T18">
    <cfRule type="duplicateValues" dxfId="147" priority="1686"/>
  </conditionalFormatting>
  <conditionalFormatting sqref="R6:R11 R14:R18">
    <cfRule type="duplicateValues" dxfId="146" priority="1693"/>
  </conditionalFormatting>
  <conditionalFormatting sqref="AN19:BD19">
    <cfRule type="cellIs" dxfId="145" priority="182" operator="lessThan">
      <formula>0</formula>
    </cfRule>
    <cfRule type="cellIs" dxfId="144" priority="183" operator="lessThan">
      <formula>0</formula>
    </cfRule>
  </conditionalFormatting>
  <conditionalFormatting sqref="BD21:BD103">
    <cfRule type="cellIs" dxfId="143" priority="180" operator="lessThan">
      <formula>0</formula>
    </cfRule>
    <cfRule type="cellIs" dxfId="142" priority="181" operator="lessThan">
      <formula>0</formula>
    </cfRule>
  </conditionalFormatting>
  <conditionalFormatting sqref="BD125">
    <cfRule type="cellIs" dxfId="141" priority="172" operator="lessThan">
      <formula>0</formula>
    </cfRule>
    <cfRule type="cellIs" dxfId="140" priority="173" operator="lessThan">
      <formula>0</formula>
    </cfRule>
  </conditionalFormatting>
  <conditionalFormatting sqref="BD106:BD114">
    <cfRule type="cellIs" dxfId="139" priority="176" operator="lessThan">
      <formula>0</formula>
    </cfRule>
    <cfRule type="cellIs" dxfId="138" priority="177" operator="lessThan">
      <formula>0</formula>
    </cfRule>
  </conditionalFormatting>
  <conditionalFormatting sqref="BD117:BD122">
    <cfRule type="cellIs" dxfId="137" priority="174" operator="lessThan">
      <formula>0</formula>
    </cfRule>
    <cfRule type="cellIs" dxfId="136" priority="175" operator="lessThan">
      <formula>0</formula>
    </cfRule>
  </conditionalFormatting>
  <conditionalFormatting sqref="BD128:BD145">
    <cfRule type="cellIs" dxfId="135" priority="170" operator="lessThan">
      <formula>0</formula>
    </cfRule>
    <cfRule type="cellIs" dxfId="134" priority="171" operator="lessThan">
      <formula>0</formula>
    </cfRule>
  </conditionalFormatting>
  <conditionalFormatting sqref="BD148">
    <cfRule type="cellIs" dxfId="133" priority="168" operator="lessThan">
      <formula>0</formula>
    </cfRule>
    <cfRule type="cellIs" dxfId="132" priority="169" operator="lessThan">
      <formula>0</formula>
    </cfRule>
  </conditionalFormatting>
  <conditionalFormatting sqref="BD151:BD162">
    <cfRule type="cellIs" dxfId="131" priority="166" operator="lessThan">
      <formula>0</formula>
    </cfRule>
    <cfRule type="cellIs" dxfId="130" priority="167" operator="lessThan">
      <formula>0</formula>
    </cfRule>
  </conditionalFormatting>
  <conditionalFormatting sqref="BD169">
    <cfRule type="cellIs" dxfId="129" priority="164" operator="lessThan">
      <formula>0</formula>
    </cfRule>
    <cfRule type="cellIs" dxfId="128" priority="165" operator="lessThan">
      <formula>0</formula>
    </cfRule>
  </conditionalFormatting>
  <conditionalFormatting sqref="AN169:AP169">
    <cfRule type="cellIs" dxfId="127" priority="162" operator="lessThan">
      <formula>0</formula>
    </cfRule>
    <cfRule type="cellIs" dxfId="126" priority="163" operator="lessThan">
      <formula>0</formula>
    </cfRule>
  </conditionalFormatting>
  <conditionalFormatting sqref="BD174">
    <cfRule type="cellIs" dxfId="125" priority="160" operator="lessThan">
      <formula>0</formula>
    </cfRule>
    <cfRule type="cellIs" dxfId="124" priority="161" operator="lessThan">
      <formula>0</formula>
    </cfRule>
  </conditionalFormatting>
  <conditionalFormatting sqref="AN174:AP174">
    <cfRule type="cellIs" dxfId="123" priority="158" operator="lessThan">
      <formula>0</formula>
    </cfRule>
    <cfRule type="cellIs" dxfId="122" priority="159" operator="lessThan">
      <formula>0</formula>
    </cfRule>
  </conditionalFormatting>
  <conditionalFormatting sqref="AL150">
    <cfRule type="cellIs" dxfId="121" priority="154" operator="lessThan">
      <formula>0</formula>
    </cfRule>
    <cfRule type="cellIs" dxfId="120" priority="155" operator="lessThan">
      <formula>0</formula>
    </cfRule>
  </conditionalFormatting>
  <conditionalFormatting sqref="BD150">
    <cfRule type="cellIs" dxfId="119" priority="152" operator="lessThan">
      <formula>0</formula>
    </cfRule>
    <cfRule type="cellIs" dxfId="118" priority="153" operator="lessThan">
      <formula>0</formula>
    </cfRule>
  </conditionalFormatting>
  <conditionalFormatting sqref="AL147">
    <cfRule type="cellIs" dxfId="117" priority="148" operator="lessThan">
      <formula>0</formula>
    </cfRule>
    <cfRule type="cellIs" dxfId="116" priority="149" operator="lessThan">
      <formula>0</formula>
    </cfRule>
  </conditionalFormatting>
  <conditionalFormatting sqref="BD147">
    <cfRule type="cellIs" dxfId="115" priority="146" operator="lessThan">
      <formula>0</formula>
    </cfRule>
    <cfRule type="cellIs" dxfId="114" priority="147" operator="lessThan">
      <formula>0</formula>
    </cfRule>
  </conditionalFormatting>
  <conditionalFormatting sqref="AL127">
    <cfRule type="cellIs" dxfId="113" priority="142" operator="lessThan">
      <formula>0</formula>
    </cfRule>
    <cfRule type="cellIs" dxfId="112" priority="143" operator="lessThan">
      <formula>0</formula>
    </cfRule>
  </conditionalFormatting>
  <conditionalFormatting sqref="BD127">
    <cfRule type="cellIs" dxfId="111" priority="140" operator="lessThan">
      <formula>0</formula>
    </cfRule>
    <cfRule type="cellIs" dxfId="110" priority="141" operator="lessThan">
      <formula>0</formula>
    </cfRule>
  </conditionalFormatting>
  <conditionalFormatting sqref="AL124">
    <cfRule type="cellIs" dxfId="109" priority="136" operator="lessThan">
      <formula>0</formula>
    </cfRule>
    <cfRule type="cellIs" dxfId="108" priority="137" operator="lessThan">
      <formula>0</formula>
    </cfRule>
  </conditionalFormatting>
  <conditionalFormatting sqref="BD124">
    <cfRule type="cellIs" dxfId="107" priority="134" operator="lessThan">
      <formula>0</formula>
    </cfRule>
    <cfRule type="cellIs" dxfId="106" priority="135" operator="lessThan">
      <formula>0</formula>
    </cfRule>
  </conditionalFormatting>
  <conditionalFormatting sqref="AL116">
    <cfRule type="cellIs" dxfId="105" priority="130" operator="lessThan">
      <formula>0</formula>
    </cfRule>
    <cfRule type="cellIs" dxfId="104" priority="131" operator="lessThan">
      <formula>0</formula>
    </cfRule>
  </conditionalFormatting>
  <conditionalFormatting sqref="BD116">
    <cfRule type="cellIs" dxfId="103" priority="128" operator="lessThan">
      <formula>0</formula>
    </cfRule>
    <cfRule type="cellIs" dxfId="102" priority="129" operator="lessThan">
      <formula>0</formula>
    </cfRule>
  </conditionalFormatting>
  <conditionalFormatting sqref="AL105">
    <cfRule type="cellIs" dxfId="101" priority="124" operator="lessThan">
      <formula>0</formula>
    </cfRule>
    <cfRule type="cellIs" dxfId="100" priority="125" operator="lessThan">
      <formula>0</formula>
    </cfRule>
  </conditionalFormatting>
  <conditionalFormatting sqref="BD105">
    <cfRule type="cellIs" dxfId="99" priority="122" operator="lessThan">
      <formula>0</formula>
    </cfRule>
    <cfRule type="cellIs" dxfId="98" priority="123" operator="lessThan">
      <formula>0</formula>
    </cfRule>
  </conditionalFormatting>
  <conditionalFormatting sqref="AL20">
    <cfRule type="cellIs" dxfId="97" priority="118" operator="lessThan">
      <formula>0</formula>
    </cfRule>
    <cfRule type="cellIs" dxfId="96" priority="119" operator="lessThan">
      <formula>0</formula>
    </cfRule>
  </conditionalFormatting>
  <conditionalFormatting sqref="BD20">
    <cfRule type="cellIs" dxfId="95" priority="116" operator="lessThan">
      <formula>0</formula>
    </cfRule>
    <cfRule type="cellIs" dxfId="94" priority="117" operator="lessThan">
      <formula>0</formula>
    </cfRule>
  </conditionalFormatting>
  <conditionalFormatting sqref="T147">
    <cfRule type="duplicateValues" dxfId="93" priority="105"/>
  </conditionalFormatting>
  <conditionalFormatting sqref="R147">
    <cfRule type="duplicateValues" dxfId="92" priority="106"/>
  </conditionalFormatting>
  <conditionalFormatting sqref="T148">
    <cfRule type="duplicateValues" dxfId="91" priority="104"/>
  </conditionalFormatting>
  <conditionalFormatting sqref="R148">
    <cfRule type="duplicateValues" dxfId="90" priority="103"/>
  </conditionalFormatting>
  <conditionalFormatting sqref="T148">
    <cfRule type="duplicateValues" dxfId="89" priority="102"/>
  </conditionalFormatting>
  <conditionalFormatting sqref="T149">
    <cfRule type="duplicateValues" dxfId="88" priority="101"/>
  </conditionalFormatting>
  <conditionalFormatting sqref="R149">
    <cfRule type="duplicateValues" dxfId="87" priority="100"/>
  </conditionalFormatting>
  <conditionalFormatting sqref="T149">
    <cfRule type="duplicateValues" dxfId="86" priority="99"/>
  </conditionalFormatting>
  <conditionalFormatting sqref="T145">
    <cfRule type="duplicateValues" dxfId="85" priority="98"/>
  </conditionalFormatting>
  <conditionalFormatting sqref="R145">
    <cfRule type="duplicateValues" dxfId="84" priority="97"/>
  </conditionalFormatting>
  <conditionalFormatting sqref="T145">
    <cfRule type="duplicateValues" dxfId="83" priority="96"/>
  </conditionalFormatting>
  <conditionalFormatting sqref="T146">
    <cfRule type="duplicateValues" dxfId="82" priority="95"/>
  </conditionalFormatting>
  <conditionalFormatting sqref="R146">
    <cfRule type="duplicateValues" dxfId="81" priority="94"/>
  </conditionalFormatting>
  <conditionalFormatting sqref="T146">
    <cfRule type="duplicateValues" dxfId="80" priority="93"/>
  </conditionalFormatting>
  <conditionalFormatting sqref="T162">
    <cfRule type="duplicateValues" dxfId="79" priority="92"/>
  </conditionalFormatting>
  <conditionalFormatting sqref="R162">
    <cfRule type="duplicateValues" dxfId="78" priority="91"/>
  </conditionalFormatting>
  <conditionalFormatting sqref="T162">
    <cfRule type="duplicateValues" dxfId="77" priority="90"/>
  </conditionalFormatting>
  <conditionalFormatting sqref="T163">
    <cfRule type="duplicateValues" dxfId="76" priority="89"/>
  </conditionalFormatting>
  <conditionalFormatting sqref="R163">
    <cfRule type="duplicateValues" dxfId="75" priority="88"/>
  </conditionalFormatting>
  <conditionalFormatting sqref="T163">
    <cfRule type="duplicateValues" dxfId="74" priority="87"/>
  </conditionalFormatting>
  <conditionalFormatting sqref="T150">
    <cfRule type="duplicateValues" dxfId="73" priority="85"/>
  </conditionalFormatting>
  <conditionalFormatting sqref="R150">
    <cfRule type="duplicateValues" dxfId="72" priority="86"/>
  </conditionalFormatting>
  <conditionalFormatting sqref="T151">
    <cfRule type="duplicateValues" dxfId="71" priority="84"/>
  </conditionalFormatting>
  <conditionalFormatting sqref="R151">
    <cfRule type="duplicateValues" dxfId="70" priority="83"/>
  </conditionalFormatting>
  <conditionalFormatting sqref="T151">
    <cfRule type="duplicateValues" dxfId="69" priority="82"/>
  </conditionalFormatting>
  <conditionalFormatting sqref="T152:T161">
    <cfRule type="duplicateValues" dxfId="68" priority="81"/>
  </conditionalFormatting>
  <conditionalFormatting sqref="R152:R161">
    <cfRule type="duplicateValues" dxfId="67" priority="80"/>
  </conditionalFormatting>
  <conditionalFormatting sqref="T152:T161">
    <cfRule type="duplicateValues" dxfId="66" priority="79"/>
  </conditionalFormatting>
  <conditionalFormatting sqref="T127">
    <cfRule type="duplicateValues" dxfId="65" priority="77"/>
  </conditionalFormatting>
  <conditionalFormatting sqref="R127">
    <cfRule type="duplicateValues" dxfId="64" priority="78"/>
  </conditionalFormatting>
  <conditionalFormatting sqref="T128">
    <cfRule type="duplicateValues" dxfId="63" priority="76"/>
  </conditionalFormatting>
  <conditionalFormatting sqref="R128">
    <cfRule type="duplicateValues" dxfId="62" priority="75"/>
  </conditionalFormatting>
  <conditionalFormatting sqref="T128">
    <cfRule type="duplicateValues" dxfId="61" priority="74"/>
  </conditionalFormatting>
  <conditionalFormatting sqref="T129:T144">
    <cfRule type="duplicateValues" dxfId="60" priority="70"/>
  </conditionalFormatting>
  <conditionalFormatting sqref="R129:R144">
    <cfRule type="duplicateValues" dxfId="59" priority="69"/>
  </conditionalFormatting>
  <conditionalFormatting sqref="T129:T144">
    <cfRule type="duplicateValues" dxfId="58" priority="68"/>
  </conditionalFormatting>
  <conditionalFormatting sqref="T124">
    <cfRule type="duplicateValues" dxfId="57" priority="66"/>
  </conditionalFormatting>
  <conditionalFormatting sqref="R124">
    <cfRule type="duplicateValues" dxfId="56" priority="67"/>
  </conditionalFormatting>
  <conditionalFormatting sqref="T125">
    <cfRule type="duplicateValues" dxfId="55" priority="62"/>
  </conditionalFormatting>
  <conditionalFormatting sqref="R125">
    <cfRule type="duplicateValues" dxfId="54" priority="61"/>
  </conditionalFormatting>
  <conditionalFormatting sqref="T125">
    <cfRule type="duplicateValues" dxfId="53" priority="60"/>
  </conditionalFormatting>
  <conditionalFormatting sqref="T126">
    <cfRule type="duplicateValues" dxfId="52" priority="59"/>
  </conditionalFormatting>
  <conditionalFormatting sqref="R126">
    <cfRule type="duplicateValues" dxfId="51" priority="58"/>
  </conditionalFormatting>
  <conditionalFormatting sqref="T126">
    <cfRule type="duplicateValues" dxfId="50" priority="57"/>
  </conditionalFormatting>
  <conditionalFormatting sqref="T122">
    <cfRule type="duplicateValues" dxfId="49" priority="56"/>
  </conditionalFormatting>
  <conditionalFormatting sqref="R122">
    <cfRule type="duplicateValues" dxfId="48" priority="55"/>
  </conditionalFormatting>
  <conditionalFormatting sqref="T122">
    <cfRule type="duplicateValues" dxfId="47" priority="54"/>
  </conditionalFormatting>
  <conditionalFormatting sqref="T123">
    <cfRule type="duplicateValues" dxfId="46" priority="53"/>
  </conditionalFormatting>
  <conditionalFormatting sqref="R123">
    <cfRule type="duplicateValues" dxfId="45" priority="52"/>
  </conditionalFormatting>
  <conditionalFormatting sqref="T123">
    <cfRule type="duplicateValues" dxfId="44" priority="51"/>
  </conditionalFormatting>
  <conditionalFormatting sqref="T103">
    <cfRule type="duplicateValues" dxfId="43" priority="50"/>
  </conditionalFormatting>
  <conditionalFormatting sqref="R103">
    <cfRule type="duplicateValues" dxfId="42" priority="49"/>
  </conditionalFormatting>
  <conditionalFormatting sqref="T103">
    <cfRule type="duplicateValues" dxfId="41" priority="48"/>
  </conditionalFormatting>
  <conditionalFormatting sqref="T104">
    <cfRule type="duplicateValues" dxfId="40" priority="47"/>
  </conditionalFormatting>
  <conditionalFormatting sqref="R104">
    <cfRule type="duplicateValues" dxfId="39" priority="46"/>
  </conditionalFormatting>
  <conditionalFormatting sqref="T104">
    <cfRule type="duplicateValues" dxfId="38" priority="45"/>
  </conditionalFormatting>
  <conditionalFormatting sqref="T114">
    <cfRule type="duplicateValues" dxfId="37" priority="44"/>
  </conditionalFormatting>
  <conditionalFormatting sqref="R114">
    <cfRule type="duplicateValues" dxfId="36" priority="43"/>
  </conditionalFormatting>
  <conditionalFormatting sqref="T114">
    <cfRule type="duplicateValues" dxfId="35" priority="42"/>
  </conditionalFormatting>
  <conditionalFormatting sqref="T115">
    <cfRule type="duplicateValues" dxfId="34" priority="41"/>
  </conditionalFormatting>
  <conditionalFormatting sqref="R115">
    <cfRule type="duplicateValues" dxfId="33" priority="40"/>
  </conditionalFormatting>
  <conditionalFormatting sqref="T115">
    <cfRule type="duplicateValues" dxfId="32" priority="39"/>
  </conditionalFormatting>
  <conditionalFormatting sqref="T116">
    <cfRule type="duplicateValues" dxfId="31" priority="37"/>
  </conditionalFormatting>
  <conditionalFormatting sqref="R116">
    <cfRule type="duplicateValues" dxfId="30" priority="38"/>
  </conditionalFormatting>
  <conditionalFormatting sqref="T117">
    <cfRule type="duplicateValues" dxfId="29" priority="36"/>
  </conditionalFormatting>
  <conditionalFormatting sqref="R117">
    <cfRule type="duplicateValues" dxfId="28" priority="35"/>
  </conditionalFormatting>
  <conditionalFormatting sqref="T117">
    <cfRule type="duplicateValues" dxfId="27" priority="34"/>
  </conditionalFormatting>
  <conditionalFormatting sqref="T105">
    <cfRule type="duplicateValues" dxfId="26" priority="29"/>
  </conditionalFormatting>
  <conditionalFormatting sqref="R105">
    <cfRule type="duplicateValues" dxfId="25" priority="30"/>
  </conditionalFormatting>
  <conditionalFormatting sqref="T106">
    <cfRule type="duplicateValues" dxfId="24" priority="28"/>
  </conditionalFormatting>
  <conditionalFormatting sqref="R106">
    <cfRule type="duplicateValues" dxfId="23" priority="27"/>
  </conditionalFormatting>
  <conditionalFormatting sqref="T106">
    <cfRule type="duplicateValues" dxfId="22" priority="26"/>
  </conditionalFormatting>
  <conditionalFormatting sqref="T107">
    <cfRule type="duplicateValues" dxfId="21" priority="25"/>
  </conditionalFormatting>
  <conditionalFormatting sqref="R107">
    <cfRule type="duplicateValues" dxfId="20" priority="24"/>
  </conditionalFormatting>
  <conditionalFormatting sqref="T107">
    <cfRule type="duplicateValues" dxfId="19" priority="23"/>
  </conditionalFormatting>
  <conditionalFormatting sqref="T20">
    <cfRule type="duplicateValues" dxfId="18" priority="21"/>
  </conditionalFormatting>
  <conditionalFormatting sqref="R20">
    <cfRule type="duplicateValues" dxfId="17" priority="22"/>
  </conditionalFormatting>
  <conditionalFormatting sqref="T21">
    <cfRule type="duplicateValues" dxfId="16" priority="20"/>
  </conditionalFormatting>
  <conditionalFormatting sqref="R21">
    <cfRule type="duplicateValues" dxfId="15" priority="19"/>
  </conditionalFormatting>
  <conditionalFormatting sqref="T21">
    <cfRule type="duplicateValues" dxfId="14" priority="18"/>
  </conditionalFormatting>
  <conditionalFormatting sqref="T22:T102">
    <cfRule type="duplicateValues" dxfId="13" priority="14"/>
  </conditionalFormatting>
  <conditionalFormatting sqref="R22:R102">
    <cfRule type="duplicateValues" dxfId="12" priority="13"/>
  </conditionalFormatting>
  <conditionalFormatting sqref="T22:T102">
    <cfRule type="duplicateValues" dxfId="11" priority="12"/>
  </conditionalFormatting>
  <conditionalFormatting sqref="T108:T113">
    <cfRule type="duplicateValues" dxfId="10" priority="11"/>
  </conditionalFormatting>
  <conditionalFormatting sqref="R108:R113">
    <cfRule type="duplicateValues" dxfId="9" priority="10"/>
  </conditionalFormatting>
  <conditionalFormatting sqref="T108:T113">
    <cfRule type="duplicateValues" dxfId="8" priority="9"/>
  </conditionalFormatting>
  <conditionalFormatting sqref="T118:T121">
    <cfRule type="duplicateValues" dxfId="7" priority="8"/>
  </conditionalFormatting>
  <conditionalFormatting sqref="R118:R121">
    <cfRule type="duplicateValues" dxfId="6" priority="7"/>
  </conditionalFormatting>
  <conditionalFormatting sqref="T118:T121">
    <cfRule type="duplicateValues" dxfId="5" priority="6"/>
  </conditionalFormatting>
  <conditionalFormatting sqref="T164:T165">
    <cfRule type="duplicateValues" dxfId="4" priority="5"/>
  </conditionalFormatting>
  <conditionalFormatting sqref="R164:R165">
    <cfRule type="duplicateValues" dxfId="3" priority="4"/>
  </conditionalFormatting>
  <conditionalFormatting sqref="T164:T165">
    <cfRule type="duplicateValues" dxfId="2" priority="3"/>
  </conditionalFormatting>
  <conditionalFormatting sqref="AL179">
    <cfRule type="cellIs" dxfId="1" priority="1" operator="lessThan">
      <formula>0</formula>
    </cfRule>
    <cfRule type="cellIs" dxfId="0" priority="2" operator="lessThan">
      <formula>0</formula>
    </cfRule>
  </conditionalFormatting>
  <printOptions horizontalCentered="1" verticalCentered="1"/>
  <pageMargins left="0.31496062992125984" right="0.27559055118110237" top="0.31496062992125984" bottom="0" header="0" footer="0"/>
  <pageSetup scale="58" fitToWidth="2" fitToHeight="2" orientation="landscape" r:id="rId1"/>
  <headerFooter alignWithMargins="0">
    <oddFooter>&amp;LVersión 3. 23/07/2019</oddFooter>
  </headerFooter>
  <rowBreaks count="1" manualBreakCount="1">
    <brk id="5" max="16383" man="1"/>
  </rowBreaks>
  <customProperties>
    <customPr name="_pios_id"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7601</vt:lpstr>
      <vt:lpstr>7611</vt:lpstr>
      <vt:lpstr>7639</vt:lpstr>
      <vt:lpstr>7649</vt:lpstr>
      <vt:lpstr>7612</vt:lpstr>
      <vt:lpstr>7597</vt:lpstr>
      <vt:lpstr>'7597'!Área_de_impresión</vt:lpstr>
      <vt:lpstr>'7601'!Área_de_impresión</vt:lpstr>
      <vt:lpstr>'7611'!Área_de_impresión</vt:lpstr>
      <vt:lpstr>'7612'!Área_de_impresión</vt:lpstr>
      <vt:lpstr>'7639'!Área_de_impresión</vt:lpstr>
      <vt:lpstr>'7649'!Área_de_impresión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Orlando Arias</dc:creator>
  <cp:lastModifiedBy>Luz Patricia Quintanilla Parra</cp:lastModifiedBy>
  <cp:lastPrinted>2019-07-28T23:58:51Z</cp:lastPrinted>
  <dcterms:created xsi:type="dcterms:W3CDTF">2018-05-03T21:24:38Z</dcterms:created>
  <dcterms:modified xsi:type="dcterms:W3CDTF">2021-11-04T19:23:03Z</dcterms:modified>
</cp:coreProperties>
</file>