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G:\Mi unidad\00. PDD 2020-2024\03_EJECUCIÓN METAS\2020\SEGPLAN-PMR-SPI\POAI\"/>
    </mc:Choice>
  </mc:AlternateContent>
  <xr:revisionPtr revIDLastSave="0" documentId="13_ncr:1_{3A4F9EEE-BDCB-4754-BCE8-64D3270F586E}" xr6:coauthVersionLast="47" xr6:coauthVersionMax="47" xr10:uidLastSave="{00000000-0000-0000-0000-000000000000}"/>
  <bookViews>
    <workbookView xWindow="-120" yWindow="-120" windowWidth="29040" windowHeight="15840" tabRatio="661" activeTab="5" xr2:uid="{00000000-000D-0000-FFFF-FFFF00000000}"/>
  </bookViews>
  <sheets>
    <sheet name="7601_OK" sheetId="1" r:id="rId1"/>
    <sheet name="7611_OK" sheetId="2" r:id="rId2"/>
    <sheet name="7639_OK" sheetId="3" r:id="rId3"/>
    <sheet name="7649_OK" sheetId="4" r:id="rId4"/>
    <sheet name="7612_OK" sheetId="5" r:id="rId5"/>
    <sheet name="7597_OK" sheetId="6" r:id="rId6"/>
  </sheets>
  <externalReferences>
    <externalReference r:id="rId7"/>
  </externalReferences>
  <definedNames>
    <definedName name="_xlnm._FilterDatabase" localSheetId="5" hidden="1">'7597_OK'!$A$19:$AJ$200</definedName>
    <definedName name="_xlnm._FilterDatabase" localSheetId="0" hidden="1">'7601_OK'!$A$19:$AJ$50</definedName>
    <definedName name="_xlnm._FilterDatabase" localSheetId="1" hidden="1">'7611_OK'!$A$19:$AJ$274</definedName>
    <definedName name="_xlnm._FilterDatabase" localSheetId="4" hidden="1">'7612_OK'!$A$19:$AJ$31</definedName>
    <definedName name="_xlnm._FilterDatabase" localSheetId="2" hidden="1">'7639_OK'!$A$19:$AJ$196</definedName>
    <definedName name="_xlnm._FilterDatabase" localSheetId="3" hidden="1">'7649_OK'!$A$19:$AJ$90</definedName>
    <definedName name="_xlnm.Print_Area" localSheetId="5">'7597_OK'!$A$1:$AJ$214</definedName>
    <definedName name="_xlnm.Print_Area" localSheetId="0">'7601_OK'!$A$1:$AJ$71</definedName>
    <definedName name="_xlnm.Print_Area" localSheetId="1">'7611_OK'!$A$1:$AJ$289</definedName>
    <definedName name="_xlnm.Print_Area" localSheetId="4">'7612_OK'!$A$1:$AJ$50</definedName>
    <definedName name="_xlnm.Print_Area" localSheetId="2">'7639_OK'!$A$1:$AJ$245</definedName>
    <definedName name="_xlnm.Print_Area" localSheetId="3">'7649_OK'!$A$1:$AJ$184</definedName>
    <definedName name="fuentes">[1]Listas!$I$85:$I$91</definedName>
    <definedName name="modalidad_desc">[1]Listas!$A$60:$A$73</definedName>
    <definedName name="proyecto_inv">[1]Listas!$A$108:$A$114</definedName>
    <definedName name="Responsable">[1]Listas!$A$77:$A$80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17" i="6" l="1"/>
  <c r="B146" i="6"/>
  <c r="B177" i="6"/>
  <c r="B167" i="6"/>
  <c r="B196" i="6"/>
  <c r="B190" i="6"/>
  <c r="B184" i="6"/>
  <c r="B180" i="6"/>
  <c r="B179" i="6"/>
  <c r="B178" i="6"/>
  <c r="B173" i="6"/>
  <c r="B172" i="6"/>
  <c r="B171" i="6"/>
  <c r="B170" i="6"/>
  <c r="B169" i="6"/>
  <c r="B168" i="6"/>
  <c r="B164" i="6"/>
  <c r="B163" i="6"/>
  <c r="B162" i="6"/>
  <c r="B158" i="6"/>
  <c r="B157" i="6"/>
  <c r="B156" i="6"/>
  <c r="B155" i="6"/>
  <c r="B154" i="6"/>
  <c r="B153" i="6"/>
  <c r="B152" i="6"/>
  <c r="B151" i="6"/>
  <c r="B150" i="6"/>
  <c r="B149" i="6"/>
  <c r="B148" i="6"/>
  <c r="B147"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22" i="6"/>
  <c r="B21" i="6"/>
  <c r="B20" i="6"/>
  <c r="B189" i="6"/>
  <c r="B183" i="6"/>
  <c r="AI142" i="6" l="1"/>
  <c r="AJ142" i="6" s="1"/>
  <c r="AI141" i="6"/>
  <c r="AJ141" i="6" s="1"/>
  <c r="AI140" i="6"/>
  <c r="AJ140" i="6" s="1"/>
  <c r="AI139" i="6"/>
  <c r="AJ139" i="6" s="1"/>
  <c r="AI138" i="6"/>
  <c r="AJ138" i="6" s="1"/>
  <c r="AI137" i="6"/>
  <c r="AJ137" i="6" s="1"/>
  <c r="AI136" i="6"/>
  <c r="AJ136" i="6" s="1"/>
  <c r="AI135" i="6"/>
  <c r="AJ135" i="6" s="1"/>
  <c r="AI134" i="6"/>
  <c r="AJ134" i="6" s="1"/>
  <c r="AI133" i="6"/>
  <c r="AJ133" i="6" s="1"/>
  <c r="AI132" i="6"/>
  <c r="AJ132" i="6" s="1"/>
  <c r="AI131" i="6"/>
  <c r="AJ131" i="6" s="1"/>
  <c r="AI130" i="6"/>
  <c r="AJ130" i="6" s="1"/>
  <c r="AI129" i="6"/>
  <c r="AJ129" i="6" s="1"/>
  <c r="AI128" i="6"/>
  <c r="AJ128" i="6" s="1"/>
  <c r="AI127" i="6"/>
  <c r="AJ127" i="6" s="1"/>
  <c r="AI126" i="6"/>
  <c r="AJ126" i="6" s="1"/>
  <c r="AI164" i="6"/>
  <c r="AJ164" i="6" s="1"/>
  <c r="AI163" i="6"/>
  <c r="AJ163" i="6" s="1"/>
  <c r="AI155" i="6"/>
  <c r="AJ155" i="6" s="1"/>
  <c r="AI172" i="6"/>
  <c r="AJ172" i="6" s="1"/>
  <c r="AI125" i="6"/>
  <c r="AJ125" i="6" s="1"/>
  <c r="AI124" i="6"/>
  <c r="AJ124" i="6" s="1"/>
  <c r="AI123" i="6"/>
  <c r="AJ123" i="6" s="1"/>
  <c r="AI122" i="6"/>
  <c r="AJ122" i="6" s="1"/>
  <c r="AI121" i="6"/>
  <c r="AJ121" i="6" s="1"/>
  <c r="AI120" i="6"/>
  <c r="AJ120" i="6" s="1"/>
  <c r="AI119" i="6"/>
  <c r="AJ119" i="6" s="1"/>
  <c r="AI118" i="6"/>
  <c r="AJ118" i="6" s="1"/>
  <c r="AI117" i="6"/>
  <c r="AJ117" i="6" s="1"/>
  <c r="AI116" i="6"/>
  <c r="AJ116" i="6" s="1"/>
  <c r="AI115" i="6"/>
  <c r="AJ115" i="6" s="1"/>
  <c r="AI114" i="6"/>
  <c r="AJ114" i="6" s="1"/>
  <c r="AI113" i="6"/>
  <c r="AJ113" i="6" s="1"/>
  <c r="AI112" i="6"/>
  <c r="AJ112" i="6" s="1"/>
  <c r="AI111" i="6"/>
  <c r="AJ111" i="6" s="1"/>
  <c r="AI110" i="6"/>
  <c r="AJ110" i="6" s="1"/>
  <c r="AI109" i="6"/>
  <c r="AJ109" i="6" s="1"/>
  <c r="AI108" i="6"/>
  <c r="AJ108" i="6" s="1"/>
  <c r="AI107" i="6"/>
  <c r="AJ107" i="6" s="1"/>
  <c r="AI106" i="6"/>
  <c r="AJ106" i="6" s="1"/>
  <c r="AI105" i="6"/>
  <c r="AJ105" i="6" s="1"/>
  <c r="AI104" i="6"/>
  <c r="AJ104" i="6" s="1"/>
  <c r="AI103" i="6"/>
  <c r="AJ103" i="6" s="1"/>
  <c r="AI102" i="6"/>
  <c r="AJ102" i="6" s="1"/>
  <c r="AI101" i="6"/>
  <c r="AJ101" i="6" s="1"/>
  <c r="AI100" i="6"/>
  <c r="AJ100" i="6" s="1"/>
  <c r="AI99" i="6"/>
  <c r="AJ99" i="6" s="1"/>
  <c r="AI98" i="6"/>
  <c r="AJ98" i="6" s="1"/>
  <c r="AI97" i="6"/>
  <c r="AJ97" i="6" s="1"/>
  <c r="B223" i="3"/>
  <c r="B224" i="3"/>
  <c r="B225" i="3"/>
  <c r="B226" i="3"/>
  <c r="B227" i="3"/>
  <c r="B228" i="3"/>
  <c r="B229" i="3"/>
  <c r="B222" i="3"/>
  <c r="AI225" i="3"/>
  <c r="AJ225" i="3" s="1"/>
  <c r="AI224" i="3"/>
  <c r="AJ224" i="3" s="1"/>
  <c r="AI223" i="3"/>
  <c r="AJ223" i="3" s="1"/>
  <c r="AI212" i="3"/>
  <c r="AJ212" i="3" s="1"/>
  <c r="AI211" i="3"/>
  <c r="AJ211" i="3" s="1"/>
  <c r="AI210" i="3"/>
  <c r="AJ210" i="3" s="1"/>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61" i="3"/>
  <c r="AI193" i="3"/>
  <c r="AJ193" i="3" s="1"/>
  <c r="AI192" i="3"/>
  <c r="AJ192" i="3" s="1"/>
  <c r="AI191" i="3"/>
  <c r="AJ191" i="3" s="1"/>
  <c r="AI190" i="3"/>
  <c r="AJ190" i="3" s="1"/>
  <c r="AI189" i="3"/>
  <c r="AJ189" i="3" s="1"/>
  <c r="AI188" i="3"/>
  <c r="AJ188" i="3" s="1"/>
  <c r="AI187" i="3"/>
  <c r="AJ187" i="3" s="1"/>
  <c r="AI186" i="3"/>
  <c r="AJ186" i="3" s="1"/>
  <c r="B221" i="3"/>
  <c r="B160" i="3"/>
  <c r="B20" i="3"/>
  <c r="AH159" i="3"/>
  <c r="AG159" i="3"/>
  <c r="AF159" i="3"/>
  <c r="AE159" i="3"/>
  <c r="AD159" i="3"/>
  <c r="AC159" i="3"/>
  <c r="AB159" i="3"/>
  <c r="AA159" i="3"/>
  <c r="Z159" i="3"/>
  <c r="Y159" i="3"/>
  <c r="X159" i="3"/>
  <c r="W159" i="3"/>
  <c r="S159" i="3"/>
  <c r="S10" i="3" s="1"/>
  <c r="Q159"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21" i="3"/>
  <c r="AI99" i="3"/>
  <c r="AJ99" i="3" s="1"/>
  <c r="AI98" i="3"/>
  <c r="AJ98" i="3" s="1"/>
  <c r="AI97" i="3"/>
  <c r="AJ97" i="3" s="1"/>
  <c r="AI96" i="3"/>
  <c r="AJ96" i="3" s="1"/>
  <c r="AI95" i="3"/>
  <c r="AJ95" i="3" s="1"/>
  <c r="AI94" i="3"/>
  <c r="AJ94" i="3" s="1"/>
  <c r="AI93" i="3"/>
  <c r="AJ93" i="3" s="1"/>
  <c r="AI92" i="3"/>
  <c r="AJ92" i="3" s="1"/>
  <c r="AI91" i="3"/>
  <c r="AJ91" i="3" s="1"/>
  <c r="AI90" i="3"/>
  <c r="AJ90" i="3" s="1"/>
  <c r="AI89" i="3"/>
  <c r="AJ89" i="3" s="1"/>
  <c r="AI88" i="3"/>
  <c r="AJ88" i="3" s="1"/>
  <c r="AI87" i="3"/>
  <c r="AJ87" i="3" s="1"/>
  <c r="AI86" i="3"/>
  <c r="AJ86" i="3" s="1"/>
  <c r="AI85" i="3"/>
  <c r="AJ85" i="3" s="1"/>
  <c r="AI84" i="3"/>
  <c r="AJ84" i="3" s="1"/>
  <c r="AI83" i="3"/>
  <c r="AJ83" i="3" s="1"/>
  <c r="AI82" i="3"/>
  <c r="AJ82" i="3" s="1"/>
  <c r="AI81" i="3"/>
  <c r="AJ81" i="3" s="1"/>
  <c r="AI80" i="3"/>
  <c r="AJ80" i="3" s="1"/>
  <c r="AI79" i="3"/>
  <c r="AJ79" i="3" s="1"/>
  <c r="AI78" i="3"/>
  <c r="AJ78" i="3" s="1"/>
  <c r="AI77" i="3"/>
  <c r="AJ77" i="3" s="1"/>
  <c r="AI76" i="3"/>
  <c r="AJ76" i="3" s="1"/>
  <c r="AI75" i="3"/>
  <c r="AJ75" i="3" s="1"/>
  <c r="AI74" i="3"/>
  <c r="AJ74" i="3" s="1"/>
  <c r="AI73" i="3"/>
  <c r="AJ73" i="3" s="1"/>
  <c r="AI72" i="3"/>
  <c r="AJ72" i="3" s="1"/>
  <c r="AI71" i="3"/>
  <c r="AJ71" i="3" s="1"/>
  <c r="AI70" i="3"/>
  <c r="AJ70" i="3" s="1"/>
  <c r="AI69" i="3"/>
  <c r="AJ69" i="3" s="1"/>
  <c r="AI68" i="3"/>
  <c r="AJ68" i="3" s="1"/>
  <c r="AI67" i="3"/>
  <c r="AJ67" i="3" s="1"/>
  <c r="AI66" i="3"/>
  <c r="AJ66" i="3" s="1"/>
  <c r="AI65" i="3"/>
  <c r="AJ65" i="3" s="1"/>
  <c r="AI64" i="3"/>
  <c r="AJ64" i="3" s="1"/>
  <c r="AI63" i="3"/>
  <c r="AJ63" i="3" s="1"/>
  <c r="AI62" i="3"/>
  <c r="AJ62" i="3" s="1"/>
  <c r="AI61" i="3"/>
  <c r="AJ61" i="3" s="1"/>
  <c r="AI60" i="3"/>
  <c r="AJ60" i="3" s="1"/>
  <c r="AI59" i="3"/>
  <c r="AJ59" i="3" s="1"/>
  <c r="AI58" i="3"/>
  <c r="AJ58" i="3" s="1"/>
  <c r="AI57" i="3"/>
  <c r="AJ57" i="3" s="1"/>
  <c r="AI56" i="3"/>
  <c r="AJ56" i="3" s="1"/>
  <c r="AI55" i="3"/>
  <c r="AJ55" i="3" s="1"/>
  <c r="AI54" i="3"/>
  <c r="AJ54" i="3" s="1"/>
  <c r="AI53" i="3"/>
  <c r="AJ53" i="3" s="1"/>
  <c r="AI52" i="3"/>
  <c r="AJ52" i="3" s="1"/>
  <c r="AI51" i="3"/>
  <c r="AJ51" i="3" s="1"/>
  <c r="AI50" i="3"/>
  <c r="AJ50" i="3" s="1"/>
  <c r="AI49" i="3"/>
  <c r="AJ49" i="3" s="1"/>
  <c r="AI48" i="3"/>
  <c r="AJ48" i="3" s="1"/>
  <c r="AI47" i="3"/>
  <c r="AJ47" i="3" s="1"/>
  <c r="AI46" i="3"/>
  <c r="AJ46" i="3" s="1"/>
  <c r="AI45" i="3"/>
  <c r="AJ45" i="3" s="1"/>
  <c r="AI44" i="3"/>
  <c r="AJ44" i="3" s="1"/>
  <c r="AI43" i="3"/>
  <c r="AJ43" i="3" s="1"/>
  <c r="AI42" i="3"/>
  <c r="AJ42" i="3" s="1"/>
  <c r="AI41" i="3"/>
  <c r="AJ41" i="3" s="1"/>
  <c r="AI40" i="3"/>
  <c r="AJ40" i="3" s="1"/>
  <c r="AI39" i="3"/>
  <c r="AJ39" i="3" s="1"/>
  <c r="AI38" i="3"/>
  <c r="AJ38" i="3" s="1"/>
  <c r="AI37" i="3"/>
  <c r="AJ37" i="3" s="1"/>
  <c r="AI36" i="3"/>
  <c r="AJ36" i="3" s="1"/>
  <c r="AI35" i="3"/>
  <c r="AJ35" i="3" s="1"/>
  <c r="AI34" i="3"/>
  <c r="AJ34" i="3" s="1"/>
  <c r="AI33" i="3"/>
  <c r="AJ33" i="3" s="1"/>
  <c r="AI32" i="3"/>
  <c r="AJ32" i="3" s="1"/>
  <c r="AI31" i="3"/>
  <c r="AJ31" i="3" s="1"/>
  <c r="AI30" i="3"/>
  <c r="AJ30" i="3" s="1"/>
  <c r="AI29" i="3"/>
  <c r="AJ29" i="3" s="1"/>
  <c r="AI28" i="3"/>
  <c r="AJ28" i="3" s="1"/>
  <c r="AI27" i="3"/>
  <c r="AJ27" i="3" s="1"/>
  <c r="AI26" i="3"/>
  <c r="AJ26" i="3" s="1"/>
  <c r="AI25" i="3"/>
  <c r="AJ25" i="3" s="1"/>
  <c r="AI24" i="3"/>
  <c r="AJ24" i="3" s="1"/>
  <c r="AI23" i="3"/>
  <c r="AJ23" i="3" s="1"/>
  <c r="AI22" i="3"/>
  <c r="AJ22" i="3" s="1"/>
  <c r="AI21" i="3"/>
  <c r="AJ21" i="3" s="1"/>
  <c r="AI150" i="4"/>
  <c r="AJ150" i="4" s="1"/>
  <c r="AI166" i="4"/>
  <c r="AJ166" i="4" s="1"/>
  <c r="AI165" i="4"/>
  <c r="AJ165" i="4" s="1"/>
  <c r="AI164" i="4"/>
  <c r="AJ164" i="4" s="1"/>
  <c r="AI163" i="4"/>
  <c r="AJ163" i="4" s="1"/>
  <c r="AI162" i="4"/>
  <c r="AJ162" i="4" s="1"/>
  <c r="AI161" i="4"/>
  <c r="AJ161" i="4" s="1"/>
  <c r="AI160" i="4"/>
  <c r="AJ160" i="4" s="1"/>
  <c r="AI159" i="4"/>
  <c r="AJ159" i="4" s="1"/>
  <c r="AI158" i="4"/>
  <c r="AJ158" i="4" s="1"/>
  <c r="AI157" i="4"/>
  <c r="AJ157" i="4" s="1"/>
  <c r="AI156" i="4"/>
  <c r="AJ156" i="4" s="1"/>
  <c r="AI155" i="4"/>
  <c r="AJ155" i="4" s="1"/>
  <c r="AI154" i="4"/>
  <c r="AJ154" i="4" s="1"/>
  <c r="AI153" i="4"/>
  <c r="AJ153" i="4" s="1"/>
  <c r="AI152" i="4"/>
  <c r="AJ152" i="4" s="1"/>
  <c r="AI151" i="4"/>
  <c r="AJ151" i="4" s="1"/>
  <c r="AI149" i="4"/>
  <c r="AJ149" i="4" s="1"/>
  <c r="AI148" i="4"/>
  <c r="AJ148" i="4" s="1"/>
  <c r="AI147" i="4"/>
  <c r="AJ147" i="4" s="1"/>
  <c r="AI146" i="4"/>
  <c r="AJ146" i="4" s="1"/>
  <c r="AI114" i="4"/>
  <c r="AJ114" i="4" s="1"/>
  <c r="AI113" i="4"/>
  <c r="AJ113" i="4" s="1"/>
  <c r="AI112" i="4"/>
  <c r="AJ112" i="4" s="1"/>
  <c r="AI111" i="4"/>
  <c r="AJ111" i="4" s="1"/>
  <c r="AI110" i="4"/>
  <c r="AJ110" i="4" s="1"/>
  <c r="AI109" i="4"/>
  <c r="AJ109" i="4" s="1"/>
  <c r="AI108" i="4"/>
  <c r="AJ108" i="4" s="1"/>
  <c r="AI107" i="4"/>
  <c r="AJ107" i="4" s="1"/>
  <c r="AI106" i="4"/>
  <c r="AJ106" i="4" s="1"/>
  <c r="AI105" i="4"/>
  <c r="AJ105" i="4" s="1"/>
  <c r="B159" i="3" l="1"/>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AI87" i="4"/>
  <c r="AJ87" i="4" s="1"/>
  <c r="AI86" i="4"/>
  <c r="AJ86" i="4" s="1"/>
  <c r="AI85" i="4"/>
  <c r="AJ85" i="4" s="1"/>
  <c r="AI84" i="4"/>
  <c r="AJ84" i="4" s="1"/>
  <c r="AI83" i="4"/>
  <c r="AJ83" i="4" s="1"/>
  <c r="AI82" i="4"/>
  <c r="AJ82" i="4" s="1"/>
  <c r="AI81" i="4"/>
  <c r="AJ81" i="4" s="1"/>
  <c r="AI80" i="4"/>
  <c r="AJ80" i="4" s="1"/>
  <c r="AI79" i="4"/>
  <c r="AJ79" i="4" s="1"/>
  <c r="AI78" i="4"/>
  <c r="AJ78" i="4" s="1"/>
  <c r="AI77" i="4"/>
  <c r="AJ77" i="4" s="1"/>
  <c r="AI76" i="4"/>
  <c r="AJ76" i="4" s="1"/>
  <c r="AI75" i="4"/>
  <c r="AJ75" i="4" s="1"/>
  <c r="AI74" i="4"/>
  <c r="AJ74" i="4" s="1"/>
  <c r="AI73" i="4"/>
  <c r="AJ73" i="4" s="1"/>
  <c r="AI72" i="4"/>
  <c r="AJ72" i="4" s="1"/>
  <c r="AI71" i="4"/>
  <c r="AJ71" i="4" s="1"/>
  <c r="AI70" i="4"/>
  <c r="AJ70" i="4" s="1"/>
  <c r="AI69" i="4"/>
  <c r="AJ69" i="4" s="1"/>
  <c r="AI68" i="4"/>
  <c r="AJ68" i="4" s="1"/>
  <c r="B22" i="4"/>
  <c r="B23" i="4"/>
  <c r="B24" i="4"/>
  <c r="B25" i="4"/>
  <c r="B26" i="4"/>
  <c r="B27" i="4"/>
  <c r="B28" i="4"/>
  <c r="B29" i="4"/>
  <c r="B30" i="4"/>
  <c r="B31" i="4"/>
  <c r="B32" i="4"/>
  <c r="B33" i="4"/>
  <c r="B34" i="4"/>
  <c r="B35" i="4"/>
  <c r="B36" i="4"/>
  <c r="B21" i="4"/>
  <c r="AI36" i="4"/>
  <c r="AJ36" i="4" s="1"/>
  <c r="AI35" i="4"/>
  <c r="AJ35" i="4" s="1"/>
  <c r="AI34" i="4"/>
  <c r="AJ34" i="4" s="1"/>
  <c r="AI33" i="4"/>
  <c r="AJ33" i="4" s="1"/>
  <c r="AI32" i="4"/>
  <c r="AJ32" i="4" s="1"/>
  <c r="AI31" i="4"/>
  <c r="AJ31" i="4" s="1"/>
  <c r="AI30" i="4"/>
  <c r="AJ30" i="4" s="1"/>
  <c r="B122" i="4"/>
  <c r="B40" i="4"/>
  <c r="B90" i="4" s="1"/>
  <c r="B20" i="4"/>
  <c r="B91" i="4"/>
  <c r="AH197" i="2"/>
  <c r="AG197" i="2"/>
  <c r="AF197" i="2"/>
  <c r="AE197" i="2"/>
  <c r="AD197" i="2"/>
  <c r="AC197" i="2"/>
  <c r="AB197" i="2"/>
  <c r="AA197" i="2"/>
  <c r="Z197" i="2"/>
  <c r="Y197" i="2"/>
  <c r="X197" i="2"/>
  <c r="W197" i="2"/>
  <c r="S197" i="2"/>
  <c r="S11" i="2" s="1"/>
  <c r="M197" i="2"/>
  <c r="Q197" i="2"/>
  <c r="E17" i="2"/>
  <c r="F17" i="2" s="1"/>
  <c r="B134" i="2"/>
  <c r="B59" i="2"/>
  <c r="B29" i="2"/>
  <c r="B202" i="2"/>
  <c r="B20"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195" i="2"/>
  <c r="B194" i="2"/>
  <c r="B193" i="2"/>
  <c r="B192" i="2"/>
  <c r="B191" i="2"/>
  <c r="B190" i="2"/>
  <c r="B189" i="2"/>
  <c r="B188" i="2"/>
  <c r="B187"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1"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6" i="2"/>
  <c r="B55" i="2"/>
  <c r="B54" i="2"/>
  <c r="B53" i="2"/>
  <c r="B52" i="2"/>
  <c r="B51" i="2"/>
  <c r="B50" i="2"/>
  <c r="B49" i="2"/>
  <c r="B48" i="2"/>
  <c r="B47" i="2"/>
  <c r="B46" i="2"/>
  <c r="B45" i="2"/>
  <c r="B44" i="2"/>
  <c r="B43" i="2"/>
  <c r="B42" i="2"/>
  <c r="B41" i="2"/>
  <c r="B40" i="2"/>
  <c r="B39" i="2"/>
  <c r="B38" i="2"/>
  <c r="B37" i="2"/>
  <c r="B36" i="2"/>
  <c r="B35" i="2"/>
  <c r="B34" i="2"/>
  <c r="B33" i="2"/>
  <c r="B32" i="2"/>
  <c r="B31" i="2"/>
  <c r="B30" i="2"/>
  <c r="B22" i="2"/>
  <c r="B23" i="2"/>
  <c r="B24" i="2"/>
  <c r="B25" i="2"/>
  <c r="B21" i="2"/>
  <c r="AI52" i="1"/>
  <c r="B51" i="1"/>
  <c r="B20" i="1"/>
  <c r="B27" i="1"/>
  <c r="B129" i="2" l="1"/>
  <c r="B197" i="2"/>
  <c r="AI256" i="2"/>
  <c r="AJ256" i="2" s="1"/>
  <c r="AI255" i="2"/>
  <c r="AJ255" i="2" s="1"/>
  <c r="AI254" i="2"/>
  <c r="AJ254" i="2" s="1"/>
  <c r="AI253" i="2"/>
  <c r="AJ253" i="2" s="1"/>
  <c r="AI252" i="2"/>
  <c r="AJ252" i="2" s="1"/>
  <c r="AI251" i="2"/>
  <c r="AJ251" i="2" s="1"/>
  <c r="AI250" i="2"/>
  <c r="AJ250" i="2" s="1"/>
  <c r="AI249" i="2"/>
  <c r="AJ249" i="2" s="1"/>
  <c r="AI248" i="2"/>
  <c r="AJ248" i="2" s="1"/>
  <c r="AI247" i="2"/>
  <c r="AJ247" i="2" s="1"/>
  <c r="AI246" i="2"/>
  <c r="AJ246" i="2" s="1"/>
  <c r="AI245" i="2"/>
  <c r="AJ245" i="2" s="1"/>
  <c r="AI244" i="2"/>
  <c r="AJ244" i="2" s="1"/>
  <c r="AI243" i="2"/>
  <c r="AJ243" i="2" s="1"/>
  <c r="AI242" i="2"/>
  <c r="AJ242" i="2" s="1"/>
  <c r="AI241" i="2"/>
  <c r="AJ241" i="2" s="1"/>
  <c r="AI257" i="2"/>
  <c r="AJ257" i="2" s="1"/>
  <c r="AI258" i="2"/>
  <c r="AJ258" i="2" s="1"/>
  <c r="AI259" i="2"/>
  <c r="AJ259" i="2" s="1"/>
  <c r="AI260" i="2"/>
  <c r="AJ260" i="2" s="1"/>
  <c r="AI261" i="2"/>
  <c r="AJ261" i="2" s="1"/>
  <c r="AI262" i="2"/>
  <c r="AJ262" i="2" s="1"/>
  <c r="AI263" i="2"/>
  <c r="AJ263" i="2" s="1"/>
  <c r="AI264" i="2"/>
  <c r="AJ264" i="2" s="1"/>
  <c r="AI265" i="2"/>
  <c r="AJ265" i="2" s="1"/>
  <c r="AI266" i="2"/>
  <c r="AJ266" i="2" s="1"/>
  <c r="AI267" i="2"/>
  <c r="AJ267" i="2" s="1"/>
  <c r="AI268" i="2"/>
  <c r="AJ268" i="2" s="1"/>
  <c r="AI269" i="2"/>
  <c r="AJ269" i="2" s="1"/>
  <c r="AI270" i="2"/>
  <c r="AJ270" i="2" s="1"/>
  <c r="AI271" i="2"/>
  <c r="AJ271" i="2" s="1"/>
  <c r="AI272" i="2"/>
  <c r="AJ272" i="2" s="1"/>
  <c r="AI233" i="2"/>
  <c r="AJ233" i="2" s="1"/>
  <c r="AI232" i="2"/>
  <c r="AJ232" i="2" s="1"/>
  <c r="AI231" i="2"/>
  <c r="AJ231" i="2" s="1"/>
  <c r="AI230" i="2"/>
  <c r="AJ230" i="2" s="1"/>
  <c r="AI229" i="2"/>
  <c r="AJ229" i="2" s="1"/>
  <c r="AI228" i="2"/>
  <c r="AJ228" i="2" s="1"/>
  <c r="AI227" i="2"/>
  <c r="AJ227" i="2" s="1"/>
  <c r="AI226" i="2"/>
  <c r="AJ226" i="2" s="1"/>
  <c r="AI225" i="2"/>
  <c r="AJ225" i="2" s="1"/>
  <c r="AI224" i="2"/>
  <c r="AJ224" i="2" s="1"/>
  <c r="AI223" i="2"/>
  <c r="AJ223" i="2" s="1"/>
  <c r="AI222" i="2"/>
  <c r="AJ222" i="2" s="1"/>
  <c r="AI221" i="2"/>
  <c r="AJ221" i="2" s="1"/>
  <c r="AI220" i="2"/>
  <c r="AJ220" i="2" s="1"/>
  <c r="AI219" i="2"/>
  <c r="AJ219" i="2" s="1"/>
  <c r="AI218" i="2"/>
  <c r="AJ218" i="2" s="1"/>
  <c r="AI217" i="2"/>
  <c r="AJ217" i="2" s="1"/>
  <c r="AI216" i="2"/>
  <c r="AJ216" i="2" s="1"/>
  <c r="AI215" i="2"/>
  <c r="AJ215" i="2" s="1"/>
  <c r="AI214" i="2"/>
  <c r="AJ214" i="2" s="1"/>
  <c r="AI213" i="2"/>
  <c r="AJ213" i="2" s="1"/>
  <c r="AI212" i="2"/>
  <c r="AJ212" i="2" s="1"/>
  <c r="AI211" i="2"/>
  <c r="AJ211" i="2" s="1"/>
  <c r="AI210" i="2"/>
  <c r="AJ210" i="2" s="1"/>
  <c r="AI209" i="2"/>
  <c r="AJ209" i="2" s="1"/>
  <c r="AC274" i="2"/>
  <c r="AD274" i="2"/>
  <c r="AE274" i="2"/>
  <c r="AF274" i="2"/>
  <c r="AG274" i="2"/>
  <c r="AH274" i="2"/>
  <c r="B198" i="2"/>
  <c r="AI193" i="2"/>
  <c r="AJ193" i="2" s="1"/>
  <c r="AI192" i="2"/>
  <c r="AJ192" i="2" s="1"/>
  <c r="AI191" i="2"/>
  <c r="AJ191" i="2" s="1"/>
  <c r="AI188" i="2"/>
  <c r="AJ188" i="2" s="1"/>
  <c r="AI187" i="2"/>
  <c r="AI190" i="2"/>
  <c r="AJ190" i="2" s="1"/>
  <c r="AI189" i="2"/>
  <c r="AJ189" i="2" s="1"/>
  <c r="AI194" i="2"/>
  <c r="AJ194" i="2" s="1"/>
  <c r="AI172" i="2"/>
  <c r="AJ172" i="2" s="1"/>
  <c r="AI183" i="2"/>
  <c r="AJ183" i="2" s="1"/>
  <c r="AI182" i="2"/>
  <c r="AJ182" i="2" s="1"/>
  <c r="AI181" i="2"/>
  <c r="AJ181" i="2" s="1"/>
  <c r="AI180" i="2"/>
  <c r="AJ180" i="2" s="1"/>
  <c r="AI179" i="2"/>
  <c r="AJ179" i="2" s="1"/>
  <c r="AI178" i="2"/>
  <c r="AJ178" i="2" s="1"/>
  <c r="AI177" i="2"/>
  <c r="AJ177" i="2" s="1"/>
  <c r="AI176" i="2"/>
  <c r="AJ176" i="2" s="1"/>
  <c r="AI175" i="2"/>
  <c r="AJ175" i="2" s="1"/>
  <c r="AI174" i="2"/>
  <c r="AJ174" i="2" s="1"/>
  <c r="AI171" i="2"/>
  <c r="AJ171" i="2" s="1"/>
  <c r="AI170" i="2"/>
  <c r="AJ170" i="2" s="1"/>
  <c r="AI169" i="2"/>
  <c r="AJ169" i="2" s="1"/>
  <c r="AI168" i="2"/>
  <c r="AJ168" i="2" s="1"/>
  <c r="AI167" i="2"/>
  <c r="AJ167" i="2" s="1"/>
  <c r="AI166" i="2"/>
  <c r="AJ166" i="2" s="1"/>
  <c r="AI165" i="2"/>
  <c r="AJ165" i="2" s="1"/>
  <c r="AI164" i="2"/>
  <c r="AJ164" i="2" s="1"/>
  <c r="AI163" i="2"/>
  <c r="AJ163" i="2" s="1"/>
  <c r="AI162" i="2"/>
  <c r="AJ162" i="2" s="1"/>
  <c r="AI161" i="2"/>
  <c r="AJ161" i="2" s="1"/>
  <c r="AI160" i="2"/>
  <c r="AJ160" i="2" s="1"/>
  <c r="AI159" i="2"/>
  <c r="AJ159" i="2" s="1"/>
  <c r="AI158" i="2"/>
  <c r="AJ158" i="2" s="1"/>
  <c r="AI157" i="2"/>
  <c r="AJ157" i="2" s="1"/>
  <c r="AI156" i="2"/>
  <c r="AJ156" i="2" s="1"/>
  <c r="AI155" i="2"/>
  <c r="AJ155" i="2" s="1"/>
  <c r="AC185" i="2"/>
  <c r="AD185" i="2"/>
  <c r="AE185" i="2"/>
  <c r="AF185" i="2"/>
  <c r="AG185" i="2"/>
  <c r="AH185" i="2"/>
  <c r="AC201" i="2"/>
  <c r="AC282" i="2" s="1"/>
  <c r="AD201" i="2"/>
  <c r="AD282" i="2" s="1"/>
  <c r="AE201" i="2"/>
  <c r="AE282" i="2" s="1"/>
  <c r="AF201" i="2"/>
  <c r="AF282" i="2" s="1"/>
  <c r="AG201" i="2"/>
  <c r="AG282" i="2" s="1"/>
  <c r="AH201" i="2"/>
  <c r="AH282" i="2" s="1"/>
  <c r="AI131" i="2"/>
  <c r="AJ131" i="2" s="1"/>
  <c r="B54" i="1"/>
  <c r="B53" i="1"/>
  <c r="B52" i="1"/>
  <c r="B48" i="1"/>
  <c r="B47" i="1"/>
  <c r="B46" i="1"/>
  <c r="B45" i="1"/>
  <c r="B44" i="1"/>
  <c r="B43" i="1"/>
  <c r="B42" i="1"/>
  <c r="B41" i="1"/>
  <c r="B40" i="1"/>
  <c r="B39" i="1"/>
  <c r="B38" i="1"/>
  <c r="B37" i="1"/>
  <c r="B36" i="1"/>
  <c r="B35" i="1"/>
  <c r="B34" i="1"/>
  <c r="B33" i="1"/>
  <c r="B32" i="1"/>
  <c r="B31" i="1"/>
  <c r="B30" i="1"/>
  <c r="B29" i="1"/>
  <c r="B28" i="1"/>
  <c r="B23" i="1"/>
  <c r="B22" i="1"/>
  <c r="B21" i="1"/>
  <c r="B33" i="5"/>
  <c r="B22" i="5"/>
  <c r="B21" i="5"/>
  <c r="AI127" i="2"/>
  <c r="AJ127" i="2" s="1"/>
  <c r="AI126" i="2"/>
  <c r="AJ126" i="2" s="1"/>
  <c r="AI125" i="2"/>
  <c r="AJ125" i="2" s="1"/>
  <c r="AI124" i="2"/>
  <c r="AJ124" i="2" s="1"/>
  <c r="AI123" i="2"/>
  <c r="AJ123" i="2" s="1"/>
  <c r="AI122" i="2"/>
  <c r="AJ122" i="2" s="1"/>
  <c r="AI121" i="2"/>
  <c r="AJ121" i="2" s="1"/>
  <c r="AI120" i="2"/>
  <c r="AJ120" i="2" s="1"/>
  <c r="AI119" i="2"/>
  <c r="AJ119" i="2" s="1"/>
  <c r="AI118" i="2"/>
  <c r="AJ118" i="2" s="1"/>
  <c r="AI117" i="2"/>
  <c r="AJ117" i="2" s="1"/>
  <c r="AI116" i="2"/>
  <c r="AJ116" i="2" s="1"/>
  <c r="AI115" i="2"/>
  <c r="AJ115" i="2" s="1"/>
  <c r="AI114" i="2"/>
  <c r="AJ114" i="2" s="1"/>
  <c r="AI113" i="2"/>
  <c r="AJ113" i="2" s="1"/>
  <c r="AI112" i="2"/>
  <c r="AJ112" i="2" s="1"/>
  <c r="AI111" i="2"/>
  <c r="AJ111" i="2" s="1"/>
  <c r="AI110" i="2"/>
  <c r="AJ110" i="2" s="1"/>
  <c r="AI109" i="2"/>
  <c r="AJ109" i="2" s="1"/>
  <c r="AI108" i="2"/>
  <c r="AJ108" i="2" s="1"/>
  <c r="AI107" i="2"/>
  <c r="AJ107" i="2" s="1"/>
  <c r="AI106" i="2"/>
  <c r="AJ106" i="2" s="1"/>
  <c r="AI105" i="2"/>
  <c r="AJ105" i="2" s="1"/>
  <c r="AI104" i="2"/>
  <c r="AJ104" i="2" s="1"/>
  <c r="AI103" i="2"/>
  <c r="AJ103" i="2" s="1"/>
  <c r="AI102" i="2"/>
  <c r="AJ102" i="2" s="1"/>
  <c r="AI101" i="2"/>
  <c r="AJ101" i="2" s="1"/>
  <c r="AI100" i="2"/>
  <c r="AJ100" i="2" s="1"/>
  <c r="AI99" i="2"/>
  <c r="AJ99" i="2" s="1"/>
  <c r="AI98" i="2"/>
  <c r="AJ98" i="2" s="1"/>
  <c r="AI97" i="2"/>
  <c r="AJ97" i="2" s="1"/>
  <c r="AI96" i="2"/>
  <c r="AJ96" i="2" s="1"/>
  <c r="AI95" i="2"/>
  <c r="AJ95" i="2" s="1"/>
  <c r="AI94" i="2"/>
  <c r="AJ94" i="2" s="1"/>
  <c r="AI93" i="2"/>
  <c r="AJ93" i="2" s="1"/>
  <c r="AI92" i="2"/>
  <c r="AJ92" i="2" s="1"/>
  <c r="AI91" i="2"/>
  <c r="AJ91" i="2" s="1"/>
  <c r="AI90" i="2"/>
  <c r="AJ90" i="2" s="1"/>
  <c r="AI89" i="2"/>
  <c r="AJ89" i="2" s="1"/>
  <c r="AI88" i="2"/>
  <c r="AJ88" i="2" s="1"/>
  <c r="AI87" i="2"/>
  <c r="AJ87" i="2" s="1"/>
  <c r="AI86" i="2"/>
  <c r="AJ86" i="2" s="1"/>
  <c r="AI85" i="2"/>
  <c r="AJ85" i="2" s="1"/>
  <c r="AI84" i="2"/>
  <c r="AJ84" i="2" s="1"/>
  <c r="AI83" i="2"/>
  <c r="AJ83" i="2" s="1"/>
  <c r="AI82" i="2"/>
  <c r="AJ82" i="2" s="1"/>
  <c r="AI81" i="2"/>
  <c r="AJ81" i="2" s="1"/>
  <c r="AI80" i="2"/>
  <c r="AJ80" i="2" s="1"/>
  <c r="AI79" i="2"/>
  <c r="AJ79" i="2" s="1"/>
  <c r="AI56" i="2"/>
  <c r="AJ56" i="2" s="1"/>
  <c r="AI55" i="2"/>
  <c r="AJ55" i="2" s="1"/>
  <c r="AI54" i="2"/>
  <c r="AJ54" i="2" s="1"/>
  <c r="AI53" i="2"/>
  <c r="AJ53" i="2" s="1"/>
  <c r="Q58" i="2"/>
  <c r="AI52" i="2"/>
  <c r="AJ52" i="2" s="1"/>
  <c r="AI51" i="2"/>
  <c r="AJ51" i="2" s="1"/>
  <c r="AI50" i="2"/>
  <c r="AJ50" i="2" s="1"/>
  <c r="AI49" i="2"/>
  <c r="AJ49" i="2" s="1"/>
  <c r="AI48" i="2"/>
  <c r="AJ48" i="2" s="1"/>
  <c r="AI47" i="2"/>
  <c r="AJ47" i="2" s="1"/>
  <c r="AI46" i="2"/>
  <c r="AJ46" i="2" s="1"/>
  <c r="O24" i="2"/>
  <c r="Q24" i="2"/>
  <c r="AI23" i="2"/>
  <c r="AJ23" i="2" s="1"/>
  <c r="AI25" i="2"/>
  <c r="AJ25" i="2" s="1"/>
  <c r="AI24" i="2"/>
  <c r="AJ24" i="2" s="1"/>
  <c r="B64" i="1" l="1"/>
  <c r="B50" i="1"/>
  <c r="AD283" i="2"/>
  <c r="AD288" i="2"/>
  <c r="AG288" i="2"/>
  <c r="AG283" i="2"/>
  <c r="AC288" i="2"/>
  <c r="AC283" i="2"/>
  <c r="AH283" i="2"/>
  <c r="AH288" i="2"/>
  <c r="AF288" i="2"/>
  <c r="AF283" i="2"/>
  <c r="AE283" i="2"/>
  <c r="AE288" i="2"/>
  <c r="AJ187" i="2"/>
  <c r="AI53" i="1"/>
  <c r="AJ53" i="1" s="1"/>
  <c r="AI54" i="1"/>
  <c r="AJ54" i="1" s="1"/>
  <c r="AI45" i="1"/>
  <c r="AJ45" i="1" s="1"/>
  <c r="AI44" i="1"/>
  <c r="AJ44" i="1" s="1"/>
  <c r="AI47" i="1"/>
  <c r="AJ47" i="1" s="1"/>
  <c r="AI24" i="1"/>
  <c r="AJ24" i="1" s="1"/>
  <c r="B202" i="6" l="1"/>
  <c r="B204" i="6" s="1"/>
  <c r="AH200" i="6" l="1"/>
  <c r="AG200" i="6"/>
  <c r="AF200" i="6"/>
  <c r="AE200" i="6"/>
  <c r="AD200" i="6"/>
  <c r="AC200" i="6"/>
  <c r="AB200" i="6"/>
  <c r="AA200" i="6"/>
  <c r="Z200" i="6"/>
  <c r="Y200" i="6"/>
  <c r="X200" i="6"/>
  <c r="W200" i="6"/>
  <c r="S200" i="6"/>
  <c r="Q200" i="6"/>
  <c r="B200" i="6"/>
  <c r="AI199" i="6"/>
  <c r="AJ199" i="6" s="1"/>
  <c r="AI198" i="6"/>
  <c r="AJ198" i="6" s="1"/>
  <c r="AI197" i="6"/>
  <c r="AJ197" i="6" s="1"/>
  <c r="AI196" i="6"/>
  <c r="AJ196" i="6" s="1"/>
  <c r="AH194" i="6"/>
  <c r="AG194" i="6"/>
  <c r="AF194" i="6"/>
  <c r="AE194" i="6"/>
  <c r="AD194" i="6"/>
  <c r="AC194" i="6"/>
  <c r="AB194" i="6"/>
  <c r="AA194" i="6"/>
  <c r="Z194" i="6"/>
  <c r="Y194" i="6"/>
  <c r="X194" i="6"/>
  <c r="W194" i="6"/>
  <c r="S194" i="6"/>
  <c r="Q194" i="6"/>
  <c r="B194" i="6"/>
  <c r="AI193" i="6"/>
  <c r="AJ193" i="6" s="1"/>
  <c r="AI192" i="6"/>
  <c r="AJ192" i="6" s="1"/>
  <c r="AI191" i="6"/>
  <c r="AJ191" i="6" s="1"/>
  <c r="AI190" i="6"/>
  <c r="AH188" i="6"/>
  <c r="AG188" i="6"/>
  <c r="AF188" i="6"/>
  <c r="AE188" i="6"/>
  <c r="AD188" i="6"/>
  <c r="AC188" i="6"/>
  <c r="AB188" i="6"/>
  <c r="AA188" i="6"/>
  <c r="Z188" i="6"/>
  <c r="Y188" i="6"/>
  <c r="X188" i="6"/>
  <c r="W188" i="6"/>
  <c r="S188" i="6"/>
  <c r="Q188" i="6"/>
  <c r="B188" i="6"/>
  <c r="AH182" i="6"/>
  <c r="AG182" i="6"/>
  <c r="AF182" i="6"/>
  <c r="AE182" i="6"/>
  <c r="AD182" i="6"/>
  <c r="AC182" i="6"/>
  <c r="AB182" i="6"/>
  <c r="AA182" i="6"/>
  <c r="Z182" i="6"/>
  <c r="Y182" i="6"/>
  <c r="X182" i="6"/>
  <c r="W182" i="6"/>
  <c r="S182" i="6"/>
  <c r="Q182" i="6"/>
  <c r="B182" i="6"/>
  <c r="AI187" i="6"/>
  <c r="AJ187" i="6" s="1"/>
  <c r="AI186" i="6"/>
  <c r="AJ186" i="6" s="1"/>
  <c r="AI185" i="6"/>
  <c r="AJ185" i="6" s="1"/>
  <c r="AI184" i="6"/>
  <c r="AI181" i="6"/>
  <c r="AJ181" i="6" s="1"/>
  <c r="AI180" i="6"/>
  <c r="AJ180" i="6" s="1"/>
  <c r="AI179" i="6"/>
  <c r="AJ179" i="6" s="1"/>
  <c r="AI178" i="6"/>
  <c r="AJ178" i="6" s="1"/>
  <c r="Q221" i="6" l="1"/>
  <c r="Q14" i="6"/>
  <c r="X209" i="6"/>
  <c r="AB209" i="6"/>
  <c r="Y209" i="6"/>
  <c r="AC209" i="6"/>
  <c r="AH209" i="6"/>
  <c r="Z209" i="6"/>
  <c r="AD209" i="6"/>
  <c r="W209" i="6"/>
  <c r="AA209" i="6"/>
  <c r="AE209" i="6"/>
  <c r="AF209" i="6"/>
  <c r="Q209" i="6"/>
  <c r="AG209" i="6"/>
  <c r="AJ190" i="6"/>
  <c r="B209" i="6"/>
  <c r="S209" i="6"/>
  <c r="AJ200" i="6"/>
  <c r="AJ184" i="6"/>
  <c r="AI188" i="6"/>
  <c r="AI200" i="6"/>
  <c r="AI194" i="6"/>
  <c r="AJ194" i="6"/>
  <c r="AJ182" i="6"/>
  <c r="AI182" i="6"/>
  <c r="AI209" i="6" l="1"/>
  <c r="AJ188" i="6"/>
  <c r="AJ209" i="6" s="1"/>
  <c r="AI60" i="6"/>
  <c r="AJ60" i="6" s="1"/>
  <c r="AI59" i="6"/>
  <c r="AJ59" i="6" s="1"/>
  <c r="AI58" i="6"/>
  <c r="AJ58" i="6" s="1"/>
  <c r="AI57" i="6"/>
  <c r="AJ57" i="6" s="1"/>
  <c r="AI56" i="6"/>
  <c r="AJ56" i="6" s="1"/>
  <c r="AI55" i="6"/>
  <c r="AJ55" i="6" s="1"/>
  <c r="AI54" i="6"/>
  <c r="AJ54" i="6" s="1"/>
  <c r="AI53" i="6"/>
  <c r="AJ53" i="6" s="1"/>
  <c r="AI52" i="6"/>
  <c r="AJ52" i="6" s="1"/>
  <c r="AI51" i="6"/>
  <c r="AJ51" i="6" s="1"/>
  <c r="AI50" i="6"/>
  <c r="AJ50" i="6" s="1"/>
  <c r="AI49" i="6"/>
  <c r="AJ49" i="6" s="1"/>
  <c r="AI48" i="6"/>
  <c r="AJ48" i="6" s="1"/>
  <c r="AI47" i="6"/>
  <c r="AJ47" i="6" s="1"/>
  <c r="AI46" i="6"/>
  <c r="AJ46" i="6" s="1"/>
  <c r="AI44" i="6"/>
  <c r="AJ44" i="6" s="1"/>
  <c r="AI43" i="6"/>
  <c r="AJ43" i="6" s="1"/>
  <c r="AI42" i="6"/>
  <c r="AJ42" i="6" s="1"/>
  <c r="AI41" i="6"/>
  <c r="AJ41" i="6" s="1"/>
  <c r="AI40" i="6"/>
  <c r="AJ40" i="6" s="1"/>
  <c r="AI39" i="6"/>
  <c r="AJ39" i="6" s="1"/>
  <c r="AI38" i="6"/>
  <c r="AJ38" i="6" s="1"/>
  <c r="AI37" i="6"/>
  <c r="AJ37" i="6" s="1"/>
  <c r="AI36" i="6"/>
  <c r="AJ36" i="6" s="1"/>
  <c r="AI35" i="6"/>
  <c r="AJ35" i="6" s="1"/>
  <c r="AI34" i="6"/>
  <c r="AJ34" i="6" s="1"/>
  <c r="AI33" i="6"/>
  <c r="AJ33" i="6" s="1"/>
  <c r="AI32" i="6"/>
  <c r="AJ32" i="6" s="1"/>
  <c r="AI31" i="6"/>
  <c r="AJ31" i="6" s="1"/>
  <c r="AI30" i="6"/>
  <c r="AJ30" i="6" s="1"/>
  <c r="AI29" i="6"/>
  <c r="AJ29" i="6" s="1"/>
  <c r="AI28" i="6"/>
  <c r="AJ28" i="6" s="1"/>
  <c r="AI27" i="6"/>
  <c r="AJ27" i="6" s="1"/>
  <c r="AI26" i="6"/>
  <c r="AJ26" i="6" s="1"/>
  <c r="AI25" i="6"/>
  <c r="AJ25" i="6" s="1"/>
  <c r="AI24" i="6"/>
  <c r="AJ24" i="6" s="1"/>
  <c r="AI23" i="6"/>
  <c r="AJ23" i="6" s="1"/>
  <c r="AI81" i="6"/>
  <c r="AJ81" i="6" s="1"/>
  <c r="AI80" i="6"/>
  <c r="AJ80" i="6" s="1"/>
  <c r="AI79" i="6"/>
  <c r="AJ79" i="6" s="1"/>
  <c r="AI78" i="6"/>
  <c r="AJ78" i="6" s="1"/>
  <c r="AI77" i="6"/>
  <c r="AJ77" i="6" s="1"/>
  <c r="AI76" i="6"/>
  <c r="AJ76" i="6" s="1"/>
  <c r="AI75" i="6"/>
  <c r="AJ75" i="6" s="1"/>
  <c r="AI74" i="6"/>
  <c r="AJ74" i="6" s="1"/>
  <c r="AI73" i="6"/>
  <c r="AJ73" i="6" s="1"/>
  <c r="AI72" i="6"/>
  <c r="AJ72" i="6" s="1"/>
  <c r="AI71" i="6"/>
  <c r="AJ71" i="6" s="1"/>
  <c r="AI70" i="6"/>
  <c r="AJ70" i="6" s="1"/>
  <c r="AI69" i="6"/>
  <c r="AJ69" i="6" s="1"/>
  <c r="AI68" i="6"/>
  <c r="AJ68" i="6" s="1"/>
  <c r="AI67" i="6"/>
  <c r="AJ67" i="6" s="1"/>
  <c r="AI66" i="6"/>
  <c r="AJ66" i="6" s="1"/>
  <c r="AI65" i="6"/>
  <c r="AJ65" i="6" s="1"/>
  <c r="AI64" i="6"/>
  <c r="AJ64" i="6" s="1"/>
  <c r="AI63" i="6"/>
  <c r="AJ63" i="6" s="1"/>
  <c r="AI62" i="6"/>
  <c r="AJ62" i="6" s="1"/>
  <c r="AI61" i="6"/>
  <c r="AJ61" i="6" s="1"/>
  <c r="AI45" i="6"/>
  <c r="AJ45" i="6" s="1"/>
  <c r="AI96" i="6"/>
  <c r="AJ96" i="6" s="1"/>
  <c r="AI95" i="6"/>
  <c r="AJ95" i="6" s="1"/>
  <c r="AI94" i="6"/>
  <c r="AJ94" i="6" s="1"/>
  <c r="AI93" i="6"/>
  <c r="AJ93" i="6" s="1"/>
  <c r="AI92" i="6"/>
  <c r="AJ92" i="6" s="1"/>
  <c r="AI91" i="6"/>
  <c r="AJ91" i="6" s="1"/>
  <c r="AI90" i="6"/>
  <c r="AJ90" i="6" s="1"/>
  <c r="AI88" i="6"/>
  <c r="AJ88" i="6" s="1"/>
  <c r="AI87" i="6"/>
  <c r="AJ87" i="6" s="1"/>
  <c r="AI86" i="6"/>
  <c r="AJ86" i="6" s="1"/>
  <c r="AI85" i="6"/>
  <c r="AJ85" i="6" s="1"/>
  <c r="AI84" i="6"/>
  <c r="AJ84" i="6" s="1"/>
  <c r="AI83" i="6"/>
  <c r="AJ83" i="6" s="1"/>
  <c r="AI82" i="6"/>
  <c r="AJ82" i="6" s="1"/>
  <c r="B160" i="6" l="1"/>
  <c r="Q160" i="6"/>
  <c r="S160" i="6"/>
  <c r="W160" i="6"/>
  <c r="X160" i="6"/>
  <c r="Y160" i="6"/>
  <c r="Z160" i="6"/>
  <c r="AA160" i="6"/>
  <c r="AB160" i="6"/>
  <c r="AC160" i="6"/>
  <c r="AD160" i="6"/>
  <c r="AE160" i="6"/>
  <c r="AH176" i="6"/>
  <c r="AG176" i="6"/>
  <c r="AF176" i="6"/>
  <c r="AE176" i="6"/>
  <c r="AD176" i="6"/>
  <c r="AC176" i="6"/>
  <c r="AB176" i="6"/>
  <c r="AA176" i="6"/>
  <c r="Z176" i="6"/>
  <c r="Y176" i="6"/>
  <c r="X176" i="6"/>
  <c r="W176" i="6"/>
  <c r="S176" i="6"/>
  <c r="Q176" i="6"/>
  <c r="Q13" i="6" s="1"/>
  <c r="B176" i="6"/>
  <c r="AI175" i="6"/>
  <c r="AJ175" i="6" s="1"/>
  <c r="AI174" i="6"/>
  <c r="AJ174" i="6" s="1"/>
  <c r="AI173" i="6"/>
  <c r="AJ173" i="6" s="1"/>
  <c r="AI171" i="6"/>
  <c r="AJ171" i="6" s="1"/>
  <c r="AI170" i="6"/>
  <c r="AJ170" i="6" s="1"/>
  <c r="AI169" i="6"/>
  <c r="AJ169" i="6" s="1"/>
  <c r="AI168" i="6"/>
  <c r="AJ168" i="6" s="1"/>
  <c r="AH166" i="6"/>
  <c r="AG166" i="6"/>
  <c r="AF166" i="6"/>
  <c r="AE166" i="6"/>
  <c r="AD166" i="6"/>
  <c r="AC166" i="6"/>
  <c r="AB166" i="6"/>
  <c r="AA166" i="6"/>
  <c r="Z166" i="6"/>
  <c r="Y166" i="6"/>
  <c r="X166" i="6"/>
  <c r="W166" i="6"/>
  <c r="S166" i="6"/>
  <c r="Q166" i="6"/>
  <c r="B166" i="6"/>
  <c r="AI165" i="6"/>
  <c r="AJ165" i="6" s="1"/>
  <c r="AI162" i="6"/>
  <c r="AH160" i="6"/>
  <c r="AG160" i="6"/>
  <c r="AF160" i="6"/>
  <c r="AI159" i="6"/>
  <c r="AJ159" i="6" s="1"/>
  <c r="AI158" i="6"/>
  <c r="AJ158" i="6" s="1"/>
  <c r="AI157" i="6"/>
  <c r="AJ157" i="6" s="1"/>
  <c r="AI156" i="6"/>
  <c r="AJ156" i="6" s="1"/>
  <c r="AI154" i="6"/>
  <c r="AJ154" i="6" s="1"/>
  <c r="AI153" i="6"/>
  <c r="AJ153" i="6" s="1"/>
  <c r="AI152" i="6"/>
  <c r="AJ152" i="6" s="1"/>
  <c r="AI151" i="6"/>
  <c r="AJ151" i="6" s="1"/>
  <c r="AI150" i="6"/>
  <c r="AJ150" i="6" s="1"/>
  <c r="AI149" i="6"/>
  <c r="AJ149" i="6" s="1"/>
  <c r="AI148" i="6"/>
  <c r="AJ148" i="6" s="1"/>
  <c r="AI147" i="6"/>
  <c r="AH145" i="6"/>
  <c r="AG145" i="6"/>
  <c r="AG202" i="6" s="1"/>
  <c r="AF145" i="6"/>
  <c r="AE145" i="6"/>
  <c r="AD145" i="6"/>
  <c r="AD202" i="6" s="1"/>
  <c r="AC145" i="6"/>
  <c r="AC202" i="6" s="1"/>
  <c r="AB145" i="6"/>
  <c r="AA145" i="6"/>
  <c r="Z145" i="6"/>
  <c r="Z202" i="6" s="1"/>
  <c r="Y145" i="6"/>
  <c r="Y202" i="6" s="1"/>
  <c r="X145" i="6"/>
  <c r="W145" i="6"/>
  <c r="S145" i="6"/>
  <c r="S202" i="6" s="1"/>
  <c r="Q145" i="6"/>
  <c r="Q11" i="6" s="1"/>
  <c r="B145" i="6"/>
  <c r="AI144" i="6"/>
  <c r="AJ144" i="6" s="1"/>
  <c r="AI143" i="6"/>
  <c r="AJ143" i="6" s="1"/>
  <c r="AI89" i="6"/>
  <c r="AJ89" i="6" s="1"/>
  <c r="AI22" i="6"/>
  <c r="AJ22" i="6" s="1"/>
  <c r="AI21" i="6"/>
  <c r="E17" i="6"/>
  <c r="F17" i="6" s="1"/>
  <c r="Q12" i="6" l="1"/>
  <c r="Q202" i="6"/>
  <c r="Q15" i="6" s="1"/>
  <c r="Q219" i="6"/>
  <c r="Q220" i="6"/>
  <c r="B212" i="6"/>
  <c r="X202" i="6"/>
  <c r="AB202" i="6"/>
  <c r="AF202" i="6"/>
  <c r="AH202" i="6"/>
  <c r="B208" i="6"/>
  <c r="W202" i="6"/>
  <c r="AA202" i="6"/>
  <c r="AE202" i="6"/>
  <c r="Q208" i="6"/>
  <c r="S208" i="6"/>
  <c r="W208" i="6"/>
  <c r="AA208" i="6"/>
  <c r="AE208" i="6"/>
  <c r="X208" i="6"/>
  <c r="AB208" i="6"/>
  <c r="AF208" i="6"/>
  <c r="Y208" i="6"/>
  <c r="AC208" i="6"/>
  <c r="AG208" i="6"/>
  <c r="Z208" i="6"/>
  <c r="AD208" i="6"/>
  <c r="AH208" i="6"/>
  <c r="B207" i="6"/>
  <c r="AH207" i="6"/>
  <c r="AH212" i="6"/>
  <c r="X212" i="6"/>
  <c r="X207" i="6"/>
  <c r="AB212" i="6"/>
  <c r="AB207" i="6"/>
  <c r="AF212" i="6"/>
  <c r="AF207" i="6"/>
  <c r="Q204" i="6"/>
  <c r="Q212" i="6"/>
  <c r="Q207" i="6"/>
  <c r="Y207" i="6"/>
  <c r="Y212" i="6"/>
  <c r="AC212" i="6"/>
  <c r="AC207" i="6"/>
  <c r="AG207" i="6"/>
  <c r="AG212" i="6"/>
  <c r="S207" i="6"/>
  <c r="S212" i="6"/>
  <c r="Z212" i="6"/>
  <c r="Z207" i="6"/>
  <c r="AD212" i="6"/>
  <c r="AD207" i="6"/>
  <c r="W212" i="6"/>
  <c r="W207" i="6"/>
  <c r="AA212" i="6"/>
  <c r="AA207" i="6"/>
  <c r="AE212" i="6"/>
  <c r="AE207" i="6"/>
  <c r="AJ21" i="6"/>
  <c r="AJ145" i="6" s="1"/>
  <c r="S204" i="6"/>
  <c r="AI166" i="6"/>
  <c r="AJ162" i="6"/>
  <c r="AI160" i="6"/>
  <c r="AI145" i="6"/>
  <c r="AJ176" i="6"/>
  <c r="AJ166" i="6"/>
  <c r="AJ147" i="6"/>
  <c r="AI176" i="6"/>
  <c r="B31" i="5"/>
  <c r="AI34" i="5"/>
  <c r="AJ34" i="5" s="1"/>
  <c r="AI33" i="5"/>
  <c r="Q222" i="6" l="1"/>
  <c r="AJ33" i="5"/>
  <c r="AI202" i="6"/>
  <c r="AI212" i="6"/>
  <c r="AI208" i="6"/>
  <c r="AJ207" i="6"/>
  <c r="AI207" i="6"/>
  <c r="AI204" i="6"/>
  <c r="AJ160" i="6"/>
  <c r="AJ212" i="6" s="1"/>
  <c r="B38" i="5"/>
  <c r="B40" i="5" s="1"/>
  <c r="AH36" i="5"/>
  <c r="AH44" i="5" s="1"/>
  <c r="AG36" i="5"/>
  <c r="AG44" i="5" s="1"/>
  <c r="AF36" i="5"/>
  <c r="AF44" i="5" s="1"/>
  <c r="AE36" i="5"/>
  <c r="AE44" i="5" s="1"/>
  <c r="AD36" i="5"/>
  <c r="AD44" i="5" s="1"/>
  <c r="AC36" i="5"/>
  <c r="AC44" i="5" s="1"/>
  <c r="AB36" i="5"/>
  <c r="AB44" i="5" s="1"/>
  <c r="AA36" i="5"/>
  <c r="AA44" i="5" s="1"/>
  <c r="Z36" i="5"/>
  <c r="Z44" i="5" s="1"/>
  <c r="Y36" i="5"/>
  <c r="Y44" i="5" s="1"/>
  <c r="X36" i="5"/>
  <c r="X44" i="5" s="1"/>
  <c r="W36" i="5"/>
  <c r="W44" i="5" s="1"/>
  <c r="S36" i="5"/>
  <c r="Q36" i="5"/>
  <c r="Q44" i="5" s="1"/>
  <c r="AI35" i="5"/>
  <c r="B36" i="5"/>
  <c r="B44" i="5" s="1"/>
  <c r="AH31" i="5"/>
  <c r="AG31" i="5"/>
  <c r="AF31" i="5"/>
  <c r="AE31" i="5"/>
  <c r="AD31" i="5"/>
  <c r="AC31" i="5"/>
  <c r="AB31" i="5"/>
  <c r="AA31" i="5"/>
  <c r="Z31" i="5"/>
  <c r="Y31" i="5"/>
  <c r="X31" i="5"/>
  <c r="W31" i="5"/>
  <c r="S31" i="5"/>
  <c r="S16" i="5" s="1"/>
  <c r="Q31" i="5"/>
  <c r="AI30" i="5"/>
  <c r="AJ30" i="5" s="1"/>
  <c r="AI29" i="5"/>
  <c r="AJ29" i="5" s="1"/>
  <c r="AI28" i="5"/>
  <c r="AJ28" i="5" s="1"/>
  <c r="AI27" i="5"/>
  <c r="AH25" i="5"/>
  <c r="AG25" i="5"/>
  <c r="AF25" i="5"/>
  <c r="AE25" i="5"/>
  <c r="AD25" i="5"/>
  <c r="AC25" i="5"/>
  <c r="AB25" i="5"/>
  <c r="AA25" i="5"/>
  <c r="Z25" i="5"/>
  <c r="Y25" i="5"/>
  <c r="X25" i="5"/>
  <c r="W25" i="5"/>
  <c r="S25" i="5"/>
  <c r="S4" i="5" s="1"/>
  <c r="Q25" i="5"/>
  <c r="AI24" i="5"/>
  <c r="AJ24" i="5" s="1"/>
  <c r="AI23" i="5"/>
  <c r="AJ23" i="5" s="1"/>
  <c r="AI22" i="5"/>
  <c r="AJ22" i="5" s="1"/>
  <c r="AI21" i="5"/>
  <c r="B25" i="5"/>
  <c r="E17" i="5"/>
  <c r="F17" i="5" s="1"/>
  <c r="AI137" i="4"/>
  <c r="AJ137" i="4" s="1"/>
  <c r="AI136" i="4"/>
  <c r="AJ136" i="4" s="1"/>
  <c r="AI135" i="4"/>
  <c r="AJ135" i="4" s="1"/>
  <c r="AI134" i="4"/>
  <c r="AJ134" i="4" s="1"/>
  <c r="AI133" i="4"/>
  <c r="AJ133" i="4" s="1"/>
  <c r="AI132" i="4"/>
  <c r="AJ132" i="4" s="1"/>
  <c r="AI131" i="4"/>
  <c r="AJ131" i="4" s="1"/>
  <c r="AI138" i="4"/>
  <c r="AJ138" i="4" s="1"/>
  <c r="AI130" i="4"/>
  <c r="AJ130" i="4" s="1"/>
  <c r="AI129" i="4"/>
  <c r="AJ129" i="4" s="1"/>
  <c r="AI128" i="4"/>
  <c r="AJ128" i="4" s="1"/>
  <c r="AI127" i="4"/>
  <c r="AJ127" i="4" s="1"/>
  <c r="AI126" i="4"/>
  <c r="AJ126" i="4" s="1"/>
  <c r="AI125" i="4"/>
  <c r="AJ125" i="4" s="1"/>
  <c r="AI142" i="4"/>
  <c r="AJ142" i="4" s="1"/>
  <c r="AI141" i="4"/>
  <c r="AJ141" i="4" s="1"/>
  <c r="AI140" i="4"/>
  <c r="AJ140" i="4" s="1"/>
  <c r="AI139" i="4"/>
  <c r="AJ139" i="4" s="1"/>
  <c r="AI167" i="4"/>
  <c r="AJ167" i="4" s="1"/>
  <c r="AI145" i="4"/>
  <c r="AJ145" i="4" s="1"/>
  <c r="AI144" i="4"/>
  <c r="AJ144" i="4" s="1"/>
  <c r="AI58" i="4"/>
  <c r="AJ58" i="4" s="1"/>
  <c r="AI57" i="4"/>
  <c r="AJ57" i="4" s="1"/>
  <c r="AI56" i="4"/>
  <c r="AJ56" i="4" s="1"/>
  <c r="AI55" i="4"/>
  <c r="AJ55" i="4" s="1"/>
  <c r="AI54" i="4"/>
  <c r="AJ54" i="4" s="1"/>
  <c r="AI53" i="4"/>
  <c r="AJ53" i="4" s="1"/>
  <c r="AI52" i="4"/>
  <c r="AJ52" i="4" s="1"/>
  <c r="AI59" i="4"/>
  <c r="AJ59" i="4" s="1"/>
  <c r="AI60" i="4"/>
  <c r="AJ60" i="4" s="1"/>
  <c r="AI61" i="4"/>
  <c r="AJ61" i="4" s="1"/>
  <c r="AI62" i="4"/>
  <c r="AJ62" i="4" s="1"/>
  <c r="AI63" i="4"/>
  <c r="AJ63" i="4" s="1"/>
  <c r="AI64" i="4"/>
  <c r="AJ64" i="4" s="1"/>
  <c r="AI65" i="4"/>
  <c r="AJ65" i="4" s="1"/>
  <c r="S44" i="5" l="1"/>
  <c r="S17" i="5"/>
  <c r="AD43" i="5"/>
  <c r="AD47" i="5"/>
  <c r="S43" i="5"/>
  <c r="S47" i="5"/>
  <c r="Z47" i="5"/>
  <c r="Z43" i="5"/>
  <c r="AH47" i="5"/>
  <c r="AH43" i="5"/>
  <c r="B43" i="5"/>
  <c r="B47" i="5"/>
  <c r="X43" i="5"/>
  <c r="X47" i="5"/>
  <c r="AB47" i="5"/>
  <c r="AB43" i="5"/>
  <c r="AF43" i="5"/>
  <c r="AF47" i="5"/>
  <c r="W47" i="5"/>
  <c r="W43" i="5"/>
  <c r="AA47" i="5"/>
  <c r="AA43" i="5"/>
  <c r="AE47" i="5"/>
  <c r="AE43" i="5"/>
  <c r="Q47" i="5"/>
  <c r="Q43" i="5"/>
  <c r="Y43" i="5"/>
  <c r="Y47" i="5"/>
  <c r="AC43" i="5"/>
  <c r="AC47" i="5"/>
  <c r="AG43" i="5"/>
  <c r="AG47" i="5"/>
  <c r="AJ208" i="6"/>
  <c r="AJ202" i="6"/>
  <c r="AJ204" i="6" s="1"/>
  <c r="AH38" i="5"/>
  <c r="Q38" i="5"/>
  <c r="Q40" i="5" s="1"/>
  <c r="Y38" i="5"/>
  <c r="AC38" i="5"/>
  <c r="AG38" i="5"/>
  <c r="AI36" i="5"/>
  <c r="AI44" i="5" s="1"/>
  <c r="AI31" i="5"/>
  <c r="AI25" i="5"/>
  <c r="X38" i="5"/>
  <c r="AB38" i="5"/>
  <c r="AF38" i="5"/>
  <c r="S38" i="5"/>
  <c r="Z38" i="5"/>
  <c r="AD38" i="5"/>
  <c r="W38" i="5"/>
  <c r="AA38" i="5"/>
  <c r="AE38" i="5"/>
  <c r="AJ35" i="5"/>
  <c r="AJ36" i="5" s="1"/>
  <c r="AJ44" i="5" s="1"/>
  <c r="AJ21" i="5"/>
  <c r="AJ27" i="5"/>
  <c r="AJ31" i="5" s="1"/>
  <c r="S40" i="5" l="1"/>
  <c r="S18" i="5"/>
  <c r="AI47" i="5"/>
  <c r="AI43" i="5"/>
  <c r="AJ47" i="5"/>
  <c r="AJ25" i="5"/>
  <c r="AJ43" i="5" s="1"/>
  <c r="AI38" i="5"/>
  <c r="AI40" i="5" s="1"/>
  <c r="AJ38" i="5" l="1"/>
  <c r="AJ40" i="5" s="1"/>
  <c r="B172" i="4"/>
  <c r="B174" i="4" s="1"/>
  <c r="AH170" i="4"/>
  <c r="AH180" i="4" s="1"/>
  <c r="AG170" i="4"/>
  <c r="AG180" i="4" s="1"/>
  <c r="AF170" i="4"/>
  <c r="AF180" i="4" s="1"/>
  <c r="AE170" i="4"/>
  <c r="AE180" i="4" s="1"/>
  <c r="AD170" i="4"/>
  <c r="AD180" i="4" s="1"/>
  <c r="AC170" i="4"/>
  <c r="AC180" i="4" s="1"/>
  <c r="AB170" i="4"/>
  <c r="AB180" i="4" s="1"/>
  <c r="AA170" i="4"/>
  <c r="AA180" i="4" s="1"/>
  <c r="Z170" i="4"/>
  <c r="Z180" i="4" s="1"/>
  <c r="Y170" i="4"/>
  <c r="Y180" i="4" s="1"/>
  <c r="X170" i="4"/>
  <c r="X180" i="4" s="1"/>
  <c r="W170" i="4"/>
  <c r="W180" i="4" s="1"/>
  <c r="S170" i="4"/>
  <c r="Q170" i="4"/>
  <c r="Q180" i="4" s="1"/>
  <c r="B170" i="4"/>
  <c r="B180" i="4" s="1"/>
  <c r="AI169" i="4"/>
  <c r="AJ169" i="4" s="1"/>
  <c r="AI168" i="4"/>
  <c r="AJ168" i="4" s="1"/>
  <c r="AI143" i="4"/>
  <c r="AJ143" i="4" s="1"/>
  <c r="AI124" i="4"/>
  <c r="AJ124" i="4" s="1"/>
  <c r="AI123" i="4"/>
  <c r="AH121" i="4"/>
  <c r="AH179" i="4" s="1"/>
  <c r="AG121" i="4"/>
  <c r="AG179" i="4" s="1"/>
  <c r="AF121" i="4"/>
  <c r="AF179" i="4" s="1"/>
  <c r="AE121" i="4"/>
  <c r="AE179" i="4" s="1"/>
  <c r="AD121" i="4"/>
  <c r="AD179" i="4" s="1"/>
  <c r="AC121" i="4"/>
  <c r="AC179" i="4" s="1"/>
  <c r="AB121" i="4"/>
  <c r="AB179" i="4" s="1"/>
  <c r="AA121" i="4"/>
  <c r="AA179" i="4" s="1"/>
  <c r="Z121" i="4"/>
  <c r="Z179" i="4" s="1"/>
  <c r="Y121" i="4"/>
  <c r="Y179" i="4" s="1"/>
  <c r="X121" i="4"/>
  <c r="X179" i="4" s="1"/>
  <c r="W121" i="4"/>
  <c r="W179" i="4" s="1"/>
  <c r="S121" i="4"/>
  <c r="Q121" i="4"/>
  <c r="Q179" i="4" s="1"/>
  <c r="B121" i="4"/>
  <c r="AI120" i="4"/>
  <c r="AJ120" i="4" s="1"/>
  <c r="AI119" i="4"/>
  <c r="AJ119" i="4" s="1"/>
  <c r="AI118" i="4"/>
  <c r="AJ118" i="4" s="1"/>
  <c r="AI117" i="4"/>
  <c r="AJ117" i="4" s="1"/>
  <c r="AI116" i="4"/>
  <c r="AJ116" i="4" s="1"/>
  <c r="AI115" i="4"/>
  <c r="AJ115" i="4" s="1"/>
  <c r="AI104" i="4"/>
  <c r="AJ104" i="4" s="1"/>
  <c r="AI103" i="4"/>
  <c r="AJ103" i="4" s="1"/>
  <c r="AI102" i="4"/>
  <c r="AJ102" i="4" s="1"/>
  <c r="AI101" i="4"/>
  <c r="AJ101" i="4" s="1"/>
  <c r="AI100" i="4"/>
  <c r="AJ100" i="4" s="1"/>
  <c r="AI99" i="4"/>
  <c r="AJ99" i="4" s="1"/>
  <c r="AI98" i="4"/>
  <c r="AJ98" i="4" s="1"/>
  <c r="AI97" i="4"/>
  <c r="AJ97" i="4" s="1"/>
  <c r="AI96" i="4"/>
  <c r="AJ96" i="4" s="1"/>
  <c r="AI95" i="4"/>
  <c r="AJ95" i="4" s="1"/>
  <c r="AI94" i="4"/>
  <c r="AJ94" i="4" s="1"/>
  <c r="AI93" i="4"/>
  <c r="AJ93" i="4" s="1"/>
  <c r="AI92" i="4"/>
  <c r="AH90" i="4"/>
  <c r="AG90" i="4"/>
  <c r="AF90" i="4"/>
  <c r="AE90" i="4"/>
  <c r="AD90" i="4"/>
  <c r="AC90" i="4"/>
  <c r="AB90" i="4"/>
  <c r="AA90" i="4"/>
  <c r="Z90" i="4"/>
  <c r="Y90" i="4"/>
  <c r="X90" i="4"/>
  <c r="W90" i="4"/>
  <c r="S90" i="4"/>
  <c r="S10" i="4" s="1"/>
  <c r="Q90" i="4"/>
  <c r="B178" i="4"/>
  <c r="AI88" i="4"/>
  <c r="AJ88" i="4" s="1"/>
  <c r="AI67" i="4"/>
  <c r="AJ67" i="4" s="1"/>
  <c r="AI66" i="4"/>
  <c r="AJ66" i="4" s="1"/>
  <c r="AI51" i="4"/>
  <c r="AJ51" i="4" s="1"/>
  <c r="AI50" i="4"/>
  <c r="AJ50" i="4" s="1"/>
  <c r="AI49" i="4"/>
  <c r="AJ49" i="4" s="1"/>
  <c r="AI48" i="4"/>
  <c r="AJ48" i="4" s="1"/>
  <c r="AI47" i="4"/>
  <c r="AJ47" i="4" s="1"/>
  <c r="AI46" i="4"/>
  <c r="AJ46" i="4" s="1"/>
  <c r="AI45" i="4"/>
  <c r="AJ45" i="4" s="1"/>
  <c r="AI44" i="4"/>
  <c r="AJ44" i="4" s="1"/>
  <c r="AI43" i="4"/>
  <c r="AJ43" i="4" s="1"/>
  <c r="AI42" i="4"/>
  <c r="AJ42" i="4" s="1"/>
  <c r="AI41" i="4"/>
  <c r="AH39" i="4"/>
  <c r="AG39" i="4"/>
  <c r="AF39" i="4"/>
  <c r="AE39" i="4"/>
  <c r="AD39" i="4"/>
  <c r="AC39" i="4"/>
  <c r="AB39" i="4"/>
  <c r="AA39" i="4"/>
  <c r="Z39" i="4"/>
  <c r="Y39" i="4"/>
  <c r="X39" i="4"/>
  <c r="W39" i="4"/>
  <c r="S39" i="4"/>
  <c r="S9" i="4" s="1"/>
  <c r="Q39" i="4"/>
  <c r="B39" i="4"/>
  <c r="AI38" i="4"/>
  <c r="AJ38" i="4" s="1"/>
  <c r="AI37" i="4"/>
  <c r="AJ37" i="4" s="1"/>
  <c r="AI29" i="4"/>
  <c r="AJ29" i="4" s="1"/>
  <c r="AI28" i="4"/>
  <c r="AJ28" i="4" s="1"/>
  <c r="AI27" i="4"/>
  <c r="AJ27" i="4" s="1"/>
  <c r="AI26" i="4"/>
  <c r="AJ26" i="4" s="1"/>
  <c r="AI25" i="4"/>
  <c r="AJ25" i="4" s="1"/>
  <c r="AI24" i="4"/>
  <c r="AJ24" i="4" s="1"/>
  <c r="AI23" i="4"/>
  <c r="AJ23" i="4" s="1"/>
  <c r="AI22" i="4"/>
  <c r="AI21" i="4"/>
  <c r="E17" i="4"/>
  <c r="F17" i="4" s="1"/>
  <c r="B233" i="3"/>
  <c r="B235" i="3" s="1"/>
  <c r="AI222" i="3"/>
  <c r="AI226" i="3"/>
  <c r="AJ226" i="3" s="1"/>
  <c r="AI227" i="3"/>
  <c r="AJ227" i="3" s="1"/>
  <c r="B220" i="3"/>
  <c r="B240" i="3" s="1"/>
  <c r="Q220" i="3"/>
  <c r="Q240" i="3" s="1"/>
  <c r="S220" i="3"/>
  <c r="W220" i="3"/>
  <c r="W240" i="3" s="1"/>
  <c r="X220" i="3"/>
  <c r="X240" i="3" s="1"/>
  <c r="Y220" i="3"/>
  <c r="Y240" i="3" s="1"/>
  <c r="Z220" i="3"/>
  <c r="Z240" i="3" s="1"/>
  <c r="AA220" i="3"/>
  <c r="AA240" i="3" s="1"/>
  <c r="AB220" i="3"/>
  <c r="AB240" i="3" s="1"/>
  <c r="AC220" i="3"/>
  <c r="AC240" i="3" s="1"/>
  <c r="AD220" i="3"/>
  <c r="AD240" i="3" s="1"/>
  <c r="AE220" i="3"/>
  <c r="AE240" i="3" s="1"/>
  <c r="AF220" i="3"/>
  <c r="AF240" i="3" s="1"/>
  <c r="AG220" i="3"/>
  <c r="AG240" i="3" s="1"/>
  <c r="AH220" i="3"/>
  <c r="AH240" i="3" s="1"/>
  <c r="AI203" i="3"/>
  <c r="AJ203" i="3" s="1"/>
  <c r="AI204" i="3"/>
  <c r="AJ204" i="3" s="1"/>
  <c r="AI205" i="3"/>
  <c r="AJ205" i="3" s="1"/>
  <c r="AI206" i="3"/>
  <c r="AJ206" i="3" s="1"/>
  <c r="AI207" i="3"/>
  <c r="AJ207" i="3" s="1"/>
  <c r="AI208" i="3"/>
  <c r="AJ208" i="3" s="1"/>
  <c r="AI209" i="3"/>
  <c r="AJ209" i="3" s="1"/>
  <c r="AI213" i="3"/>
  <c r="AJ213" i="3" s="1"/>
  <c r="AI214" i="3"/>
  <c r="AJ214" i="3" s="1"/>
  <c r="AI215" i="3"/>
  <c r="AJ215" i="3" s="1"/>
  <c r="AI216" i="3"/>
  <c r="AJ216" i="3" s="1"/>
  <c r="B196" i="3"/>
  <c r="B239" i="3" s="1"/>
  <c r="Q196" i="3"/>
  <c r="Q239" i="3" s="1"/>
  <c r="S196" i="3"/>
  <c r="AI176" i="3"/>
  <c r="AJ176" i="3" s="1"/>
  <c r="AI175" i="3"/>
  <c r="AJ175" i="3" s="1"/>
  <c r="AI174" i="3"/>
  <c r="AJ174" i="3" s="1"/>
  <c r="AI173" i="3"/>
  <c r="AJ173" i="3" s="1"/>
  <c r="AI172" i="3"/>
  <c r="AJ172" i="3" s="1"/>
  <c r="AI171" i="3"/>
  <c r="AJ171" i="3" s="1"/>
  <c r="AI170" i="3"/>
  <c r="AJ170" i="3" s="1"/>
  <c r="AI169" i="3"/>
  <c r="AJ169" i="3" s="1"/>
  <c r="AI168" i="3"/>
  <c r="AJ168" i="3" s="1"/>
  <c r="AI167" i="3"/>
  <c r="AJ167" i="3" s="1"/>
  <c r="AI166" i="3"/>
  <c r="AJ166" i="3" s="1"/>
  <c r="AI165" i="3"/>
  <c r="AJ165" i="3" s="1"/>
  <c r="AI164" i="3"/>
  <c r="AJ164" i="3" s="1"/>
  <c r="AI163" i="3"/>
  <c r="AJ163" i="3" s="1"/>
  <c r="AI162" i="3"/>
  <c r="AJ162" i="3" s="1"/>
  <c r="AI161" i="3"/>
  <c r="AH196" i="3"/>
  <c r="AH239" i="3" s="1"/>
  <c r="AG196" i="3"/>
  <c r="AG239" i="3" s="1"/>
  <c r="AF196" i="3"/>
  <c r="AF239" i="3" s="1"/>
  <c r="AE196" i="3"/>
  <c r="AE239" i="3" s="1"/>
  <c r="AC196" i="3"/>
  <c r="AC239" i="3" s="1"/>
  <c r="AB196" i="3"/>
  <c r="AB239" i="3" s="1"/>
  <c r="AA196" i="3"/>
  <c r="AA239" i="3" s="1"/>
  <c r="Z196" i="3"/>
  <c r="Z239" i="3" s="1"/>
  <c r="Y196" i="3"/>
  <c r="Y239" i="3" s="1"/>
  <c r="X196" i="3"/>
  <c r="X239" i="3" s="1"/>
  <c r="W196" i="3"/>
  <c r="W239" i="3" s="1"/>
  <c r="AD196" i="3"/>
  <c r="AD239" i="3" s="1"/>
  <c r="AI104" i="3"/>
  <c r="AJ104" i="3" s="1"/>
  <c r="AI108" i="3"/>
  <c r="AJ108" i="3" s="1"/>
  <c r="AI112" i="3"/>
  <c r="AJ112" i="3" s="1"/>
  <c r="AI116" i="3"/>
  <c r="AJ116" i="3" s="1"/>
  <c r="AI120" i="3"/>
  <c r="AJ120" i="3" s="1"/>
  <c r="AI124" i="3"/>
  <c r="AJ124" i="3" s="1"/>
  <c r="AI128" i="3"/>
  <c r="AJ128" i="3" s="1"/>
  <c r="AI132" i="3"/>
  <c r="AJ132" i="3" s="1"/>
  <c r="AI136" i="3"/>
  <c r="AJ136" i="3" s="1"/>
  <c r="AI140" i="3"/>
  <c r="AJ140" i="3" s="1"/>
  <c r="AI144" i="3"/>
  <c r="AJ144" i="3" s="1"/>
  <c r="AI148" i="3"/>
  <c r="AJ148" i="3" s="1"/>
  <c r="AI152" i="3"/>
  <c r="AJ152" i="3" s="1"/>
  <c r="AI156" i="3"/>
  <c r="AJ156" i="3" s="1"/>
  <c r="AI158" i="3"/>
  <c r="AJ158" i="3" s="1"/>
  <c r="AI157" i="3"/>
  <c r="AJ157" i="3" s="1"/>
  <c r="AI155" i="3"/>
  <c r="AJ155" i="3" s="1"/>
  <c r="AI154" i="3"/>
  <c r="AJ154" i="3" s="1"/>
  <c r="AI153" i="3"/>
  <c r="AJ153" i="3" s="1"/>
  <c r="AI151" i="3"/>
  <c r="AJ151" i="3" s="1"/>
  <c r="AI150" i="3"/>
  <c r="AJ150" i="3" s="1"/>
  <c r="AI149" i="3"/>
  <c r="AJ149" i="3" s="1"/>
  <c r="AI147" i="3"/>
  <c r="AJ147" i="3" s="1"/>
  <c r="AI146" i="3"/>
  <c r="AJ146" i="3" s="1"/>
  <c r="AI145" i="3"/>
  <c r="AJ145" i="3" s="1"/>
  <c r="AI143" i="3"/>
  <c r="AJ143" i="3" s="1"/>
  <c r="AI142" i="3"/>
  <c r="AJ142" i="3" s="1"/>
  <c r="AI141" i="3"/>
  <c r="AJ141" i="3" s="1"/>
  <c r="AI139" i="3"/>
  <c r="AJ139" i="3" s="1"/>
  <c r="AI138" i="3"/>
  <c r="AJ138" i="3" s="1"/>
  <c r="AI137" i="3"/>
  <c r="AJ137" i="3" s="1"/>
  <c r="AI135" i="3"/>
  <c r="AJ135" i="3" s="1"/>
  <c r="AI134" i="3"/>
  <c r="AJ134" i="3" s="1"/>
  <c r="AI133" i="3"/>
  <c r="AJ133" i="3" s="1"/>
  <c r="AI131" i="3"/>
  <c r="AJ131" i="3" s="1"/>
  <c r="AI130" i="3"/>
  <c r="AJ130" i="3" s="1"/>
  <c r="AI129" i="3"/>
  <c r="AJ129" i="3" s="1"/>
  <c r="AI127" i="3"/>
  <c r="AJ127" i="3" s="1"/>
  <c r="AI126" i="3"/>
  <c r="AJ126" i="3" s="1"/>
  <c r="AI125" i="3"/>
  <c r="AJ125" i="3" s="1"/>
  <c r="AI123" i="3"/>
  <c r="AJ123" i="3" s="1"/>
  <c r="AI122" i="3"/>
  <c r="AJ122" i="3" s="1"/>
  <c r="AI121" i="3"/>
  <c r="AJ121" i="3" s="1"/>
  <c r="AI119" i="3"/>
  <c r="AJ119" i="3" s="1"/>
  <c r="AI118" i="3"/>
  <c r="AJ118" i="3" s="1"/>
  <c r="AI117" i="3"/>
  <c r="AJ117" i="3" s="1"/>
  <c r="AI115" i="3"/>
  <c r="AJ115" i="3" s="1"/>
  <c r="AI114" i="3"/>
  <c r="AJ114" i="3" s="1"/>
  <c r="AI113" i="3"/>
  <c r="AJ113" i="3" s="1"/>
  <c r="AI111" i="3"/>
  <c r="AJ111" i="3" s="1"/>
  <c r="AI110" i="3"/>
  <c r="AJ110" i="3" s="1"/>
  <c r="AI109" i="3"/>
  <c r="AJ109" i="3" s="1"/>
  <c r="AI107" i="3"/>
  <c r="AJ107" i="3" s="1"/>
  <c r="AI106" i="3"/>
  <c r="AJ106" i="3" s="1"/>
  <c r="AI105" i="3"/>
  <c r="AJ105" i="3" s="1"/>
  <c r="AI103" i="3"/>
  <c r="AJ103" i="3" s="1"/>
  <c r="AI102" i="3"/>
  <c r="AJ102" i="3" s="1"/>
  <c r="AI101" i="3"/>
  <c r="AJ101" i="3" s="1"/>
  <c r="S240" i="3" l="1"/>
  <c r="S12" i="3"/>
  <c r="S179" i="4"/>
  <c r="S11" i="4"/>
  <c r="S180" i="4"/>
  <c r="S12" i="4"/>
  <c r="S239" i="3"/>
  <c r="S11" i="3"/>
  <c r="Q178" i="4"/>
  <c r="Q184" i="4"/>
  <c r="Y184" i="4"/>
  <c r="Y178" i="4"/>
  <c r="AC178" i="4"/>
  <c r="AC184" i="4"/>
  <c r="AG184" i="4"/>
  <c r="AG178" i="4"/>
  <c r="S178" i="4"/>
  <c r="S184" i="4"/>
  <c r="Z178" i="4"/>
  <c r="Z184" i="4"/>
  <c r="AD178" i="4"/>
  <c r="AD184" i="4"/>
  <c r="AH178" i="4"/>
  <c r="AH184" i="4"/>
  <c r="W184" i="4"/>
  <c r="W178" i="4"/>
  <c r="AA184" i="4"/>
  <c r="AA178" i="4"/>
  <c r="AE184" i="4"/>
  <c r="AE178" i="4"/>
  <c r="X178" i="4"/>
  <c r="X184" i="4"/>
  <c r="AB178" i="4"/>
  <c r="AB184" i="4"/>
  <c r="AF178" i="4"/>
  <c r="AF184" i="4"/>
  <c r="S177" i="4"/>
  <c r="S183" i="4"/>
  <c r="Z183" i="4"/>
  <c r="Z177" i="4"/>
  <c r="AD177" i="4"/>
  <c r="AD183" i="4"/>
  <c r="AH183" i="4"/>
  <c r="AH177" i="4"/>
  <c r="W177" i="4"/>
  <c r="W183" i="4"/>
  <c r="AA172" i="4"/>
  <c r="AA183" i="4"/>
  <c r="AA177" i="4"/>
  <c r="AE172" i="4"/>
  <c r="AE177" i="4"/>
  <c r="AE183" i="4"/>
  <c r="X177" i="4"/>
  <c r="X183" i="4"/>
  <c r="AB177" i="4"/>
  <c r="AB183" i="4"/>
  <c r="AF177" i="4"/>
  <c r="AF183" i="4"/>
  <c r="AJ22" i="4"/>
  <c r="Q183" i="4"/>
  <c r="Q177" i="4"/>
  <c r="Y177" i="4"/>
  <c r="Y183" i="4"/>
  <c r="AC177" i="4"/>
  <c r="AC183" i="4"/>
  <c r="AG177" i="4"/>
  <c r="AG183" i="4"/>
  <c r="B177" i="4"/>
  <c r="B183" i="4"/>
  <c r="B184" i="4"/>
  <c r="B179" i="4"/>
  <c r="AJ41" i="4"/>
  <c r="AJ90" i="4" s="1"/>
  <c r="AJ21" i="4"/>
  <c r="X172" i="4"/>
  <c r="AB172" i="4"/>
  <c r="AF172" i="4"/>
  <c r="AJ222" i="3"/>
  <c r="AJ123" i="4"/>
  <c r="S172" i="4"/>
  <c r="Z172" i="4"/>
  <c r="AD172" i="4"/>
  <c r="AH172" i="4"/>
  <c r="W172" i="4"/>
  <c r="AI121" i="4"/>
  <c r="AI179" i="4" s="1"/>
  <c r="AI39" i="4"/>
  <c r="AJ92" i="4"/>
  <c r="Q172" i="4"/>
  <c r="Q174" i="4" s="1"/>
  <c r="AG172" i="4"/>
  <c r="Y172" i="4"/>
  <c r="AC172" i="4"/>
  <c r="AI90" i="4"/>
  <c r="AI170" i="4"/>
  <c r="AI180" i="4" s="1"/>
  <c r="AJ161" i="3"/>
  <c r="S174" i="4" l="1"/>
  <c r="S13" i="4"/>
  <c r="AI183" i="4"/>
  <c r="AI184" i="4"/>
  <c r="AI177" i="4"/>
  <c r="AI178" i="4"/>
  <c r="AJ180" i="4"/>
  <c r="AJ170" i="4"/>
  <c r="AJ178" i="4"/>
  <c r="AJ39" i="4"/>
  <c r="AJ177" i="4" s="1"/>
  <c r="AJ121" i="4"/>
  <c r="AJ179" i="4" s="1"/>
  <c r="AI172" i="4"/>
  <c r="AI174" i="4" s="1"/>
  <c r="AJ183" i="4" l="1"/>
  <c r="AJ184" i="4"/>
  <c r="AJ172" i="4"/>
  <c r="AJ174" i="4" s="1"/>
  <c r="AH231" i="3"/>
  <c r="AH241" i="3" s="1"/>
  <c r="AG231" i="3"/>
  <c r="AG241" i="3" s="1"/>
  <c r="AF231" i="3"/>
  <c r="AF241" i="3" s="1"/>
  <c r="AE231" i="3"/>
  <c r="AE241" i="3" s="1"/>
  <c r="AD231" i="3"/>
  <c r="AD241" i="3" s="1"/>
  <c r="AC231" i="3"/>
  <c r="AC241" i="3" s="1"/>
  <c r="AB231" i="3"/>
  <c r="AB241" i="3" s="1"/>
  <c r="AA231" i="3"/>
  <c r="AA241" i="3" s="1"/>
  <c r="Z231" i="3"/>
  <c r="Z241" i="3" s="1"/>
  <c r="Y231" i="3"/>
  <c r="Y241" i="3" s="1"/>
  <c r="X231" i="3"/>
  <c r="X241" i="3" s="1"/>
  <c r="W231" i="3"/>
  <c r="W241" i="3" s="1"/>
  <c r="S231" i="3"/>
  <c r="Q231" i="3"/>
  <c r="Q241" i="3" s="1"/>
  <c r="B231" i="3"/>
  <c r="B241" i="3" s="1"/>
  <c r="AI230" i="3"/>
  <c r="AJ230" i="3" s="1"/>
  <c r="AI229" i="3"/>
  <c r="AJ229" i="3" s="1"/>
  <c r="AI228" i="3"/>
  <c r="AI219" i="3"/>
  <c r="AJ219" i="3" s="1"/>
  <c r="AI218" i="3"/>
  <c r="AJ218" i="3" s="1"/>
  <c r="AI217" i="3"/>
  <c r="AJ217" i="3" s="1"/>
  <c r="AI202" i="3"/>
  <c r="AJ202" i="3" s="1"/>
  <c r="AI201" i="3"/>
  <c r="AJ201" i="3" s="1"/>
  <c r="AI200" i="3"/>
  <c r="AJ200" i="3" s="1"/>
  <c r="AI199" i="3"/>
  <c r="AJ199" i="3" s="1"/>
  <c r="AI198" i="3"/>
  <c r="AI195" i="3"/>
  <c r="AJ195" i="3" s="1"/>
  <c r="AI194" i="3"/>
  <c r="AJ194" i="3" s="1"/>
  <c r="AI185" i="3"/>
  <c r="AJ185" i="3" s="1"/>
  <c r="AI184" i="3"/>
  <c r="AJ184" i="3" s="1"/>
  <c r="AI183" i="3"/>
  <c r="AJ183" i="3" s="1"/>
  <c r="AI182" i="3"/>
  <c r="AJ182" i="3" s="1"/>
  <c r="AI181" i="3"/>
  <c r="AJ181" i="3" s="1"/>
  <c r="AI180" i="3"/>
  <c r="AJ180" i="3" s="1"/>
  <c r="AI179" i="3"/>
  <c r="AJ179" i="3" s="1"/>
  <c r="AI178" i="3"/>
  <c r="AJ178" i="3" s="1"/>
  <c r="AI177" i="3"/>
  <c r="AI100" i="3"/>
  <c r="AI159" i="3" s="1"/>
  <c r="E17" i="3"/>
  <c r="F17" i="3" s="1"/>
  <c r="AI55" i="1"/>
  <c r="AJ55" i="1" s="1"/>
  <c r="AI49" i="1"/>
  <c r="AJ49" i="1" s="1"/>
  <c r="AI25" i="1"/>
  <c r="AJ25" i="1" s="1"/>
  <c r="AH50" i="1"/>
  <c r="AH64" i="1" s="1"/>
  <c r="AG50" i="1"/>
  <c r="AG64" i="1" s="1"/>
  <c r="AF50" i="1"/>
  <c r="AF64" i="1" s="1"/>
  <c r="AE50" i="1"/>
  <c r="AE64" i="1" s="1"/>
  <c r="AD50" i="1"/>
  <c r="AD64" i="1" s="1"/>
  <c r="AC50" i="1"/>
  <c r="AC64" i="1" s="1"/>
  <c r="AB50" i="1"/>
  <c r="AB64" i="1" s="1"/>
  <c r="AA50" i="1"/>
  <c r="AA64" i="1" s="1"/>
  <c r="Z50" i="1"/>
  <c r="Z64" i="1" s="1"/>
  <c r="Y50" i="1"/>
  <c r="Y64" i="1" s="1"/>
  <c r="X50" i="1"/>
  <c r="X64" i="1" s="1"/>
  <c r="W50" i="1"/>
  <c r="W64" i="1" s="1"/>
  <c r="S50" i="1"/>
  <c r="S64" i="1" s="1"/>
  <c r="Q50" i="1"/>
  <c r="Q64" i="1" s="1"/>
  <c r="AI273" i="2"/>
  <c r="AJ273" i="2" s="1"/>
  <c r="AI240" i="2"/>
  <c r="AJ240" i="2" s="1"/>
  <c r="AI239" i="2"/>
  <c r="AJ239" i="2" s="1"/>
  <c r="AI238" i="2"/>
  <c r="AJ238" i="2" s="1"/>
  <c r="AI237" i="2"/>
  <c r="AJ237" i="2" s="1"/>
  <c r="AI236" i="2"/>
  <c r="AJ236" i="2" s="1"/>
  <c r="AI235" i="2"/>
  <c r="AJ235" i="2" s="1"/>
  <c r="AI234" i="2"/>
  <c r="AJ234" i="2" s="1"/>
  <c r="AI208" i="2"/>
  <c r="AJ208" i="2" s="1"/>
  <c r="AI207" i="2"/>
  <c r="AJ207" i="2" s="1"/>
  <c r="AI206" i="2"/>
  <c r="AJ206" i="2" s="1"/>
  <c r="AI205" i="2"/>
  <c r="AJ205" i="2" s="1"/>
  <c r="AI184" i="2"/>
  <c r="AJ184" i="2" s="1"/>
  <c r="AI132" i="2"/>
  <c r="AJ132" i="2" s="1"/>
  <c r="AI128" i="2"/>
  <c r="AJ128" i="2" s="1"/>
  <c r="B276" i="2"/>
  <c r="B278" i="2" s="1"/>
  <c r="B274" i="2"/>
  <c r="S241" i="3" l="1"/>
  <c r="S13" i="3"/>
  <c r="B244" i="3"/>
  <c r="B238" i="3"/>
  <c r="X233" i="3"/>
  <c r="X244" i="3"/>
  <c r="X238" i="3"/>
  <c r="AB233" i="3"/>
  <c r="AB244" i="3"/>
  <c r="AB238" i="3"/>
  <c r="AF233" i="3"/>
  <c r="AF244" i="3"/>
  <c r="AF238" i="3"/>
  <c r="Q233" i="3"/>
  <c r="Q235" i="3" s="1"/>
  <c r="Q238" i="3"/>
  <c r="Q244" i="3"/>
  <c r="Y233" i="3"/>
  <c r="Y238" i="3"/>
  <c r="Y244" i="3"/>
  <c r="AC233" i="3"/>
  <c r="AC238" i="3"/>
  <c r="AC244" i="3"/>
  <c r="AG233" i="3"/>
  <c r="AG238" i="3"/>
  <c r="AG244" i="3"/>
  <c r="S244" i="3"/>
  <c r="S238" i="3"/>
  <c r="Z244" i="3"/>
  <c r="Z238" i="3"/>
  <c r="AD238" i="3"/>
  <c r="AD244" i="3"/>
  <c r="AH244" i="3"/>
  <c r="AH238" i="3"/>
  <c r="W233" i="3"/>
  <c r="W244" i="3"/>
  <c r="W238" i="3"/>
  <c r="AA233" i="3"/>
  <c r="AA244" i="3"/>
  <c r="AA238" i="3"/>
  <c r="AE244" i="3"/>
  <c r="AE238" i="3"/>
  <c r="B283" i="2"/>
  <c r="B288" i="2"/>
  <c r="AI238" i="3"/>
  <c r="AJ228" i="3"/>
  <c r="AE233" i="3"/>
  <c r="S233" i="3"/>
  <c r="Z233" i="3"/>
  <c r="AD233" i="3"/>
  <c r="AH233" i="3"/>
  <c r="AJ198" i="3"/>
  <c r="AI220" i="3"/>
  <c r="AI240" i="3" s="1"/>
  <c r="AI196" i="3"/>
  <c r="AI239" i="3" s="1"/>
  <c r="AI231" i="3"/>
  <c r="AI241" i="3" s="1"/>
  <c r="AJ177" i="3"/>
  <c r="AJ100" i="3"/>
  <c r="AJ159" i="3" s="1"/>
  <c r="S58" i="2"/>
  <c r="S8" i="2" s="1"/>
  <c r="AH58" i="2"/>
  <c r="AG58" i="2"/>
  <c r="AF58" i="2"/>
  <c r="AE58" i="2"/>
  <c r="AD58" i="2"/>
  <c r="AC58" i="2"/>
  <c r="AB58" i="2"/>
  <c r="AA58" i="2"/>
  <c r="Z58" i="2"/>
  <c r="Y58" i="2"/>
  <c r="X58" i="2"/>
  <c r="W58" i="2"/>
  <c r="AI133" i="2"/>
  <c r="AI130" i="2"/>
  <c r="AJ130" i="2" s="1"/>
  <c r="AH133" i="2"/>
  <c r="AG133" i="2"/>
  <c r="AF133" i="2"/>
  <c r="AE133" i="2"/>
  <c r="AD133" i="2"/>
  <c r="AC133" i="2"/>
  <c r="AB133" i="2"/>
  <c r="AA133" i="2"/>
  <c r="Z133" i="2"/>
  <c r="Y133" i="2"/>
  <c r="X133" i="2"/>
  <c r="W133" i="2"/>
  <c r="AH129" i="2"/>
  <c r="AG129" i="2"/>
  <c r="AF129" i="2"/>
  <c r="AE129" i="2"/>
  <c r="AD129" i="2"/>
  <c r="AC129" i="2"/>
  <c r="AB129" i="2"/>
  <c r="AA129" i="2"/>
  <c r="Z129" i="2"/>
  <c r="Y129" i="2"/>
  <c r="X129" i="2"/>
  <c r="W129" i="2"/>
  <c r="S133" i="2"/>
  <c r="S129" i="2"/>
  <c r="Q129" i="2"/>
  <c r="Q133" i="2"/>
  <c r="AB274" i="2"/>
  <c r="AA274" i="2"/>
  <c r="Z274" i="2"/>
  <c r="Y274" i="2"/>
  <c r="X274" i="2"/>
  <c r="W274" i="2"/>
  <c r="S274" i="2"/>
  <c r="S12" i="2" s="1"/>
  <c r="Q274" i="2"/>
  <c r="AB201" i="2"/>
  <c r="AB282" i="2" s="1"/>
  <c r="AA201" i="2"/>
  <c r="AA282" i="2" s="1"/>
  <c r="Z201" i="2"/>
  <c r="Z282" i="2" s="1"/>
  <c r="Y201" i="2"/>
  <c r="Y282" i="2" s="1"/>
  <c r="X201" i="2"/>
  <c r="X282" i="2" s="1"/>
  <c r="W201" i="2"/>
  <c r="W282" i="2" s="1"/>
  <c r="S201" i="2"/>
  <c r="Q201" i="2"/>
  <c r="Q282" i="2"/>
  <c r="AB185" i="2"/>
  <c r="AA185" i="2"/>
  <c r="Z185" i="2"/>
  <c r="Y185" i="2"/>
  <c r="X185" i="2"/>
  <c r="W185" i="2"/>
  <c r="S185" i="2"/>
  <c r="S10" i="2" s="1"/>
  <c r="Q185" i="2"/>
  <c r="AI204" i="2"/>
  <c r="AI203" i="2"/>
  <c r="AI200" i="2"/>
  <c r="AJ200" i="2" s="1"/>
  <c r="AI199" i="2"/>
  <c r="AJ199" i="2" s="1"/>
  <c r="AI196" i="2"/>
  <c r="AJ196" i="2" s="1"/>
  <c r="AI195" i="2"/>
  <c r="AI197" i="2" s="1"/>
  <c r="S235" i="3" l="1"/>
  <c r="S14" i="3"/>
  <c r="S9" i="2"/>
  <c r="AI244" i="3"/>
  <c r="W283" i="2"/>
  <c r="W288" i="2"/>
  <c r="AA283" i="2"/>
  <c r="AA288" i="2"/>
  <c r="X288" i="2"/>
  <c r="X283" i="2"/>
  <c r="AB283" i="2"/>
  <c r="AB288" i="2"/>
  <c r="S288" i="2"/>
  <c r="S283" i="2"/>
  <c r="Z283" i="2"/>
  <c r="Z288" i="2"/>
  <c r="S282" i="2"/>
  <c r="Q288" i="2"/>
  <c r="Q283" i="2"/>
  <c r="Y288" i="2"/>
  <c r="Y283" i="2"/>
  <c r="AJ195" i="2"/>
  <c r="AJ197" i="2" s="1"/>
  <c r="AJ203" i="2"/>
  <c r="AJ231" i="3"/>
  <c r="AJ241" i="3" s="1"/>
  <c r="AJ220" i="3"/>
  <c r="AJ240" i="3" s="1"/>
  <c r="AJ196" i="3"/>
  <c r="AJ239" i="3" s="1"/>
  <c r="AJ204" i="2"/>
  <c r="AJ238" i="3"/>
  <c r="AI233" i="3"/>
  <c r="AI235" i="3" s="1"/>
  <c r="AJ133" i="2"/>
  <c r="AI201" i="2"/>
  <c r="AJ201" i="2"/>
  <c r="AI274" i="2"/>
  <c r="AI283" i="2" s="1"/>
  <c r="AJ244" i="3" l="1"/>
  <c r="AJ233" i="3"/>
  <c r="AJ235" i="3" s="1"/>
  <c r="AI282" i="2"/>
  <c r="AI288" i="2"/>
  <c r="AJ288" i="2"/>
  <c r="AJ282" i="2"/>
  <c r="AJ274" i="2"/>
  <c r="AJ283" i="2" s="1"/>
  <c r="B201" i="2"/>
  <c r="B282" i="2"/>
  <c r="AI198" i="2"/>
  <c r="AJ198" i="2" l="1"/>
  <c r="AI202" i="2"/>
  <c r="AJ202" i="2" s="1"/>
  <c r="AI186" i="2" l="1"/>
  <c r="AJ186" i="2" l="1"/>
  <c r="AI148" i="2" l="1"/>
  <c r="AJ148" i="2" s="1"/>
  <c r="AI173" i="2"/>
  <c r="AJ173" i="2" s="1"/>
  <c r="AI154" i="2"/>
  <c r="AJ154" i="2" s="1"/>
  <c r="AI153" i="2"/>
  <c r="AJ153" i="2" s="1"/>
  <c r="AI152" i="2"/>
  <c r="AJ152" i="2" s="1"/>
  <c r="AI151" i="2"/>
  <c r="AJ151" i="2" s="1"/>
  <c r="AI150" i="2"/>
  <c r="AJ150" i="2" s="1"/>
  <c r="AI149" i="2"/>
  <c r="AJ149" i="2" s="1"/>
  <c r="AI147" i="2"/>
  <c r="AJ147" i="2" s="1"/>
  <c r="AI146" i="2"/>
  <c r="AJ146" i="2" s="1"/>
  <c r="AI145" i="2"/>
  <c r="AJ145" i="2" s="1"/>
  <c r="AI144" i="2"/>
  <c r="AJ144" i="2" s="1"/>
  <c r="AI143" i="2"/>
  <c r="AJ143" i="2" s="1"/>
  <c r="AI142" i="2"/>
  <c r="AJ142" i="2" s="1"/>
  <c r="AI141" i="2"/>
  <c r="AJ141" i="2" s="1"/>
  <c r="AI140" i="2"/>
  <c r="AJ140" i="2" s="1"/>
  <c r="AI139" i="2"/>
  <c r="AJ139" i="2" s="1"/>
  <c r="AI138" i="2"/>
  <c r="AJ138" i="2" s="1"/>
  <c r="AI137" i="2"/>
  <c r="AI136" i="2"/>
  <c r="AJ136" i="2" s="1"/>
  <c r="AI135" i="2"/>
  <c r="AI78" i="2"/>
  <c r="AJ78" i="2" s="1"/>
  <c r="AI77" i="2"/>
  <c r="AJ77" i="2" s="1"/>
  <c r="AI76" i="2"/>
  <c r="AJ76" i="2" s="1"/>
  <c r="AI75" i="2"/>
  <c r="AJ75" i="2" s="1"/>
  <c r="AI74" i="2"/>
  <c r="AJ74" i="2" s="1"/>
  <c r="AI73" i="2"/>
  <c r="AJ73" i="2" s="1"/>
  <c r="AI72" i="2"/>
  <c r="AJ72" i="2" s="1"/>
  <c r="AI71" i="2"/>
  <c r="AJ71" i="2" s="1"/>
  <c r="AI70" i="2"/>
  <c r="AJ70" i="2" s="1"/>
  <c r="AI69" i="2"/>
  <c r="AJ69" i="2" s="1"/>
  <c r="AI68" i="2"/>
  <c r="AJ68" i="2" s="1"/>
  <c r="AI67" i="2"/>
  <c r="AJ67" i="2" s="1"/>
  <c r="AI66" i="2"/>
  <c r="AJ66" i="2" s="1"/>
  <c r="AI65" i="2"/>
  <c r="AJ65" i="2" s="1"/>
  <c r="AI64" i="2"/>
  <c r="AJ64" i="2" s="1"/>
  <c r="AI63" i="2"/>
  <c r="AJ63" i="2" s="1"/>
  <c r="AI62" i="2"/>
  <c r="AJ62" i="2" s="1"/>
  <c r="AI61" i="2"/>
  <c r="B133" i="2"/>
  <c r="B58" i="2"/>
  <c r="B185" i="2"/>
  <c r="AJ135" i="2" l="1"/>
  <c r="AI185" i="2"/>
  <c r="AJ61" i="2"/>
  <c r="AJ137" i="2"/>
  <c r="AJ185" i="2" l="1"/>
  <c r="AI60" i="2"/>
  <c r="AI129" i="2" s="1"/>
  <c r="AI57" i="2"/>
  <c r="AI45" i="2"/>
  <c r="AJ45" i="2" s="1"/>
  <c r="AI44" i="2"/>
  <c r="AJ44" i="2" s="1"/>
  <c r="AI43" i="2"/>
  <c r="AJ43" i="2" s="1"/>
  <c r="AI42" i="2"/>
  <c r="AI41" i="2"/>
  <c r="AJ41" i="2" s="1"/>
  <c r="AI40" i="2"/>
  <c r="AJ40" i="2" s="1"/>
  <c r="AI39" i="2"/>
  <c r="AJ39" i="2" s="1"/>
  <c r="AI38" i="2"/>
  <c r="AJ38" i="2" s="1"/>
  <c r="AI37" i="2"/>
  <c r="AJ37" i="2" s="1"/>
  <c r="AI36" i="2"/>
  <c r="AJ36" i="2" s="1"/>
  <c r="AI35" i="2"/>
  <c r="AJ35" i="2" s="1"/>
  <c r="AI34" i="2"/>
  <c r="AJ34" i="2" s="1"/>
  <c r="AI33" i="2"/>
  <c r="AJ33" i="2" s="1"/>
  <c r="AI32" i="2"/>
  <c r="AJ32" i="2" s="1"/>
  <c r="AI31" i="2"/>
  <c r="AJ31" i="2" s="1"/>
  <c r="AI30" i="2"/>
  <c r="AH28" i="2"/>
  <c r="AG28" i="2"/>
  <c r="AF28" i="2"/>
  <c r="AE28" i="2"/>
  <c r="AD28" i="2"/>
  <c r="AC28" i="2"/>
  <c r="AB28" i="2"/>
  <c r="AA28" i="2"/>
  <c r="Z28" i="2"/>
  <c r="Y28" i="2"/>
  <c r="X28" i="2"/>
  <c r="W28" i="2"/>
  <c r="S28" i="2"/>
  <c r="S7" i="2" s="1"/>
  <c r="Q28" i="2"/>
  <c r="AI26" i="2"/>
  <c r="AJ26" i="2" s="1"/>
  <c r="AI22" i="2"/>
  <c r="AJ22" i="2" s="1"/>
  <c r="AI21" i="2"/>
  <c r="B28" i="2"/>
  <c r="B281" i="2" s="1"/>
  <c r="AI48" i="1"/>
  <c r="AJ48" i="1" s="1"/>
  <c r="AI46" i="1"/>
  <c r="AJ46" i="1" s="1"/>
  <c r="AI43" i="1"/>
  <c r="AJ43" i="1" s="1"/>
  <c r="AI42" i="1"/>
  <c r="AJ42" i="1" s="1"/>
  <c r="AI41" i="1"/>
  <c r="AJ41" i="1" s="1"/>
  <c r="AI40" i="1"/>
  <c r="AJ40" i="1" s="1"/>
  <c r="AI39" i="1"/>
  <c r="AJ39" i="1" s="1"/>
  <c r="AI38" i="1"/>
  <c r="AJ38" i="1" s="1"/>
  <c r="AI37" i="1"/>
  <c r="AJ37" i="1" s="1"/>
  <c r="AI36" i="1"/>
  <c r="AJ36" i="1" s="1"/>
  <c r="AI35" i="1"/>
  <c r="AJ35" i="1" s="1"/>
  <c r="AI34" i="1"/>
  <c r="AJ34" i="1" s="1"/>
  <c r="AI33" i="1"/>
  <c r="AJ33" i="1" s="1"/>
  <c r="AI32" i="1"/>
  <c r="AJ32" i="1" s="1"/>
  <c r="AI31" i="1"/>
  <c r="AJ31" i="1" s="1"/>
  <c r="AI30" i="1"/>
  <c r="AJ30" i="1" s="1"/>
  <c r="AI29" i="1"/>
  <c r="AJ29" i="1" s="1"/>
  <c r="AI28" i="1"/>
  <c r="AH56" i="1"/>
  <c r="AH65" i="1" s="1"/>
  <c r="AG56" i="1"/>
  <c r="AG65" i="1" s="1"/>
  <c r="AF56" i="1"/>
  <c r="AF65" i="1" s="1"/>
  <c r="AE56" i="1"/>
  <c r="AE65" i="1" s="1"/>
  <c r="AD56" i="1"/>
  <c r="AD65" i="1" s="1"/>
  <c r="AC56" i="1"/>
  <c r="AC65" i="1" s="1"/>
  <c r="AB56" i="1"/>
  <c r="AB65" i="1" s="1"/>
  <c r="AA56" i="1"/>
  <c r="AA65" i="1" s="1"/>
  <c r="Z56" i="1"/>
  <c r="Z65" i="1" s="1"/>
  <c r="Y56" i="1"/>
  <c r="Y65" i="1" s="1"/>
  <c r="X56" i="1"/>
  <c r="X65" i="1" s="1"/>
  <c r="W56" i="1"/>
  <c r="W65" i="1" s="1"/>
  <c r="AH26" i="1"/>
  <c r="AG26" i="1"/>
  <c r="AF26" i="1"/>
  <c r="AE26" i="1"/>
  <c r="AD26" i="1"/>
  <c r="AC26" i="1"/>
  <c r="AB26" i="1"/>
  <c r="AA26" i="1"/>
  <c r="Z26" i="1"/>
  <c r="Y26" i="1"/>
  <c r="X26" i="1"/>
  <c r="W26" i="1"/>
  <c r="S56" i="1"/>
  <c r="S26" i="1"/>
  <c r="S17" i="1" s="1"/>
  <c r="Q56" i="1"/>
  <c r="Q65" i="1" s="1"/>
  <c r="Q26" i="1"/>
  <c r="AI23" i="1"/>
  <c r="AJ23" i="1" s="1"/>
  <c r="AI22" i="1"/>
  <c r="AJ22" i="1" s="1"/>
  <c r="AI21" i="1"/>
  <c r="S65" i="1" l="1"/>
  <c r="S18" i="1"/>
  <c r="Z63" i="1"/>
  <c r="Z68" i="1"/>
  <c r="AD63" i="1"/>
  <c r="AD68" i="1"/>
  <c r="AH63" i="1"/>
  <c r="AH68" i="1"/>
  <c r="X63" i="1"/>
  <c r="X68" i="1"/>
  <c r="AB63" i="1"/>
  <c r="AB68" i="1"/>
  <c r="AF63" i="1"/>
  <c r="AF68" i="1"/>
  <c r="W68" i="1"/>
  <c r="W63" i="1"/>
  <c r="AA63" i="1"/>
  <c r="AA68" i="1"/>
  <c r="AE68" i="1"/>
  <c r="AE63" i="1"/>
  <c r="Y68" i="1"/>
  <c r="Y63" i="1"/>
  <c r="AC68" i="1"/>
  <c r="AC63" i="1"/>
  <c r="AG68" i="1"/>
  <c r="AG63" i="1"/>
  <c r="Q63" i="1"/>
  <c r="Q68" i="1"/>
  <c r="S68" i="1"/>
  <c r="S63" i="1"/>
  <c r="S281" i="2"/>
  <c r="S287" i="2"/>
  <c r="Z287" i="2"/>
  <c r="Z281" i="2"/>
  <c r="AD287" i="2"/>
  <c r="AD281" i="2"/>
  <c r="AH287" i="2"/>
  <c r="AH281" i="2"/>
  <c r="W287" i="2"/>
  <c r="W281" i="2"/>
  <c r="AA287" i="2"/>
  <c r="AA281" i="2"/>
  <c r="AE287" i="2"/>
  <c r="AE281" i="2"/>
  <c r="X287" i="2"/>
  <c r="X281" i="2"/>
  <c r="AB287" i="2"/>
  <c r="AB281" i="2"/>
  <c r="AF287" i="2"/>
  <c r="AF281" i="2"/>
  <c r="B287" i="2"/>
  <c r="Q281" i="2"/>
  <c r="Q287" i="2"/>
  <c r="Y287" i="2"/>
  <c r="Y281" i="2"/>
  <c r="AC287" i="2"/>
  <c r="AC281" i="2"/>
  <c r="AG287" i="2"/>
  <c r="AG281" i="2"/>
  <c r="S276" i="2"/>
  <c r="AD276" i="2"/>
  <c r="W276" i="2"/>
  <c r="AA276" i="2"/>
  <c r="AE276" i="2"/>
  <c r="Z276" i="2"/>
  <c r="AH276" i="2"/>
  <c r="X276" i="2"/>
  <c r="AB276" i="2"/>
  <c r="AF276" i="2"/>
  <c r="Q276" i="2"/>
  <c r="Q278" i="2" s="1"/>
  <c r="Y276" i="2"/>
  <c r="AC276" i="2"/>
  <c r="AG276" i="2"/>
  <c r="AJ21" i="1"/>
  <c r="AJ52" i="1"/>
  <c r="AJ28" i="1"/>
  <c r="AI50" i="1"/>
  <c r="AI64" i="1" s="1"/>
  <c r="AJ26" i="1"/>
  <c r="AJ63" i="1" s="1"/>
  <c r="AJ30" i="2"/>
  <c r="AI58" i="2"/>
  <c r="AJ57" i="2"/>
  <c r="AI28" i="2"/>
  <c r="AJ21" i="2"/>
  <c r="AJ60" i="2"/>
  <c r="AJ129" i="2" s="1"/>
  <c r="AJ42" i="2"/>
  <c r="AI56" i="1"/>
  <c r="AI26" i="1"/>
  <c r="AI63" i="1" s="1"/>
  <c r="Q58" i="1"/>
  <c r="Q60" i="1" s="1"/>
  <c r="Y58" i="1"/>
  <c r="AC58" i="1"/>
  <c r="AG58" i="1"/>
  <c r="S58" i="1"/>
  <c r="Z58" i="1"/>
  <c r="AD58" i="1"/>
  <c r="AH58" i="1"/>
  <c r="W58" i="1"/>
  <c r="AA58" i="1"/>
  <c r="AE58" i="1"/>
  <c r="X58" i="1"/>
  <c r="AB58" i="1"/>
  <c r="AF58" i="1"/>
  <c r="S60" i="1" l="1"/>
  <c r="S16" i="1"/>
  <c r="S278" i="2"/>
  <c r="S13" i="2"/>
  <c r="AI287" i="2"/>
  <c r="AI281" i="2"/>
  <c r="AI65" i="1"/>
  <c r="AI68" i="1"/>
  <c r="AI276" i="2"/>
  <c r="AI278" i="2" s="1"/>
  <c r="AJ50" i="1"/>
  <c r="AJ64" i="1" s="1"/>
  <c r="AJ56" i="1"/>
  <c r="AJ65" i="1" s="1"/>
  <c r="AJ28" i="2"/>
  <c r="AJ287" i="2" s="1"/>
  <c r="AJ58" i="2"/>
  <c r="AI58" i="1"/>
  <c r="AI60" i="1" s="1"/>
  <c r="AJ68" i="1" l="1"/>
  <c r="AJ281" i="2"/>
  <c r="AJ276" i="2"/>
  <c r="AJ278" i="2" s="1"/>
  <c r="AJ58" i="1"/>
  <c r="AJ60" i="1" s="1"/>
  <c r="B56" i="1"/>
  <c r="B65" i="1" s="1"/>
  <c r="B26" i="1"/>
  <c r="B68" i="1" l="1"/>
  <c r="B63" i="1"/>
  <c r="E17" i="1"/>
  <c r="F17" i="1" s="1"/>
  <c r="B58" i="1"/>
  <c r="B60" i="1" s="1"/>
</calcChain>
</file>

<file path=xl/sharedStrings.xml><?xml version="1.0" encoding="utf-8"?>
<sst xmlns="http://schemas.openxmlformats.org/spreadsheetml/2006/main" count="10779" uniqueCount="1963">
  <si>
    <t xml:space="preserve">RESPONSABLE: </t>
  </si>
  <si>
    <t xml:space="preserve">Componentes </t>
  </si>
  <si>
    <t>Presupuesto</t>
  </si>
  <si>
    <t>Fuente</t>
  </si>
  <si>
    <t>Concepto de Gasto</t>
  </si>
  <si>
    <t>Producto PMR</t>
  </si>
  <si>
    <t>Valor CDP's</t>
  </si>
  <si>
    <t>Valor CRP's</t>
  </si>
  <si>
    <t>Saldo</t>
  </si>
  <si>
    <t>Nº Viabilidad</t>
  </si>
  <si>
    <t>Nº CDP</t>
  </si>
  <si>
    <t>Nº RP</t>
  </si>
  <si>
    <t>Nº Contrato</t>
  </si>
  <si>
    <t>Enero</t>
  </si>
  <si>
    <t>Febrero</t>
  </si>
  <si>
    <t>Marzo</t>
  </si>
  <si>
    <t>Abril</t>
  </si>
  <si>
    <t>Mayo</t>
  </si>
  <si>
    <t>Junio</t>
  </si>
  <si>
    <t>Julio</t>
  </si>
  <si>
    <t>Agosto</t>
  </si>
  <si>
    <t>Septiembre</t>
  </si>
  <si>
    <t>Octubre</t>
  </si>
  <si>
    <t>Noviembre</t>
  </si>
  <si>
    <t>Diciembre</t>
  </si>
  <si>
    <t>Total Giros</t>
  </si>
  <si>
    <t>Reserva</t>
  </si>
  <si>
    <t>Objeto</t>
  </si>
  <si>
    <t>Beneficiario</t>
  </si>
  <si>
    <t>Valor PAA</t>
  </si>
  <si>
    <t>Valor Viabilidad</t>
  </si>
  <si>
    <t>Inicial</t>
  </si>
  <si>
    <t>Nº CÓD. CONTROL</t>
  </si>
  <si>
    <t>INSTITUTO DISTRITAL DE PATRIMONIO CULTURAL</t>
  </si>
  <si>
    <t>Adición</t>
  </si>
  <si>
    <t>Reducción</t>
  </si>
  <si>
    <t>PLAN OPERATIVO ANUAL DE INVERSIÓN - POAI</t>
  </si>
  <si>
    <t>PROCESO DE DIRECCIONAMIENTO ESTRATÉGICO</t>
  </si>
  <si>
    <t>TOTAL INVERSIÓN 2020</t>
  </si>
  <si>
    <t xml:space="preserve">LOGROS DE CIUDAD: </t>
  </si>
  <si>
    <t>Subdirección de Divulgación y Apropiación del Patrimonio</t>
  </si>
  <si>
    <t xml:space="preserve">OBJETIVO GENERAL: </t>
  </si>
  <si>
    <t>Fecha de Actualización:</t>
  </si>
  <si>
    <t>133011601140000007601</t>
  </si>
  <si>
    <t>Formación en patrimonio cultural en el ciclo integral de educación</t>
  </si>
  <si>
    <t>Formación a formadores</t>
  </si>
  <si>
    <t>2020-2024: Un Nuevo Contrato Social y Ambiental para la Bogotá del Siglo XXI</t>
  </si>
  <si>
    <t>PROPÓSITO:</t>
  </si>
  <si>
    <t>01 - Hacer un nuevo contrato social con igualdad de oportunidades para la inclusión social, productiva y política</t>
  </si>
  <si>
    <t>05 - Cerrar las brechas DIGITALES, de cobertura, calidad y competencias a lo largo del ciclo de la formación integral, desde primera infancia hasta la educación superior y continua para la vida</t>
  </si>
  <si>
    <t>01 - Oportunidades de educación, salud y cultura para mujeres, jóvenes, niños, niñas y adolescentes</t>
  </si>
  <si>
    <t>14 - Formación integral: más y mejor tiempo en los colegios</t>
  </si>
  <si>
    <t>96 - 257.000 Beneficiarios de procesos integrales de formación a lo largo de la vida con énfasis en el arte, la cultura y el patrimonio.</t>
  </si>
  <si>
    <r>
      <t xml:space="preserve">PROYECTO DE INVERSIÓN: </t>
    </r>
    <r>
      <rPr>
        <sz val="10"/>
        <rFont val="Arial"/>
        <family val="2"/>
      </rPr>
      <t/>
    </r>
  </si>
  <si>
    <t>7601-Formación en patrimonio cultural en el ciclo integral de educación para la vida en Bogotá</t>
  </si>
  <si>
    <t>Ampliar la cobertura en la formación en patrimonio cultural en el ciclo integral de educación en Bogotá</t>
  </si>
  <si>
    <t>1040101870 - Actividades De Formación En Arte, Cultura, Patrimonio, Recreación Y Deporte</t>
  </si>
  <si>
    <t>1-100-F001  VA-Recursos distrito</t>
  </si>
  <si>
    <t>257.000 Beneficiarios de procesos integrales de formación a lo largo de la vida con énfasis en el arte, la cultura y el patrimonio.</t>
  </si>
  <si>
    <t>Objetivo Específico</t>
  </si>
  <si>
    <t>Fortalecer los mecanismos de articulación entre diferentes actores público privados en los procesos de formación en patrimonio cultural</t>
  </si>
  <si>
    <t>Fortalecer el ciclo integral de formación en patrimonio cultural para la vida</t>
  </si>
  <si>
    <t>Ampliar la cobertura de participantes en el proceso de formación a formadores en patrimonio cultural, desde el enfoque territorial y diferencial</t>
  </si>
  <si>
    <t>Producto MGA - SUIFP</t>
  </si>
  <si>
    <t>Indicador PMR</t>
  </si>
  <si>
    <t>1 - Beneficiar a 6.800 personas en procesos integrales de formación en patrimonio cultural</t>
  </si>
  <si>
    <t>2 - Beneficiar a 200 personas en el proceso de formación a formadores en patrimonio cultural</t>
  </si>
  <si>
    <t>Asignación vigente</t>
  </si>
  <si>
    <t>Valor modificaciones</t>
  </si>
  <si>
    <t>CÓDIGO BPIN</t>
  </si>
  <si>
    <t>MODIFICACIONES PRESUPUESTALES</t>
  </si>
  <si>
    <t>17 - Procesos integrales de formación en patrimonio cultural</t>
  </si>
  <si>
    <t>132 - Personas beneficiadas en procesos integrales de formación en patrimonio cultural</t>
  </si>
  <si>
    <t>Indicador MGA - SUIFP</t>
  </si>
  <si>
    <t>Meta Plan de Desarrollo 2020-2024</t>
  </si>
  <si>
    <t>Meta Entidad 2020</t>
  </si>
  <si>
    <t>CÓDIGO BOGDATA</t>
  </si>
  <si>
    <t>2020110010174</t>
  </si>
  <si>
    <t>Programación MGA-SUIFP / PMR</t>
  </si>
  <si>
    <t>05 - Cerrar las brechas digitales de cobertura, calidad y competencias a lo largo del ciclo de la formación integral, desde primera infancia hasta la educación superior y continua para la vida</t>
  </si>
  <si>
    <r>
      <rPr>
        <b/>
        <sz val="11"/>
        <rFont val="Century Gothic"/>
        <family val="2"/>
      </rPr>
      <t>Plan de Desarrollo</t>
    </r>
    <r>
      <rPr>
        <sz val="11"/>
        <rFont val="Century Gothic"/>
        <family val="2"/>
      </rPr>
      <t xml:space="preserve"> </t>
    </r>
  </si>
  <si>
    <r>
      <rPr>
        <b/>
        <sz val="11"/>
        <rFont val="Century Gothic"/>
        <family val="2"/>
      </rPr>
      <t>PROGRAMA ESTRATÉGICO:</t>
    </r>
    <r>
      <rPr>
        <sz val="11"/>
        <rFont val="Century Gothic"/>
        <family val="2"/>
      </rPr>
      <t xml:space="preserve"> </t>
    </r>
  </si>
  <si>
    <r>
      <rPr>
        <b/>
        <sz val="11"/>
        <rFont val="Century Gothic"/>
        <family val="2"/>
      </rPr>
      <t>PROGRAMA:</t>
    </r>
    <r>
      <rPr>
        <sz val="11"/>
        <rFont val="Century Gothic"/>
        <family val="2"/>
      </rPr>
      <t xml:space="preserve"> </t>
    </r>
  </si>
  <si>
    <t>Documentos normativos realizados</t>
  </si>
  <si>
    <t>Asistencias técnicas realizadas</t>
  </si>
  <si>
    <t>Personas capacitadas</t>
  </si>
  <si>
    <t>636-711</t>
  </si>
  <si>
    <t>(Cód. 495) Prestar servicios profesionales al Instituto Distrital de Patrimonio Cultural para orientar los procesos de formación en patrimonio cultural en el ciclo integral de educación para la vida</t>
  </si>
  <si>
    <t>(Cód. 507) Prestar servicios profesionales al Instituto Distrital de Patrimonio Cultural para orientar el desarrollo de la estrategia del programa de formación en patrimonio cultural.</t>
  </si>
  <si>
    <t>(Cód. 508) Prestar servicios profesionales al Instituto Distrital de Patrimonio Cultural para acompañar la formulación del banco de aliados y adelantar la priorización de actores, alcances y poblaciones a beneficiar con cada aliado. en el marco del programa de Formación en patrimonio cultural en el ciclo integral de educación para la vida en Bogotá</t>
  </si>
  <si>
    <t>FABIO ALBERTO LOPEZ SUAREZ</t>
  </si>
  <si>
    <t>MARIA EMMA WILLS OBREGON</t>
  </si>
  <si>
    <t>PAOLA ANDREA QUINTERO RODRIGUEZ</t>
  </si>
  <si>
    <t>481</t>
  </si>
  <si>
    <t>469</t>
  </si>
  <si>
    <t>514</t>
  </si>
  <si>
    <t>608-705</t>
  </si>
  <si>
    <t>605-706</t>
  </si>
  <si>
    <t>606-717</t>
  </si>
  <si>
    <t>609-707</t>
  </si>
  <si>
    <t>611-708</t>
  </si>
  <si>
    <t>628-709</t>
  </si>
  <si>
    <t>607-710</t>
  </si>
  <si>
    <t>610-718</t>
  </si>
  <si>
    <t>585-719</t>
  </si>
  <si>
    <t>584-720</t>
  </si>
  <si>
    <t>586-721</t>
  </si>
  <si>
    <t>631-712</t>
  </si>
  <si>
    <t>630-713</t>
  </si>
  <si>
    <t>612-714</t>
  </si>
  <si>
    <t>604-715</t>
  </si>
  <si>
    <t>(Cód. 496) Prestar servicios profesionales al Instituto Distrital de Patrimonio Cultural para apoyar en la implementación en aula del programa de Formación en patrimonio cultural en el ciclo integral de educación para la vida en Bogotá</t>
  </si>
  <si>
    <t>(Cód. 497) Prestar servicios profesionales al Instituto Distrital de Patrimonio Cultural para apoyar en la implementación en aula del programa de Formación en patrimonio cultural en el ciclo integral de educación para la vida en Bogotá</t>
  </si>
  <si>
    <t>(Cód. 498) Prestar servicios profesionales al Instituto Distrital de Patrimonio Cultural para apoyar en la implementación en aula del programa de Formación en patrimonio cultural en el ciclo integral de educación para la vida en Bogotá</t>
  </si>
  <si>
    <t>(Cód. 499) Prestar servicios profesionales al Instituto Distrital de Patrimonio Cultural para apoyar en la implementación en aula del programa de Formación en patrimonio cultural en el ciclo integral de educación para la vida en Bogotá</t>
  </si>
  <si>
    <t>(Cód. 500) Prestar servicios profesionales al Instituto Distrital de Patrimonio Cultural para apoyar en la implementación en aula del programa de Formación en patrimonio cultural en el ciclo integral de educación para la vida en Bogotá</t>
  </si>
  <si>
    <t>(Cód. 501) Prestar servicios profesionales al Instituto Distrital de Patrimonio Cultural para apoyar en la implementación en aula del programa de Formación en patrimonio cultural en el ciclo integral de educación para la vida en Bogotá</t>
  </si>
  <si>
    <t>(Cód. 502) Prestar servicios profesionales al Instituto Distrital de Patrimonio Cultural para apoyar en la implementación en aula del programa de Formación en patrimonio cultural en el ciclo integral de educación para la vida en Bogotá</t>
  </si>
  <si>
    <t>(Cód. 503) Prestar servicios profesionales al Instituto Distrital de Patrimonio Cultural para apoyar en la implementación en aula del programa de Formación en patrimonio cultural en el ciclo integral de educación para la vida en Bogotá</t>
  </si>
  <si>
    <t>(Cód. 504) Prestar servicios profesionales al Instituto Distrital de Patrimonio Cultural para desarrollar los contenidos de las líneas del programa de formación.</t>
  </si>
  <si>
    <t>(Cód. 505) Prestar servicios profesionales al Instituto Distrital de Patrimonio Cultural para desarrollar los contenidos de las líneas del programa de formación.</t>
  </si>
  <si>
    <t>(Cód. 506) Prestar servicios profesionales al Instituto Distrital de Patrimonio Cultural para desarrollar los contenidos de las líneas del programa de formación.</t>
  </si>
  <si>
    <t>(Cód. 509) Prestar servicios profesionales al Instituto Distrital de Patrimonio Cultural para apoyar las actividades administrativas del programa en Formación en patrimonio cultural en el ciclo integral de educación para la vida</t>
  </si>
  <si>
    <t>(Cód. 510) Prestar servicios profesionales al Instituto Distrital de Patrimonio Cultural como enlace territorial de los procesos de Formación en patrimonio cultural en el ciclo integral de educación para la vida en Bogotá</t>
  </si>
  <si>
    <t>(Cód. 511) Prestar servicios profesionales al Instituto Distrital de Patrimonio Cultural para acompañar el componente pedagógico de los procesos de Formación en patrimonio cultural en el ciclo integral de educación para la vida en Bogotá</t>
  </si>
  <si>
    <t>(Cód. 512) Prestar servicios profesionales al Instituto Distrital de Patrimonio Cultural para apoyar la gestión de los espacios culturales, la logistica y la divulgación de los recorridos de ciudad realizados en el marco de la Formación en patrimonio cultural en el ciclo integral de educación para la vida en Bogotá</t>
  </si>
  <si>
    <t>(Cód. 513) Prestar servicios profesionales al Instituto Distrital de Patrimonio Cultural para acompañar el componente de apropiación social del patrimonio de los procesos de Formación en patrimonio cultural en el ciclo integral de educación para la vida en Bogotá</t>
  </si>
  <si>
    <t>CAMILO  CASAS ABRIL</t>
  </si>
  <si>
    <t>ALEJANDRA  SUAREZ VILLOTA</t>
  </si>
  <si>
    <t>BIBIANA CAROLINA PARRA ALZATE</t>
  </si>
  <si>
    <t>JOHAN SEBSATIAN BUENO COLMENARES</t>
  </si>
  <si>
    <t>Grecya Alejandra Herrera Jimenez</t>
  </si>
  <si>
    <t>LAURA ALEJANDRA MENDOZA GARCIA</t>
  </si>
  <si>
    <t>ANDREA CAROLINA DUARTE RIVEROS</t>
  </si>
  <si>
    <t>ANDRES EDUARDO GARNICA TORRADO</t>
  </si>
  <si>
    <t>JAVIER FELIPE ORTIZ CASSIANI</t>
  </si>
  <si>
    <t>ELOISA  LAMILLA GUERRERO</t>
  </si>
  <si>
    <t>ANA MARGARITA SIERRA PINEDO</t>
  </si>
  <si>
    <t>DIANA  PEDRAZA RINCON</t>
  </si>
  <si>
    <t>SARA BEATRIZ ACUÃ‘A GOMEZ</t>
  </si>
  <si>
    <t>PAULA ANDREA ÃVILA ESPINEL</t>
  </si>
  <si>
    <t>ILSE LORENA SALCEDO GONZALEZ</t>
  </si>
  <si>
    <t>ANGELA MARIA CADENA GOMEZ</t>
  </si>
  <si>
    <t>33853
29343</t>
  </si>
  <si>
    <t>(Cód. 515) Prestar servicios profesionales al Instituto Distrital de Patrimonio Cultural para apoyar la implementación de los procesos de formación en patrimonio cultural</t>
  </si>
  <si>
    <t>629-716</t>
  </si>
  <si>
    <t>WALTER MAURICIO MARTINEZ ROSAS</t>
  </si>
  <si>
    <t>09 - Promover la participación, la transformación cultural, deportiva, recreativa, patrimonial y artística que propicien espacios de encuentro, tejido social y reconocimiento del otro</t>
  </si>
  <si>
    <t>21 - Creación y vida cotidiana: Apropiación ciudadana del arte, la cultura y el patrimonio, para la democracia cultural</t>
  </si>
  <si>
    <t>7611-Desarrollo de acciones integrales de valoración y recuperación de Bienes y Sectores de Interés Cultural de Bogotá</t>
  </si>
  <si>
    <t>2020110010062</t>
  </si>
  <si>
    <t>133011601210000007611</t>
  </si>
  <si>
    <t>Subdirección de Protección e Intervención del Patrimonio</t>
  </si>
  <si>
    <t>Proteger y recuperar el patrimonio cultural de Bogotá y su significado histórico, urbano, arquitectónico, cultural y simbólico a diferentes escalas desde una perspectiva de integralidad</t>
  </si>
  <si>
    <t>Intervención en BIC de tipo inmueble</t>
  </si>
  <si>
    <t>Realizar 700 intervenciones en Bienes de Interés Cultural de Bogotá</t>
  </si>
  <si>
    <t>Diseñar e implementar programas, estrategias y proyectos para la identificación, valoración, recuperación y conservación del patrimonio cultural, orientados a construir significado por parte de los diferentes actores sociales e institucionales, a nivel multiescalar</t>
  </si>
  <si>
    <t>16. Acciones de investigación, valoración, recuperación y activación del patrimonio cultural del Distrito Capital de Bogotá</t>
  </si>
  <si>
    <t>CONSORCIO JSSP</t>
  </si>
  <si>
    <t>468-2018</t>
  </si>
  <si>
    <t>Intervención en BIC de tipo mueble (monumentos)</t>
  </si>
  <si>
    <t>(Cód. 539) Prestar servicios profesionales al Instituto Distrital de Patrimonio Cultural para orientar la implementación y seguimiento de las intervenciones y acciones de protección que se requieran sobre los bienes muebles ubicados en el espacio público de la ciudad.</t>
  </si>
  <si>
    <t>(Cód. 540) Prestar servicios profesionales al Instituto Distrital de Patrimonio Cultural para realizar el seguimiento técnico de las intervenciones que se realicen sobre los bienes muebles ubicados en el espacio público de la ciudad.</t>
  </si>
  <si>
    <t>(Cód. 541) Prestar servicios profesionales al Instituto Distrital de Patrimonio Cultural para realizar el seguimiento técnico de las intervenciones que se realicen sobre los bienes muebles ubicados en el espacio público de la ciudad.</t>
  </si>
  <si>
    <t>(Cód. 542) Prestar servicios de apoyo a la gestión al Instituto Distrital de Patrimonio Cultural para la ejecución de acciones de intervención en bienes muebles ubicados en el espacio público de la ciudad.</t>
  </si>
  <si>
    <t>(Cód. 543) Prestar servicios de apoyo a la gestión al Instituto Distrital de Patrimonio Cultural para la ejecución de acciones de intervención en bienes muebles ubicados en el espacio público de la ciudad.</t>
  </si>
  <si>
    <t>(Cód. 544) Prestar servicios de apoyo a la gestión al Instituto Distrital de Patrimonio Cultural para la ejecución de acciones de intervención en bienes muebles ubicados en el espacio público de la ciudad.</t>
  </si>
  <si>
    <t>(Cód. 545) Prestar servicios de apoyo a la gestión al Instituto Distrital de Patrimonio Cultural para la ejecución de acciones de intervención en bienes muebles ubicados en el espacio público de la ciudad.</t>
  </si>
  <si>
    <t>(Cód. 546) Prestar servicios de apoyo a la gestión al Instituto Distrital de Patrimonio Cultural para la ejecución de acciones de intervención en bienes muebles ubicados en el espacio público de la ciudad.</t>
  </si>
  <si>
    <t>(Cód. 547) Prestar servicios de apoyo a la gestión al Instituto Distrital de Patrimonio Cultural para la recopilación y generación de información documental, gráfica y planimétrica requerida en la ejecución de las intervenciones integrales que se adelantan sobre los bienes de interés cultural</t>
  </si>
  <si>
    <t>(Cód. 548) Prestar servicios de apoyo a la gestión al Instituto Distrital de Patrimonio Cultural para la ejecución de acciones de intervención en bienes muebles ubicados en el espacio público de la ciudad.</t>
  </si>
  <si>
    <t>(Cód. 549) Prestar servicios profesionales al Instituto Distrital de Patrimonio Cultural para apoyar las acciones relacionadas con la seguridad industrial y acompañamiento en las labores de campo adelantadas por la Subdirección de Protección e Intervención del Patrimonio</t>
  </si>
  <si>
    <t>(Cód. 550) Prestar servicios profesionales al Instituto Distrital de Patrimonio Cultural para el desarrollo del programa "Adopta un monumento".</t>
  </si>
  <si>
    <t>(Cód. 551) Valor dirigido para reconocer la afiliación de riesgos laborales Nivel 5 de los contratistas del componente Intervención en BIC de tipo mueble (monumentos)</t>
  </si>
  <si>
    <t>(Cód. 833) Contratar el suministro de insumos, materiales y herramientas requeridas para la ejecución de intervenciones necesarias que realice la Subdirección de Protección e Intervención del Patrimonio en los bienes de interés cultural del Distrito Capital.</t>
  </si>
  <si>
    <t>(Cód. 834) Contratar el suministro de equipos para trabajos en alturas para la ejecución de intervenciones necesarias que realice la Subdirección de Protección e Intervención del Patrimonio en los bienes de interés cultural del Distrito Capital.</t>
  </si>
  <si>
    <t>(Cód. 835) Contratar el suministro de productos químicos e insumos especiales requeridos para la ejecución de intervenciones necesarias que realice la Subdirección de Protección e Intervención del Patrimonio en los bienes de interés cultural del Distrito Capital.</t>
  </si>
  <si>
    <t>1010105250 Recuperación y aprovechamiento de bienes de interes cultural</t>
  </si>
  <si>
    <t>HELENA MARIA FERNANDEZ SARMIENTO</t>
  </si>
  <si>
    <t>ANGELA MARIA RUIZ ARAQUE</t>
  </si>
  <si>
    <t>LAURA CRISTINA CUMBALAZA NOREÃ‘A</t>
  </si>
  <si>
    <t>DANIELA  DUQUE GIL</t>
  </si>
  <si>
    <t>LEONEL  SERRATO VASQUEZ</t>
  </si>
  <si>
    <t>NUBIA ALEXANDRA CORTES REINA</t>
  </si>
  <si>
    <t>OSCAR JAVIER MARTINEZ REYES</t>
  </si>
  <si>
    <t>WILSON ORLANDO DAZA MONTAÃ‘O</t>
  </si>
  <si>
    <t>MATEO JOSE HERNANDEZ MURCIA</t>
  </si>
  <si>
    <t>Richard Adrian Rivera Beltran</t>
  </si>
  <si>
    <t>WILMAR DUVAN TOVAR LEYVA</t>
  </si>
  <si>
    <t>416</t>
  </si>
  <si>
    <t>415</t>
  </si>
  <si>
    <t>614</t>
  </si>
  <si>
    <t>583</t>
  </si>
  <si>
    <t>585</t>
  </si>
  <si>
    <t>594</t>
  </si>
  <si>
    <t>599</t>
  </si>
  <si>
    <t>584</t>
  </si>
  <si>
    <t>478</t>
  </si>
  <si>
    <t>471</t>
  </si>
  <si>
    <t>610</t>
  </si>
  <si>
    <t>129. Bienes de Interés cultural intervenidos</t>
  </si>
  <si>
    <t>Restauraciones realizadas</t>
  </si>
  <si>
    <t>Intervención en fachadas y espacio público</t>
  </si>
  <si>
    <t>01- Recursos del Distrito 12- Otros</t>
  </si>
  <si>
    <t>(Cód. 519) Prestar servicios profesionales al Instituto Distrital de Patrimonio Cultural para orientar la implementación y seguimiento de las acciones de intervención y protección que adelante la Subdirección de Protección e Intervención del Patrimonio en el espacio público y fachadas.</t>
  </si>
  <si>
    <t>(Cód. 520) Prestar servicios profesionales al Instituto Distrital de Patrimonio Cultural para apoyar las acciones de intervención que adelante la Subdirección de Protección e Intervención del Patrimonio en el espacio público y fachadas.</t>
  </si>
  <si>
    <t>(Cód. 521) Prestar servicios profesionales al Instituto Distrital de Patrimonio Cultural para apoyar técnica y administrativamente las intervenciones que adelante la Subdirección de Protección e Intervención del Patrimonio en el espacio público y fachadas.</t>
  </si>
  <si>
    <t>(Cód. 522) Prestar servicios profesionales al Instituto Distrital de Patrimonio Cultural para apoyar el seguimiento administrativo de las intervenciones que adelante la Subdirección de Protección e Intervención del Patrimonio en el espacio público y fachadas.</t>
  </si>
  <si>
    <t>(Cód. 523) Prestar servicios de apoyo a la gestión al Instituto Distrital de Patrimonio Cultural en el recibo y administración de insumos, herramienta y equipos, en el marco de las intervenciones integrales que adelante la Subdirección de Protección e Intervención del Patrimonio en el espacio público y fachadas.</t>
  </si>
  <si>
    <t>(Cód. 525) Prestar servicios de apoyo a la gestión al Instituto Distrital de Patrimonio Cultural en el desarrollo y control de las intervenciones que adelante la Subdirección de Protección e Intervención del Patrimonio en el espacio público y fachadas.</t>
  </si>
  <si>
    <t>(Cód. 526) Prestar servicios de apoyo a la gestión al Instituto Distrital de Patrimonio Cultural en el desarrollo y control de las intervenciones que adelante la Subdirección de Protección e Intervención del Patrimonio en el espacio público y fachadas.</t>
  </si>
  <si>
    <t>(Cód. 527) Prestar servicios de apoyo a la gestión al Instituto Distrital de Patrimonio Cultural para ejecutar en campo las intervenciones que adelante la Subdirección de Protección e Intervención del Patrimonio en el espacio público y fachadas.</t>
  </si>
  <si>
    <t>(Cód. 528) Prestar servicios de apoyo a la gestión al Instituto Distrital de Patrimonio Cultural para ejecutar en campo las intervenciones que adelante la Subdirección de Protección e Intervención del Patrimonio en el espacio público y fachadas.</t>
  </si>
  <si>
    <t>(Cód. 529) Prestar servicios de apoyo a la gestión al Instituto Distrital de Patrimonio Cultural para ejecutar en campo las intervenciones que adelante la Subdirección de Protección e Intervención del Patrimonio en el espacio público y fachadas.</t>
  </si>
  <si>
    <t>(Cód. 530) Prestar servicios de apoyo a la gestión al Instituto Distrital de Patrimonio Cultural para ejecutar en campo las intervenciones que adelante la Subdirección de Protección e Intervención del Patrimonio en el espacio público y fachadas.</t>
  </si>
  <si>
    <t>(Cód. 531) Prestar servicios de apoyo a la gestión al Instituto Distrital de Patrimonio Cultural para ejecutar en campo las intervenciones que adelante la Subdirección de Protección e Intervención del Patrimonio en el espacio público y fachadas.</t>
  </si>
  <si>
    <t>(Cód. 532) Prestar servicios de apoyo a la gestión al Instituto Distrital de Patrimonio Cultural para ejecutar en campo las intervenciones que adelante la Subdirección de Protección e Intervención del Patrimonio en el espacio público y fachadas.</t>
  </si>
  <si>
    <t>(Cód. 533) Prestar servicios profesionales al Instituto Distrital de Patrimonio Cultural para apoyar las acciones relacionadas con la seguridad industrial y acompañamiento en las labores de campo adelantadas por la Subdirección de Protección e Intervención del Patrimonio</t>
  </si>
  <si>
    <t>(Cód. 536) Valor dirigido para reconocer la afiliación de riesgos laborales Nivel 5 de los contratistas del componente Intervención en fachadas y espacio público</t>
  </si>
  <si>
    <t>(Cód. 837) Contratar el suministro de insumos, materiales y herramientas requeridas para la ejecución de intervenciones necesarias que realice la Subdirección de Protección e Intervención del Patrimonio en los bienes de interés cultural del Distrito Capital.</t>
  </si>
  <si>
    <t>(Cód. 839) Contratar la elaboración del informe técnico del estudio de tráfico para gestionar ante la Secretaría Distrital de Movilidad la solicitud de los PMT que se requieran para la ejecución de intervenciones necesarias que realice la Subdirección de Protección e Intervención del Patrimonio en los bienes de interés cultural del Distrito Capital.</t>
  </si>
  <si>
    <t>(Cód. 840) Contratar el suministro de productos químicos e insumos especiales requeridos para la ejecución de intervenciones necesarias que realice la Subdirección de Protección e Intervención del Patrimonio en los bienes de interés cultural del Distrito Capital.</t>
  </si>
  <si>
    <t>MILDRED TATIANA MORENO CASTRO</t>
  </si>
  <si>
    <t>DIEGO  MARTIN ACERO</t>
  </si>
  <si>
    <t>MARTHA LILIANA TRIGOS PICON</t>
  </si>
  <si>
    <t>ADRIANA PATRICIA MORENO HURTADO</t>
  </si>
  <si>
    <t>FERNANDO  SANCHEZ SABOGAL</t>
  </si>
  <si>
    <t>JOSE NICOLAS MARTINEZ ARENAS</t>
  </si>
  <si>
    <t>ROMY ERVIN GANOA</t>
  </si>
  <si>
    <t>ANGYE CATERYNN PEÃ‘A VARON</t>
  </si>
  <si>
    <t>giovanny francisco lopez perez</t>
  </si>
  <si>
    <t>JOSE LUIS ORTIZ CARDENAS</t>
  </si>
  <si>
    <t>JUAN DAVID SANCHEZ ZAPATA</t>
  </si>
  <si>
    <t>SANTIAGO  URREGO GARAY</t>
  </si>
  <si>
    <t>MILTON OSWALDO RUIZ MICAN</t>
  </si>
  <si>
    <t>CARLOS GUILLERMO VALENCIA MALDONADO</t>
  </si>
  <si>
    <t>468</t>
  </si>
  <si>
    <t>458</t>
  </si>
  <si>
    <t>602</t>
  </si>
  <si>
    <t>448</t>
  </si>
  <si>
    <t>604</t>
  </si>
  <si>
    <t>615</t>
  </si>
  <si>
    <t>595</t>
  </si>
  <si>
    <t>588</t>
  </si>
  <si>
    <t>598</t>
  </si>
  <si>
    <t>597</t>
  </si>
  <si>
    <t>613</t>
  </si>
  <si>
    <t>608</t>
  </si>
  <si>
    <t>582</t>
  </si>
  <si>
    <t>618</t>
  </si>
  <si>
    <t>Personal de apoyo transversal</t>
  </si>
  <si>
    <t>(Cód. 553) Prestar servicios de apoyo a la gestión al Instituto Distrital de Patrimonio Cultural para realizar las actividades de notificación, citaciones, atención al usuario y demás actividades administrativas a cargo de la Subdirección de Protección e Intervención del Patrimonio.</t>
  </si>
  <si>
    <t xml:space="preserve">(Cód. 554) Prestar servicios profesionales al Instituto Distrital de Patrimonio Cultural para apoyar la implementación de acciones de activación y apropiación social en las intervenciones a bienes de interés cultural que se adelanten, en articulación con los lineamientos de participación de la entidad. </t>
  </si>
  <si>
    <t>(Cód. 555) Prestar servicios de apoyo a la gestión al Instituto Distrital de Patrimonio Cultural para realizar las actividades administrativas y operativas de la Subdirección requeridas por la Subdirección de Protección e Intervención del Patrimonio.</t>
  </si>
  <si>
    <t>(Cód. 557) Prestar servicios profesionales al Instituto Distrital de Patrimonio Cultural como apoyo técnico, administrativo y financiero a la supervisión de proyectos de intervención de bienes de interés cultural que le sean requeridas.</t>
  </si>
  <si>
    <t>(Cód. 558) Prestar servicios profesionales al Instituto Distrital de Patrimonio Cultural como apoyo técnico, administrativo y financiero a la supervisión de proyectos de intervención de bienes de interés cultural que le sean requeridas.</t>
  </si>
  <si>
    <t>(Cód. 559) Prestar servicios profesionales al Instituto Distrital de Patrimonio Cultural como apoyo técnico, administrativo y financiero a la supervisión de proyectos de intervención de bienes de interés cultural que le sean requeridas.</t>
  </si>
  <si>
    <t>(Cód. 560) Prestar servicios profesionales al Instituto Distrital de Patrimonio Cultural en los asuntos juridicos requeridos por la Subdirección de protección e intervención del Patrimonio.</t>
  </si>
  <si>
    <t>(Cód. 561) Prestar servicios profesionales al Instituto Distrital de Patrimonio Cultural para apoyar la estructuración técnica y presupuestal de los procesos y proyectos de intervención de bienes de interés cultural que le sean requeridos.</t>
  </si>
  <si>
    <t>(Cód. 562) Prestar servicios profesionales al Instituto Distrital de Patrimonio Cultural para apoyar la estructuración técnica de los procesos y proyectos de intervención de bienes de interés cultural que le sean requeridos.</t>
  </si>
  <si>
    <t>(Cód. 563) Prestar servicios profesionales al Instituto Distrital de Patrimonio Cultural para apoyar la estructuración técnica y presupuestal de los procesos y proyectos de intervención de bienes de interés cultural que le sean requeridos.</t>
  </si>
  <si>
    <t>(Cód. 564) Prestar servicios profesionales al Instituto Distrital de Patrimonio Cultural para orientar y acompañar jurídicamente los temas relacionados con el manejo, intervención, protección y sostenibilidad del patrimonio cultural.</t>
  </si>
  <si>
    <t>(Cód. 565) Prestar servicios profesionales al Instituto Distrital de Patrimonio Cultural para realizar la planeación y seguimiento de las estrategias, programas y proyectos de la Subdirección de Protección e Intervención del Patrimonio.</t>
  </si>
  <si>
    <t>(Cód. 566) Prestar servicios profesionales al Instituto Distrital de Patrimonio Cultural para el desarrollo y control de las actividades y procedimientos administrativos que se requieran en la Subdirección de Protección e Intervención del Patrimonio.</t>
  </si>
  <si>
    <t>(Cód. 567) Prestar servicios profesionales al Instituto Distrital de Patrimonio Cultural para el desarrollo y control de las actividades y procedimientos financieros que se requieran en la Subdirección de Protección e Intervención del Patrimonio.</t>
  </si>
  <si>
    <t>(Cód. 568) Prestar servicios profesionales al Instituto Distrital de Patrimonio Cultural para llevar a cabo el seguimiento y control de la ejecucion de metas y planes operativos a cargo de la Subdirección de Protección e Intervención del Patrimonio</t>
  </si>
  <si>
    <t>(Cód. 569) Prestar servicios profesionales al Instituto Distrital de Patrimonio Cultural en el manejo, seguimiento y sistematización de la información generada por la Subdirección de Protección e Intervención del Patrimonio.</t>
  </si>
  <si>
    <t>(Cód. 570) Prestar servicios profesionales al Instituto Distrital de Patrimonio Cultural para apoyar en la gestión, estructuración y ejecución de programas y proyectos de intervención y protección que requiera la Subdirección de Protección e Intervención del Patrimonio.</t>
  </si>
  <si>
    <t>(Cód. 571) Prestar servicios profesionales al Instituto Distrital de Patrimonio Cultural para apoyar en la gestión, estructuración y ejecución de programas y proyectos de intervención y protección que requiera la Subdirección de Protección e Intervención del Patrimonio.</t>
  </si>
  <si>
    <t>(Cód. 574) Prestar servicios profesionales al Instituto Distrital de Patrimonio Cultural para ejecutar, liderar, orientar y apoyar las actividades relacionadas con el patrimonio arqueológico en los programas, procesos y proyectos que se presenten y/o se realicen.</t>
  </si>
  <si>
    <t>(Cód. 575) Prestar servicios profesionales al Instituto Distrital de Patrimonio Cultural en las actividades relacionadas con el patrimonio arqueológico en los programas, procesos y proyectos que se presenten y/o se realicen.</t>
  </si>
  <si>
    <t>(Cód. 576) Valor dirigido para reconocer la afiliación de riesgos laborales Nivel 5 de los contratistas del componente "Personal Apoyo Transversal"</t>
  </si>
  <si>
    <t>WINER ENRIQUE MARTINEZ CUADRADO</t>
  </si>
  <si>
    <t>DIANA MARCELA PARADA MENDIVELSO</t>
  </si>
  <si>
    <t>Oscar Fabian Uyaban DueÃ±as</t>
  </si>
  <si>
    <t>HELLEN  QUIROGA MORA</t>
  </si>
  <si>
    <t>JAIR ALEJANDRO ALVARADO SOTO</t>
  </si>
  <si>
    <t>JAVIER ENRIQUE MOTTA MORALES</t>
  </si>
  <si>
    <t>ANA MARIA MONTOYA CORREA</t>
  </si>
  <si>
    <t>ARIEL RODRIGO FERNANDEZ BACA</t>
  </si>
  <si>
    <t>LEA VANESSA ESQUIVEL PEÃ‘A</t>
  </si>
  <si>
    <t>juan sebastian robayo castillo</t>
  </si>
  <si>
    <t>XIMENA PIEDAD AGUILLON MAYORGA</t>
  </si>
  <si>
    <t>ILONA GRACIELA MURCIA IJJASZ</t>
  </si>
  <si>
    <t>Angie Lizeth Murillo Pineda</t>
  </si>
  <si>
    <t>MYRIAM ADELAIDA POVEDA PARRA</t>
  </si>
  <si>
    <t>MARITZA  FORERO HERNANDEZ</t>
  </si>
  <si>
    <t>DAVID MIGUEL GONZALEZ BERNAL</t>
  </si>
  <si>
    <t>DIEGO ANTONIO RODRIGUEZ CARRILLO</t>
  </si>
  <si>
    <t>JOHAN ALBERTO GARZON CASTAÃ‘EDA</t>
  </si>
  <si>
    <t>SANDRA PATRICIA MENDOZA VARGAS</t>
  </si>
  <si>
    <t>KATHERINE AURORA MEJIA LEAL</t>
  </si>
  <si>
    <t>433</t>
  </si>
  <si>
    <t>651</t>
  </si>
  <si>
    <t>332</t>
  </si>
  <si>
    <t>443</t>
  </si>
  <si>
    <t>435</t>
  </si>
  <si>
    <t>419</t>
  </si>
  <si>
    <t>328</t>
  </si>
  <si>
    <t>420</t>
  </si>
  <si>
    <t>425</t>
  </si>
  <si>
    <t>410</t>
  </si>
  <si>
    <t>326</t>
  </si>
  <si>
    <t>334</t>
  </si>
  <si>
    <t>355</t>
  </si>
  <si>
    <t>463</t>
  </si>
  <si>
    <t>455</t>
  </si>
  <si>
    <t>473</t>
  </si>
  <si>
    <t>470</t>
  </si>
  <si>
    <t>620</t>
  </si>
  <si>
    <t>434</t>
  </si>
  <si>
    <t>466</t>
  </si>
  <si>
    <t>1-100-I023  VA-Plusvalía</t>
  </si>
  <si>
    <t>Inventario del patrimonio material cultural de Bogotá</t>
  </si>
  <si>
    <t>1040101850 Actividades de investigación para la valoración, protección, conservación, sostenibilidad y apropiación del Patrimonio Cultural</t>
  </si>
  <si>
    <t>1-100-I026  VA-Impuesto al consumo de telefonía móvi</t>
  </si>
  <si>
    <t>Documentos de lineamientos técnicos realizados</t>
  </si>
  <si>
    <t>1 - Realizar 700 intervenciones en Bienes de Interés Cultural de Bogotá</t>
  </si>
  <si>
    <t>2 - Realizar un (1) proceso de identificación, valoración y documentación de Bienes de Interés Cultural y espacios públicos patrimoniales</t>
  </si>
  <si>
    <t>157 - Realizar 700 intervenciones en Bienes de Interés Cultural de Bogotá</t>
  </si>
  <si>
    <t>154 - Implementar una (1) estrategia que permita reconocer y difundir manifestaciones de patrimonio cultural material e inmaterial, para generar conocimiento en la ciudadanía.</t>
  </si>
  <si>
    <t>Asesoría técnica a terceros</t>
  </si>
  <si>
    <t>Orientar y atender las acciones de recuperación, protección y conservación del patrimonio cultural del Distrito Capital para que cumplan con los requisitos técnicos, arquitectónicos, urbanos y/o normativos</t>
  </si>
  <si>
    <t>3. Orientar y atender el 100% de las solicitudes de recuperación, protección y conservación del patrimonio cultural del Distrito Capita</t>
  </si>
  <si>
    <t>1030403160 Personal de apoyo para las actividades de valoración, protección y conservación del Patrimonio Cultural</t>
  </si>
  <si>
    <t>4. Obras de intervención en bienes muebles, inmuebles y sectores que forman el patrimonio cultural del D.C.</t>
  </si>
  <si>
    <t>100. Número de conceptos técnicos emitidos
101. Número de Asesorias técnicas realizadas</t>
  </si>
  <si>
    <t>Actos administrativos generados</t>
  </si>
  <si>
    <t>(Cód. 581) Prestar servicios profesionales al Instituto Distrital de Patrimonio Cultural para orientar el proceso de evaluación técnica relacionada con las solicitudes de intervención y proteccion en los Bienes de Interés Cultural del Distrito Capital.</t>
  </si>
  <si>
    <t>(Cód. 582) Prestar servicios profesionales al Instituto Distrital de Patrimonio Cultural para orientar y apoyar la evaluación técnica relacionada con las solicitudes de intervención y proteccion en los Bienes de Interés Cultural del Distrito Capital.</t>
  </si>
  <si>
    <t>(Cód. 583) Prestar servicios de apoyo a la gestión al Instituto Distrital de Patrimonio Cultural para la atención de trámites y servicios a cargo de la Subdirección de Protección e Intervención del Patrimonio, así como en las demás actividades administrativas relacionadas con los procedimientos de la dependencia.</t>
  </si>
  <si>
    <t>(Cód. 584) Prestar servicios profesionales al Instituto Distrital de Patrimonio Cultural en el estudio y evaluación de las solicitudes de intervención y protección de la Subdirección de Protección e Intervención del Patrimonio</t>
  </si>
  <si>
    <t>(Cód. 585) Prestar servicios profesionales al Instituto Distrital de Patrimonio Cultural en el estudio y evaluación de las solicitudes de intervención y protección de la Subdirección de Protección e Intervención del Patrimonio</t>
  </si>
  <si>
    <t>(Cód. 586) Prestar servicios profesionales al Instituto Distrital de Patrimonio Cultural en el estudio y evaluación de las solicitudes de intervención y protección de la Subdirección de Protección e Intervención del Patrimonio</t>
  </si>
  <si>
    <t>(Cód. 587) Prestar servicios profesionales al Instituto Distrital de Patrimonio Cultural para brindar atención técnica a terceros y realizar la evaluación del componente estructural de las solicitudes de intervención para la protección de los Bienes de Interés Cultural del Distrito Capital.</t>
  </si>
  <si>
    <t>(Cód. 588) Prestar servicios profesionales al Instituto Distrital de Patrimonio Cultural para brindar atención técnica a terceros y realizar la evaluación del componente estructural de las solicitudes de intervención para la protección de los Bienes de Interés Cultural del Distrito Capital.</t>
  </si>
  <si>
    <t>(Cód. 589) Prestar servicios profesionales al Instituto Distrital de Patrimonio Cultural para apoyar en las actividades administrativas relacionadas con gestión de la información, seguimiento y control de la solicitudes de intervención y proteccion de los Bienes de Interés Cultural del Distrito Capital.</t>
  </si>
  <si>
    <t>(Cód. 590) Prestar servicios profesionales al Instituto Distrital de Patrimonio Cultural para brindar apoyo con la gestión de la información, seguimiento y control de la solicitudes de intervención y proteccion de los Bienes de Interés Cultural del Distrito Capital.</t>
  </si>
  <si>
    <t>(Cód. 591) Prestar servicios profesionales al Instituto Distrital de Patrimonio Cultural para brindar apoyo con la gestión de la información, seguimiento y control de la solicitudes de intervención y proteccion de los Bienes de Interés Cultural del Distrito Capital.</t>
  </si>
  <si>
    <t>(Cód. 592) Prestar servicios profesionales al Instituto Distrital de Patrimonio Cultural para brindar apoyo con la gestión de la información, seguimiento y control de la solicitudes de intervención y proteccion de los Bienes de Interés Cultural del Distrito Capital.</t>
  </si>
  <si>
    <t>(Cód. 593) Prestar servicios profesionales al Instituto Distrital de Patrimonio Cultural para brindar apoyo con la gestión de la información, seguimiento y control de la solicitudes de intervención y proteccion de los Bienes de Interés Cultural del Distrito Capital.</t>
  </si>
  <si>
    <t>(Cód. 594) Prestar servicios profesionales al Instituto Distrital de Patrimonio Cultural para brindar apoyo con la gestión de la información, seguimiento y control de la solicitudes de intervención y proteccion de los Bienes de Interés Cultural del Distrito Capital.</t>
  </si>
  <si>
    <t>(Cód. 595) Prestar servicios profesionales al Instituto Distrital de Patrimonio Cultural para brindar apoyo con la gestión de la información, seguimiento y control de la solicitudes de intervención y proteccion de los Bienes de Interés Cultural del Distrito Capital.</t>
  </si>
  <si>
    <t>(Cód. 596) Prestar servicios profesionales al Instituto Distrital de Patrimonio Cultural para brindar apoyo con la gestión de la información, seguimiento y control de la solicitudes de intervención y proteccion de los Bienes de Interés Cultural del Distrito Capital.</t>
  </si>
  <si>
    <t>(Cód. 597) Prestar servicios profesionales al Instituto Distrital de Patrimonio Cultural para brindar apoyo con la gestión de la información, seguimiento y control de la solicitudes de intervención y proteccion de los Bienes de Interés Cultural del Distrito Capital.</t>
  </si>
  <si>
    <t>(Cód. 601) Prestar servicios profesionales al Instituto Distrital de Patrimonio Cultural para orientar la evaluación de solicitudes de equiparación a estrato 1, amenaza de ruina y aquellas relacionadas con las acciones de control urbano en bienes de interés cultural.</t>
  </si>
  <si>
    <t>(Cód. 602) Prestar servicios profesionales al Instituto Distrital de Patrimonio Cultural para realizar la evaluación de solicitudes de equiparación a estrato 1, amenaza de ruina y aquellas relacionadas con las acciones de control urbano en bienes de interés cultural.</t>
  </si>
  <si>
    <t>(Cód. 603) Prestar servicios profesionales al Instituto Distrital de Patrimonio Cultural para realizar la evaluación de solicitudes de equiparación a estrato 1, amenaza de ruina y aquellas relacionadas con las acciones de control urbano en bienes de interés cultural.</t>
  </si>
  <si>
    <t>(Cód. 604) Prestar servicios profesionales al Instituto Distrital de Patrimonio Cultural para realizar la evaluación de solicitudes de equiparación a estrato 1, amenaza de ruina y aquellas relacionadas con las acciones de control urbano en bienes de interés cultural.</t>
  </si>
  <si>
    <t>(Cód. 605) Prestar servicios profesionales al Instituto Distrital de Patrimonio Cultural para realizar la evaluación de solicitudes de equiparación a estrato 1, amenaza de ruina y aquellas relacionadas con las acciones de control urbano en bienes de interés cultural.</t>
  </si>
  <si>
    <t>(Cód. 608) Prestar servicios profesionales al Instituto Distrital de Patrimonio Cultural para orientar la evaluación de solicitudes de intervención de espacios públicos patrimoniales y de instalación de publicidad exterior en bienes de interés cultural, asi como en la elaboración de documentos técnicos asociados a la conservación, intervención y gestión de entornos patrimoniales.</t>
  </si>
  <si>
    <t>(Cód. 609) Prestar servicios profesionales al Instituto Distrital de Patrimonio Cultural para realizar la evaluación de solicitudes de intervención de los espacios públicos patrimoniales y de instalación de publicidad exterior en bienes y sectores de interés cultural del distrito capital, asi como en la elaboración de documentos técnicos asociados a la conservación, intervención y gestión de entornos patrimoniales.</t>
  </si>
  <si>
    <t>(Cód. 610) Prestar servicios profesionales al Instituto Distrital de Patrimonio Cultural para realizar la evaluación de solicitudes de intervención de los espacios públicos patrimoniales y de instalación de publicidad exterior en bienes y sectores de interés cultural del distrito capital, asi como en la elaboración de documentos técnicos asociados a la conservación, intervención y gestión de entornos patrimoniales.</t>
  </si>
  <si>
    <t>(Cód. 611) Prestar servicios profesionales al Instituto Distrital de Patrimonio Cultural para realizar la evaluación de solicitudes de intervención de los espacios públicos patrimoniales y de instalación de publicidad exterior en bienes y sectores de interés cultural del Distrito Dapital, así como en la elaboración de documentos técnicos asociados a la conservación, intervención y gestión de entornos patrimoniales.</t>
  </si>
  <si>
    <t>(Cód. 612) Prestar servicios profesionales al Instituto Distrital de Patrimonio Cultural para apoyar las actividades administrativas y de gestión social y participación derivadas de las solicitudes e iniciativas de intervención de espacios públicos patrimoniales, y de instalación de publicidad exterior en bienes de interés cultural.</t>
  </si>
  <si>
    <t>(Cód. 613) Prestar servicios profesionales al Instituto Distrital de Patrimonio Cultural para orientar el estudio de las solicitudes que se tramitan ante el Consejo Distrital de Patrimonio Cultural y en el acompañamiento y verificacion de instrumentos de gestión y plaenación que involucran la valoración de bienes de interés cultural.</t>
  </si>
  <si>
    <t>(Cód. 614) Prestar servicios profesionales al Instituto Distrital de Patrimonio Cultural para realizar el estudio de las solicitudes que se tramitan ante el Consejo Distrital de Patrimonio Cultural y en el acompañamiento y verificacion de instrumentos de gestión y planeación que involucran la valoración de bienes de interés cultural.</t>
  </si>
  <si>
    <t>(Cód. 615) 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t>
  </si>
  <si>
    <t>(Cód. 616) 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t>
  </si>
  <si>
    <t>(Cód. 617) 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t>
  </si>
  <si>
    <t>(Cód. 618) Prestar servicios profesionales al Instituto Distrital de Patrimonio Cultural para apoyar la preparación de las solicitudes a presentar al Consejo Distrital de Patrimonio Cultural y en el desarrollo del inventario de bienes de interés cultural.</t>
  </si>
  <si>
    <t>MARIO SERGIO ALEJANDRO VALENCIA MENDEZ</t>
  </si>
  <si>
    <t>PAULA ANDREA AYALA BARON</t>
  </si>
  <si>
    <t>ALVARO IVAN SALAZAR DAZA</t>
  </si>
  <si>
    <t>JUAN SEBASTIAN ORTIZ ROJAS</t>
  </si>
  <si>
    <t>LUISA GABRIELA GUZMAN MARROQIN</t>
  </si>
  <si>
    <t>KAREN ROCIO FORERO GARAVITO</t>
  </si>
  <si>
    <t>ANDRES JULIAN JIMENEZ DURAN</t>
  </si>
  <si>
    <t>OSCAR JAVIER BECERRA MORA</t>
  </si>
  <si>
    <t>YANESSA  LILCHYN</t>
  </si>
  <si>
    <t>RODOLFO ANTONIO PARRA RODRIGUEZ</t>
  </si>
  <si>
    <t>DIEGO AUGUSTO FERNANDEZ PRICE</t>
  </si>
  <si>
    <t>DIEGO IVAN MENESES FIGUEROA</t>
  </si>
  <si>
    <t>GERMAN DARIO ROMERO SUAREZ</t>
  </si>
  <si>
    <t>JULIETH GEORYANNA RODRIGUEZ JAIMES</t>
  </si>
  <si>
    <t>Karem Lizette Cespedes Hernandez</t>
  </si>
  <si>
    <t>LIZETH PAOLA LOPEZ BARRERA</t>
  </si>
  <si>
    <t>NATALIA  ORTEGA RENGIFO</t>
  </si>
  <si>
    <t>LIDA CONSTANZA MEDRANO RINCON</t>
  </si>
  <si>
    <t>DAVID RICARDO CORTES SÃNCHEZ</t>
  </si>
  <si>
    <t>KAREN VIVIANA GUTIERREZ VARGAS</t>
  </si>
  <si>
    <t>MELVA SAHIDY PASTRANA MORALES</t>
  </si>
  <si>
    <t>PAOLA ANDREA RANGEL MARTINEZ</t>
  </si>
  <si>
    <t>DANIEL FELIPE GUTIERREZ VARGAS</t>
  </si>
  <si>
    <t>CLAUDIA JIMENA PEREZ MARTINEZ</t>
  </si>
  <si>
    <t>LISSETH STEPHANIA MENDOZA GIRALDO</t>
  </si>
  <si>
    <t>ANGELICA  CIFUENTES GRIMALDO</t>
  </si>
  <si>
    <t>INGRID JOHANA PARADA MENDIVELSO</t>
  </si>
  <si>
    <t>DAVID ERNESTO ARIAS SILVA</t>
  </si>
  <si>
    <t>SHERIL NATALIA SALAZAR BAYONA</t>
  </si>
  <si>
    <t>ALEJANDRO  MENDOZA JARAMILLO</t>
  </si>
  <si>
    <t>ALEXANDER  VALLEJO</t>
  </si>
  <si>
    <t>DIANA CAROLINA SHOOL MONTOYA</t>
  </si>
  <si>
    <t>LAURA SARA MORENO RODRIGUEZ</t>
  </si>
  <si>
    <t>341</t>
  </si>
  <si>
    <t>364</t>
  </si>
  <si>
    <t>367</t>
  </si>
  <si>
    <t>456</t>
  </si>
  <si>
    <t>412</t>
  </si>
  <si>
    <t>411</t>
  </si>
  <si>
    <t>465</t>
  </si>
  <si>
    <t>377</t>
  </si>
  <si>
    <t>451</t>
  </si>
  <si>
    <t>374</t>
  </si>
  <si>
    <t>472</t>
  </si>
  <si>
    <t>376</t>
  </si>
  <si>
    <t>475</t>
  </si>
  <si>
    <t>375</t>
  </si>
  <si>
    <t>439</t>
  </si>
  <si>
    <t>437</t>
  </si>
  <si>
    <t>452</t>
  </si>
  <si>
    <t>362</t>
  </si>
  <si>
    <t>459</t>
  </si>
  <si>
    <t>449</t>
  </si>
  <si>
    <t>445</t>
  </si>
  <si>
    <t>460</t>
  </si>
  <si>
    <t>365</t>
  </si>
  <si>
    <t>447</t>
  </si>
  <si>
    <t>444</t>
  </si>
  <si>
    <t>539</t>
  </si>
  <si>
    <t>421</t>
  </si>
  <si>
    <t>366</t>
  </si>
  <si>
    <t>438</t>
  </si>
  <si>
    <t>446</t>
  </si>
  <si>
    <t>474</t>
  </si>
  <si>
    <t>453</t>
  </si>
  <si>
    <t>450</t>
  </si>
  <si>
    <t>7639-Consolidación de la capacidad institucional y ciudadana para la territorialización, apropiación, fomento, salvaguardia y divulgación del Patrimonio Cultural en Bogotá</t>
  </si>
  <si>
    <t>2020110010058</t>
  </si>
  <si>
    <t>133011601210000007639</t>
  </si>
  <si>
    <t>Consolidar la capacidad institucional y ciudadana para la identificación, reconocimiento, activación y salvaguardia del patrimonio cultural, reconociendo la diversidad territorial, poblacional y simbólica del patrimonio.</t>
  </si>
  <si>
    <t>Terrritorialización del Museo de Bogotá</t>
  </si>
  <si>
    <t>1030100660 Fomento, apoyo y divulgación de eventos y expresiones artísticas, culturales y del patrimonio</t>
  </si>
  <si>
    <t>Consolidar estrategias de apropiación por parte de las instituciones y la ciudadanía de los valores patrimoniales presentes en las diferentes localidades, sectores y poblaciones habitantes de la ciudad de Bogotá</t>
  </si>
  <si>
    <t>153 -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</si>
  <si>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1 -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</si>
  <si>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13. Oferta cultural para la valoración y divulgación del patrimonio material e inmaterial de la ciudad</t>
  </si>
  <si>
    <t>Actividades culturales realizadas en Museos del Ministerio de Cultura</t>
  </si>
  <si>
    <t>133. Proyectos e iniciativas colaborativas desarrolladas para la investigación, valoración, difusión y memoria del patrimonio cultural en Bogotá</t>
  </si>
  <si>
    <t>990
991
992
993
1029
989
994
995
1011</t>
  </si>
  <si>
    <t>1012
997
1000
1001
998
1004
996
999
1002
1003</t>
  </si>
  <si>
    <t>1008
1013
1009
1006
1005
1007</t>
  </si>
  <si>
    <t>(Cód. 642) Prestar servicios profesionales al Instituto Distrital de Patrimonio Cultural para desarrollar procesos de enfoque diferencial de género en los diferentes proyectos institucionales que permitan el acceso diverso, plural e igualitario a los diferentes sectores y poblaciones de la ciudad</t>
  </si>
  <si>
    <t>(Cód. 643) Prestar servicios profesionales al Instituto Distrital de Patrimonio Cultural para orientar las actividades de curaduría y museología del Museo de Bogotá.</t>
  </si>
  <si>
    <t>(Cód. 644) Prestar servicios profesionales al Instituto Distrital de Patrimonio Cultural para implementar procesos curatoriales requeridos en el marco de los proyectos del Museo de Bogotá.</t>
  </si>
  <si>
    <t>(Cód. 645) Prestar servicios profesionales al Instituto Distrital de Patrimonio Cultural en el desarrollo de procesos curatoriales requeridos en el marco la estrategia de territorialización del Museo de Bogotá.</t>
  </si>
  <si>
    <t xml:space="preserve">(Cód. 646) Prestar servicios profesionales al Instituto Distrital de Patrimonio Cultural para apoyar el desarrollo del plan de proyectos del Museo de Bogotá en términos de investigación y producción.
</t>
  </si>
  <si>
    <t xml:space="preserve">(Cód. 647) Prestar servicios profesionales al Instituto Distrital de Patrimonio Cultural para apoyar el desarrollo del plan de proyectos del Museo de Bogotá en términos de investigación y creación de contenidos.
</t>
  </si>
  <si>
    <t>(Cód. 648) Prestar servicios profesionales al Instituto Distrital de Patrimonio Cultural para la gestión y la implementación de la estrategia de territorialización del Museo de Bogotá.</t>
  </si>
  <si>
    <t>(Cód. 649) Prestar servicios profesionales al Instituto Distrital de Patrimonio Cultural en la investigación, seguimiento y ejecución de proyectos y procesos asociados a la estrategia de territorialización del Museo de Bogotá.</t>
  </si>
  <si>
    <t>(Cód. 650) Prestar servicios profesionales al Instituto Distrital de Patrimonio Cultural en el acompañamiento, ejecución e implementación del enfoque diferencial de los proyectos y procesos asociados a la estrategia de territorialización del Museo de Bogotá.</t>
  </si>
  <si>
    <t>(Cód. 651) Prestar servicios profesionales al Instituto Distrital de Patrimonio Cultural para orientar el diseño e implementación de estudios de públicos del Museo de Bogotá.</t>
  </si>
  <si>
    <t>(Cód. 652) Prestar servicios profesionales al Instituto Distrital de Patrimonio Cultural en los procesos organización, digitalización, clasificación, gestión y desarrollo del Archivo fotográfica de las obras de la colección, la documentación de las exposiciones y proyectos, de acuerdo con las metas establecidas en el Plan de Acción del Museo de Bogotá</t>
  </si>
  <si>
    <t xml:space="preserve">(Cód. 654) Prestar servicios profesionales al Instituto Distrital de Patrimonio Cultural en los procesos organización, clasificación y catalogación de la colección del Museo de Bogotá
</t>
  </si>
  <si>
    <t xml:space="preserve">(Cód. 655) Prestar servicios profesionales al Instituto Distrital de Patrimonio Cultural para acompañar la formulación de lineamientos estratégicos y operativos para la gestión de colecciones del Museo de Bogotá.
</t>
  </si>
  <si>
    <t>(Cód. 656) Prestar servicios profesionales al Instituto Distrital de Patrimonio Cultural para desarrollar actividades de conservación y restauración de la colección del Museo de Bogotá.</t>
  </si>
  <si>
    <t>(Cód. 657) Prestar servicios profesionales al Instituto Distrital de Patrimonio Cultural para llevar a cabo las actividades de registro y catalogación de la colección del Museo de Bogotá.</t>
  </si>
  <si>
    <t>(Cód. 658) Prestar servicios profesionales al Instituto Distrital de Patrimonio Cultural para llevar a cabo las mejoras funcionales y técnicas del programa Colecciones Colombianas, necesarias para cumplir con las actividades de registro e inventario del Grupo de Gestión de Colecciones.</t>
  </si>
  <si>
    <t>(Cód. 659) Prestar servicios profesionales al Instituto Distrital de Patrimonio Cultural para orientar y desarrollar la estrategia educativa y cultural del Museo de Bogotá.</t>
  </si>
  <si>
    <t>(Cód. 660) Prestar servicios profesionales al Instituto Distrital de Patrimonio Cultural en la ejecución de los procesos de mediación y generación de contenidos pedagógicos de los proyectos del Museo de Bogotá.  </t>
  </si>
  <si>
    <t xml:space="preserve">(Cód. 661) Prestar servicios profesionales al Instituto Distrital de Patrimonio Cultural en la ejecución de los procesos de mediación y generación de contenidos pedagógicos de los proyectos del Museo de Bogotá. </t>
  </si>
  <si>
    <t>(Cód. 662) Prestar servicios profesionales al Instituto Distrital de Patrimonio Cultural en la ejecución de los procesos de mediación y generación de contenidos pedagógicos de los proyectos educativos del Museo de Bogotá.</t>
  </si>
  <si>
    <t>(Cód. 663) Prestar servicios profesionales al Instituto Distrital de Patrimonio Cultural para orientar las actividades de comunicación y generación de contenidos requeridos para el desarrollo de las acciones de apropiación social del patrimonio cultural en el Museo de Bogotá.</t>
  </si>
  <si>
    <t xml:space="preserve">(Cód. 664) Prestar servicios de apoyo a la gestión al Instituto Distrital de Patrimonio Cultural para desarrollar los proyectos y actividades de contenidos digitales del Museo de Bogotá.
</t>
  </si>
  <si>
    <t>(Cód. 665) Prestar servicios profesionales al Instituto Distrital de Patrimonio Cultural para realizar el diseño y edición del componente gráfico de proyectos y contenidos digitales del Museo de Bogotá</t>
  </si>
  <si>
    <t xml:space="preserve">(Cód. 666) Prestar servicios de apoyo a la gestión al Instituto Distrital de Patrimonio Cultural para apoyar el desarrollo y administración tecnológica de los servicios digitales del Museo de Bogotá.  
</t>
  </si>
  <si>
    <t>(Cód. 667) Prestar servicios profesionales al Instituto Distrital de Patrimonio Cultural para apoyar la producción de contenidos y narrativas audiovisuales para los proyectos y estrategias del Museo de Bogotá</t>
  </si>
  <si>
    <t xml:space="preserve">(Cód. 668) Prestar servicios profesionales al Instituto Distrital de Patrimonio Cultural para orientar los procesos museográficos y de infraestructura necesarios para el Museo de Bogotá.
</t>
  </si>
  <si>
    <t>(Cód. 669) Prestar servicios profesionales al Instituto Distrital de Patrimonio Cultural en la realización del diseño museográfico de los proyectos adelantados por el Museo de Bogotá.</t>
  </si>
  <si>
    <t xml:space="preserve">(Cód. 670) Prestar servicios profesionales al Instituto Distrital de Patrimonio Cultural en la realización de propuestas museográficas de los proyectos adelantados por el Museo de Bogotá.
</t>
  </si>
  <si>
    <t xml:space="preserve">(Cód. 671) Prestar servicios profesionales al Instituto Distrital de Patrimonio Cultural en la realización de tareas de diseño gráfico del Museo de Bogotá.
</t>
  </si>
  <si>
    <t xml:space="preserve">(Cód. 672) Prestar servicios de apoyo a la gestión al Instituto Distrital de Patrimonio Cultural en los procesos de montaje y actividades de mantenimiento requeridas por el Museo de Bogotá.
</t>
  </si>
  <si>
    <t>(Cód. 673) Prestar servicios de apoyo a la gestión al Instituto Distrital de Patrimonio Cultural en los procesos administrativos y operativos generados por la operación del Museo de Bogotá.</t>
  </si>
  <si>
    <t>(Cód. 674) Prestar servicios profesionales al Instituto Distrital de Patrimonio Cultural para apoyar los procesos gerenciales, de planeación y administrativos del Museo de Bogotá.</t>
  </si>
  <si>
    <t>(Cód. 675) Contratar la adquisición, instalación y mantenimiento de 2 equipos para la medición de condiciones ambientales (luxómetros) de los espacios del Museo de Bogotá.</t>
  </si>
  <si>
    <t>(Cód. 676) Contratar la adquisición, instalación y mantenimiento de cuatro (4) deshumidificadores para el Museo de Bogotá.</t>
  </si>
  <si>
    <t>(Cód. 678) Contratar la elaboración e instalación de la señalética requerida para la reapertura del Museo de Bogotá, en cumplimiento del protocolo de bioseguridad establecido.</t>
  </si>
  <si>
    <t>(Cód. 680) Adquisición de equipos y accesorios audiovisuales para el desarrollo de actividades en el IDPC tendientes a fortalecer la comunicación pública y la territorialización del Museo de Bogotá.</t>
  </si>
  <si>
    <t>(Cód. 681) Prestación de servicios como operador logístico para el acompañamiento y desarrollo de eventos, actividades educativas y culturales que realice el Instituto Distrital de Patrimonio Cultural en cumplimiento de sus funciones.</t>
  </si>
  <si>
    <t>(Cód. 682) Presta los servicios de producción, suministro e instalación de la museografía para las exposiciones temporales requeridas por el Museo de Bogotá.</t>
  </si>
  <si>
    <t>(Cód. 683) Bolsa para amparar las Becas para el fortalecimiento de los museos y los proyectos museográficos para vivir juntos</t>
  </si>
  <si>
    <t>(Cód. 684) Bolsa para amparar las Becas para el fortalecimiento de los museos y los proyectos museográficos para vivir juntos</t>
  </si>
  <si>
    <t>(Cód. 685) Prestar servicios profesionales al Instituto Distrital de Patrimonio Cultural para apoyar la implementación de las acciones de fomento para la territorialización del Museo de Bogotá</t>
  </si>
  <si>
    <t>(Cód. 686) Bolsa para amparar los jurados de Becas para el fortalecimiento de los museos y los proyectos museográficos para vivir juntos.</t>
  </si>
  <si>
    <t>(Cód. 687) Prestar servicios profesionales al Instituto Distrital de Patrimonio Cultural para apoyar la planificación y ejecución del programa de recorridos urbanos en el marco de las acciones de apropiación social del patrimonio cultural.</t>
  </si>
  <si>
    <t>(Cód. 688) Prestar servicios de apoyo a la gestión al Instituto Distrital de Patrimonio Cultural como mediador de los recorridos realizados en el marco de las acciones de apropiación social del patrimonio.</t>
  </si>
  <si>
    <t>(Cód. 689) Prestar servicios de apoyo a la gestión al Instituto Distrital de Patrimonio Cultural como mediadora de los recorridos realizados en el marco de las acciones de apropiación social del patrimonio.</t>
  </si>
  <si>
    <t>(Cód. 690) Prestar servicios de apoyo a la gestión al Instituto Distrital de Patrimonio Cultural en la ejecución de recorridos naturales realizados en el marco de las acciones de apropiación social del patrimonio cultural.</t>
  </si>
  <si>
    <t>(Cód. 691) Prestar servicios profesionales al Instituto Distrital de Patrimonio Cultural para orientar la planificación y ejecución del programa de recorridos urbanos en el marco de la estrategia de territorialización del Museo de Bogotá.</t>
  </si>
  <si>
    <t>(Cód. 692) Prestar servicios profesionales al Instituto Distrital de Patrimonio Cultural para apoyar la planificación y ejecución del programa de recorridos urbanos en el marco de la estrategia de territorialización del Museo de Bogotá.</t>
  </si>
  <si>
    <t>(Cód. 693) Prestar servicios profesionales al Instituto Distrital de Patrimonio Cultural para orientar los proyectos de publicaciones desarrollados en el marco de la estrategia de territorializacion del Museo de Bogotá.</t>
  </si>
  <si>
    <t>(Cód. 694) Prestar servicios profesionales al Instituto Distrital de Patrimonio Cultural para apoyar las actividades de imagen gráfica y diseño de las publicaciones y proyectos editoriales adelantados en el plan de publicaciones institucional.</t>
  </si>
  <si>
    <t>(Cód. 695) Prestar servicios profesionales al Instituto Distrital de Patrimonio Cultural para acompañar el componente histórico de los proyectos editoriales y de las acciones requeridas en la estrategia de territorializacion del Museo de Bogotá.</t>
  </si>
  <si>
    <t>(Cód. 696) Prestar servicios profesionales al Instituto Distrital de Patrimonio Cultural para llevar a cabo los procesos de corrección de estilo de los textos y publicaciones adelantados por la Subdirección de Divulgación y Apropiación del Patrimonio en el plan de publicaciones institucional.</t>
  </si>
  <si>
    <t>(Cód. 697) Prestar servicios profesionales al Instituto Distrital de Patrimonio Cultural para apoyar la reedición de la publicación “Bogotálogo. Usos, desusos y abusos del español hablado en Bogotá”.</t>
  </si>
  <si>
    <t>(Cód. 698) Prestar servicios profesionales al Instituto Distrital de Patrimonio Cultural para apoyar la edición de la publicación sobre la investigación de Parques y Jardines públicos de Bogotá, 1886-1938, en el marco de las acciones de apropiación y divulgación del patrimonio cultural</t>
  </si>
  <si>
    <t>(Cód. 699) Prestar servicios profesionales para realizar la ilustración de 103 plantas y árboles para una publicación del Instituto Distrital de Patrimonio Cultural en el marco de las acciones de apropiación y divulgación del patrimonio cultural</t>
  </si>
  <si>
    <t>(Cód. 700) Prestar servicios profesionales al Instituto Distrital de Patrimonio Cultural para realizar los textos de la publicación titulada: “La memoria de las plantas. La vida después del Bronx”.</t>
  </si>
  <si>
    <t>(Cód. 701) Realizar el proceso de impresión, encuadernación y acabados de publicaciones requeridos por el Instituto Distrital de Patrimonio Cultural.</t>
  </si>
  <si>
    <t>(Cód. 702) Prestar servicios profesionales al Instituto Distrital de Patrimonio Cultural para la búsqueda y elaboración de material gráfico para la publicación sobre la vida del arquitecto Julián Lombana.</t>
  </si>
  <si>
    <t>(Cód. 703) Prestar servicios profesionales al Instituto Distrital de Patrimonio Cultural para elaborar una pieza de divulgación con enfoque diferencial en el marco del plan de publicaciones de la entidad.</t>
  </si>
  <si>
    <t>(Cód. 707) Prestar servicios profesionales al Instituto Distrital de Patrimonio Cultural para acompañar jurídicamente a la Subdirección de Divulgación y Apropiación del Patrimonio Cultural.</t>
  </si>
  <si>
    <t>(Cód. 708) Prestar servicios profesionales al Instituto Distrital de Patrimonio Cultural para apoyar transversalmente el desarrollo de los ejes estratégicos de la Subdirección de Divulgación y Apropiación del Patrimonio.</t>
  </si>
  <si>
    <t>(Cód. 709) Prestar servicios profesionales al Instituto Distrital de Patrimonio Cultural para realizar el control y seguimiento presupuestal y financiero requerido para el desarrollo de los planes, programas y proyectos a cargo de la Subdirección de Divulgación y Apropiación del Patrimonio.</t>
  </si>
  <si>
    <t>(Cód. 710) Prestar servicios de apoyo a la gestión al Instituto Distrital de Patrimonio Cultural requeridos para el desarrollo de los procesos administrativos de la Subdirección de Divulgación y Apropiación del Patrimonio.</t>
  </si>
  <si>
    <t>(Cód. 711) Prestar servicios profesionales al Instituto Distrital de Patrimonio Cultural para realizar la formulación, actualización y seguimiento a los diferentes planes, programas y proyectos a cargo de la Subdirección de Divulgación y Apropiación del Patrimonio.</t>
  </si>
  <si>
    <t>(Cód. 712) Prestar servicios profesionales al Instituto Distrital de Patrimonio Cultural para el manejo y consulta de las colecciones que hacen parte del Centro de Documentación de la Entidad.</t>
  </si>
  <si>
    <t>(Cód. 713) Prestar servicios profesionales al Instituto Distrital de Patrimonio Cultural llevando a cabo las actividades periodísticas requeridas para el fortalecimiento de la comunicación interna y externa de la entidad.</t>
  </si>
  <si>
    <t>(Cód. 714) Prestar servicios profesionales al Instituto Distrital de Patrimonio Cultural en el diseño de piezas gráficas y de comunicación requeridas para el desarrollo de las acciones de comunicaciones de la entidad</t>
  </si>
  <si>
    <t>(Cód. 715) Prestar servicios profesionales al Instituto Distrital de Patrimonio Cultural para acompañar la producción audiovisual y multimedial requerida para el desarrollo de las acciones de comunicación de la entidad</t>
  </si>
  <si>
    <t>(Cód. 716) Prestar servicios profesionales al Instituto Distrital de Patrimonio Cultural para administrar y actualizar los contenidos de la página web y redes sociales, así como la generación de contenidos requerida para el desarrollo de las acciones de comunicación de la entidad.</t>
  </si>
  <si>
    <t>(Cód. 717) Prestar servicios profesionales al Instituto Distrital de Patrimonio Cultural en la producción de contenidos comunicativos y guiones para el desarrollo de las acciones de comunicación de la entidad.</t>
  </si>
  <si>
    <t>(Cód. 718) Prestar servicios de apoyo a la gestión al Instituto Distrital de Patrimonio Cultural para realizar el registro fotográfico y audiovisual requeridas para el fortalecimiento de la comunicación interna y externa de la entidad.</t>
  </si>
  <si>
    <t>(Cód. 719) Prestar servicios profesionales al Instituto Distrital de Patrimonio Cultural para orientar las estrategias, procesos y acciones de comunicación institucional.</t>
  </si>
  <si>
    <t>(Cód. 864) Contratar el diagnóstico y la evaluación del sistema eléctrico de la sede de exposiciones temporales (Casa Sámano) y la capacidad eléctrica de la sede de la exposición permanente (Casa de los Siete Balcones) del Museo de Bogotá, sede del Instituto Distrital de Patrimonio Cultural.</t>
  </si>
  <si>
    <t xml:space="preserve">(Cód. 874) Prestar servicios profesionales al Instituto Distrital de Patrimonio Cultural en la ejecución de los procesos de mediación y generación de contenidos pedagógicos de los proyectos del Museo de Bogotá. </t>
  </si>
  <si>
    <t>(Cód. 704b) Prestar servicios profesionales al Instituto Distrital de Patrimonio Cultural para apoyar el proceso de búsqueda de información y elaboración de material planimétrico para una investigación sobre el Parque Nacional desde la perspectiva de patrimonio cultural.</t>
  </si>
  <si>
    <t>ERIKA ANDREA GALLEGO VEGA</t>
  </si>
  <si>
    <t>CRISTINA  LLERAS FIGUEROA</t>
  </si>
  <si>
    <t>JULIANA  BOTERO MEJIA</t>
  </si>
  <si>
    <t>LUIS CARLOS MANJARRES MARTINEZ</t>
  </si>
  <si>
    <t>MARIA ANGELICA MONROY CASTRO</t>
  </si>
  <si>
    <t>ESTEBAN  ZAPATA WIESNER</t>
  </si>
  <si>
    <t>MARCELA  TRISTANCHO MANTILLA</t>
  </si>
  <si>
    <t>MARIA CLARA MENDEZ ALVAREZ</t>
  </si>
  <si>
    <t>LUISA FERNANDA CASTAÃ‘EDA URREA</t>
  </si>
  <si>
    <t>SONIA ANDREA PEÃ‘ARETTE VEGA</t>
  </si>
  <si>
    <t>CRISTIAN CAMILO MOSQUERA MORA</t>
  </si>
  <si>
    <t>CARLOS ALFONSO VARGAS RUBIO</t>
  </si>
  <si>
    <t>JUAN DARIO RESTREPO FIGUEROA</t>
  </si>
  <si>
    <t>GRACE  MCCORMICK BARBOZA</t>
  </si>
  <si>
    <t>MARIA JOSE ECHEVERRY URIBE</t>
  </si>
  <si>
    <t>ABIMELEC ENOC MARTINEZ ROBLES</t>
  </si>
  <si>
    <t>MARIA ANDREA ROCHA SOLANO</t>
  </si>
  <si>
    <t>LAURA MARIA ROJAS MORALES</t>
  </si>
  <si>
    <t>JENNY ALEJANDRA ROMERO GONZALEZ</t>
  </si>
  <si>
    <t>JUAN  ESCOBAR</t>
  </si>
  <si>
    <t>FELIPE ANDRES LOZANO ORTEGA</t>
  </si>
  <si>
    <t>JUAN CARLOS VARGAS FRANCO</t>
  </si>
  <si>
    <t>JUAN SEBASTIAN SANABRIA MONSALVE</t>
  </si>
  <si>
    <t>MATEO  OSSA GOMEZ</t>
  </si>
  <si>
    <t>SIMON PEDRO ORTEGA CORTES</t>
  </si>
  <si>
    <t>IRENE CAROLINA CORREDOR ROJAS</t>
  </si>
  <si>
    <t>CARLOS ARTURO ROJAS PEREZ</t>
  </si>
  <si>
    <t>LAURA  CUERVO RESTREPO</t>
  </si>
  <si>
    <t>ANA MARIA COLLAZOS SOLANO</t>
  </si>
  <si>
    <t>MIGUEL ANTONIO RODRIGUEZ SILVA</t>
  </si>
  <si>
    <t>GLORIA ISABEL CARRILLO BUITRAGO</t>
  </si>
  <si>
    <t>GLADYS DEL CARMEN SANTACRUZ MARTINEZ</t>
  </si>
  <si>
    <t>VICARTECHZ S.A.S</t>
  </si>
  <si>
    <t>PROYECTOS INSTITUCIONALES DE COLOMBIA SAS</t>
  </si>
  <si>
    <t>MANUEL  BECERRA WISNER
CORPORACION CULTURAL MUSEO DEL VIDRIO DE BOGOTA
SHIFT ACTIVE S A S
MUSEO DE ARTE MODERNO DE BOGOTA - MAMBO
"ASOCIACION COLOMBIANA PARA LA INVESTIGACION Y CONSERVACION DE ECOSISTEMAS	"
NADIA LORENA GUACANEME CASTAÃ‘EDA
CORPORACION MALOKA DE CIENCIA TECNOLOGIA E INNOVACION
FUNDACION MUSEOS DEL CUERO Y DE LOS ANOS 40S
FUNDACION UNIVERSIDAD DE AMERICA</t>
  </si>
  <si>
    <t>MARIA FERNANDA HERNANDEZ MONTAÃ‘O
JUAN PABLO MOYA RAMIREZ
CARMEN MARIA CARO GONZALEZ
CLARA VIVIANA VASQUEZ FRANCO
CLAUDIA LILIANA ROJAS CHITIVA
VANESSA  GONZALEZ VEJOLLIN
YUDY VIVIANA PARADA CAMARGO
CARLOS ORLANDO ARIAS ROMERO
ASOCIACION COMPAÃ‘IA LA OTRA
FREDDY ANDERSON BUSTOS MORENO</t>
  </si>
  <si>
    <t>SANDRA CAROLINA ARDILA GUZMAN</t>
  </si>
  <si>
    <t>MICHAEL ANDRES FORERO PARRA
MARIA MARGARITA LEON MERCHAN
SANDRA CAROLINA CHACON BERNAL
JEIMMY LORENA LUENGAS BAUTISTA
MONICA LUCIA PAEZ PEREZ
LIZETH VANESSA RIAÃ‘O TORRES</t>
  </si>
  <si>
    <t>EDGARD FRANCISCO GUERRERO GIRALDO</t>
  </si>
  <si>
    <t>WILSON  PACHECO GUTIERREZ</t>
  </si>
  <si>
    <t>SONIA ESPERANZA CUARTAS BECERRA</t>
  </si>
  <si>
    <t>GIOVANY ANDRE ALFONSO FORERO</t>
  </si>
  <si>
    <t>JUAN SEBASTIAN PINTO MUÃ‘OZ</t>
  </si>
  <si>
    <t>JOSE LEONARDO CRISTANCHO CASTAÃ‘O</t>
  </si>
  <si>
    <t>XIMENA PAOLA BERNAL CASTILLO</t>
  </si>
  <si>
    <t>YESICA MILENA ACOSTA MOLINA</t>
  </si>
  <si>
    <t>LUIS ALFREDO BARON LEAL</t>
  </si>
  <si>
    <t>BIBIANA  CASTRO RAMIREZ</t>
  </si>
  <si>
    <t>ANDRES FELIPE GARCIA OSPINA</t>
  </si>
  <si>
    <t>CLAUDIA DEL PILAR CENDALES PAREDES</t>
  </si>
  <si>
    <t>DIEGO IVAN BOHORQUEZ NOVOA</t>
  </si>
  <si>
    <t>XIMENA  CASTILLO TRIANA</t>
  </si>
  <si>
    <t>JOSE ALEXANDER PINZON RIVERA</t>
  </si>
  <si>
    <t>JOSE DAVID DIAZ HUERTAS</t>
  </si>
  <si>
    <t>JEYSON ALBERTO RODRÃGUEZ PACHECO</t>
  </si>
  <si>
    <t>NASLY DANIELA SANCHEZ BERNAL</t>
  </si>
  <si>
    <t>MARIA PAOLA SALAS DIAZ</t>
  </si>
  <si>
    <t>Maria Alejandra Duran Largo</t>
  </si>
  <si>
    <t>DIANA PAOLA GAITAN MARTINEZ</t>
  </si>
  <si>
    <t>LAURA  MEJIA TORRES</t>
  </si>
  <si>
    <t>NUBIA NAYIBE VELASCO CALVO</t>
  </si>
  <si>
    <t>LEONARDO  OCHICA SALAMANCA</t>
  </si>
  <si>
    <t>DIEGO LUIS ROBAYO DE ANGULO</t>
  </si>
  <si>
    <t>WILLIAM ANDRES ELASMAR GARCIA</t>
  </si>
  <si>
    <t>CONSTANZA  MEDINA DIAZ</t>
  </si>
  <si>
    <t>CAMILO ANDRES RODRIGUEZ ANGULO</t>
  </si>
  <si>
    <t>MARIA PAULA MARTINEZ CONCHA</t>
  </si>
  <si>
    <t>JENNY MARIBEL ZAMUDIO BELTRAN</t>
  </si>
  <si>
    <t>ANDRES IVAN ALBARRACIN SALAMANCA</t>
  </si>
  <si>
    <t>605</t>
  </si>
  <si>
    <t>532</t>
  </si>
  <si>
    <t>436</t>
  </si>
  <si>
    <t>493</t>
  </si>
  <si>
    <t>484</t>
  </si>
  <si>
    <t>494</t>
  </si>
  <si>
    <t>507</t>
  </si>
  <si>
    <t>506</t>
  </si>
  <si>
    <t>508</t>
  </si>
  <si>
    <t>538</t>
  </si>
  <si>
    <t>655</t>
  </si>
  <si>
    <t>563</t>
  </si>
  <si>
    <t>505</t>
  </si>
  <si>
    <t>417</t>
  </si>
  <si>
    <t>485</t>
  </si>
  <si>
    <t>516</t>
  </si>
  <si>
    <t>520</t>
  </si>
  <si>
    <t>502</t>
  </si>
  <si>
    <t>509</t>
  </si>
  <si>
    <t>510</t>
  </si>
  <si>
    <t>462</t>
  </si>
  <si>
    <t>482</t>
  </si>
  <si>
    <t>617</t>
  </si>
  <si>
    <t>654</t>
  </si>
  <si>
    <t>486</t>
  </si>
  <si>
    <t>529</t>
  </si>
  <si>
    <t>511</t>
  </si>
  <si>
    <t>513</t>
  </si>
  <si>
    <t>524</t>
  </si>
  <si>
    <t>479</t>
  </si>
  <si>
    <t>483</t>
  </si>
  <si>
    <t>542</t>
  </si>
  <si>
    <t>629</t>
  </si>
  <si>
    <t>632</t>
  </si>
  <si>
    <t>571</t>
  </si>
  <si>
    <t>523</t>
  </si>
  <si>
    <t>361
362</t>
  </si>
  <si>
    <t>418</t>
  </si>
  <si>
    <t>522</t>
  </si>
  <si>
    <t>528</t>
  </si>
  <si>
    <t>497</t>
  </si>
  <si>
    <t>432</t>
  </si>
  <si>
    <t>499</t>
  </si>
  <si>
    <t>400</t>
  </si>
  <si>
    <t>533</t>
  </si>
  <si>
    <t>431</t>
  </si>
  <si>
    <t>527</t>
  </si>
  <si>
    <t>488</t>
  </si>
  <si>
    <t>518</t>
  </si>
  <si>
    <t>607</t>
  </si>
  <si>
    <t>490</t>
  </si>
  <si>
    <t>656</t>
  </si>
  <si>
    <t>397</t>
  </si>
  <si>
    <t>635</t>
  </si>
  <si>
    <t>519</t>
  </si>
  <si>
    <t>461</t>
  </si>
  <si>
    <t>387</t>
  </si>
  <si>
    <t>442</t>
  </si>
  <si>
    <t>496</t>
  </si>
  <si>
    <t>440</t>
  </si>
  <si>
    <t>495</t>
  </si>
  <si>
    <t>454</t>
  </si>
  <si>
    <t>525</t>
  </si>
  <si>
    <t>543</t>
  </si>
  <si>
    <t>441</t>
  </si>
  <si>
    <t>653</t>
  </si>
  <si>
    <t>659</t>
  </si>
  <si>
    <t>33843
29353</t>
  </si>
  <si>
    <t>Fomento a procesos patrimoniales</t>
  </si>
  <si>
    <t>Implementar una oferta institucional que permita el acceso diverso, plural, e igualitario a los procesos de fomento, fortalecimiento, salvaguardia y divulgación del patrimonio cultural</t>
  </si>
  <si>
    <t>158 - Realizar el 100% de las acciones para el fortalecimiento de los estímulos, apoyos concertados y alianzas estratégicas para dinamizar la estrategia sectorial dirigida a fomentar los procesos culturales, artísticos, patrimoniales</t>
  </si>
  <si>
    <t>2 - Otorgar 250 estímulos, apoyos concertados y alianzas estratégicas para dinamizar la estrategia sectorial dirigida a fomentar los procesos patrimoniales de la ciudad</t>
  </si>
  <si>
    <t>124. Número de estímulos otorgados a iniciativas de la ciudadanía en temas de patrimonio cultural</t>
  </si>
  <si>
    <t>Procesos de salvaguardia efectiva del patrimonio inmaterial realizados</t>
  </si>
  <si>
    <t>442-812</t>
  </si>
  <si>
    <t>904
901
900
1026
902</t>
  </si>
  <si>
    <t>765
766
764
762
778
761
767
763
759
752
760
754
757
758
756
786
755
785
753</t>
  </si>
  <si>
    <t>(Cód. 625)  Prestar servicios profesionales al Instituto Distrital de Patrimonio Cultural para implementar las estrategias de articulación misional en el marco de las acciones de fomento a las prácticas del patrimonio cultural.</t>
  </si>
  <si>
    <t>(Cód. 626) Prestar servicios profesionales al Instituto Distrital de Patrimonio Cultural para realizar la estructuración, ejecución y seguimiento de las convocatorias que se definan en el marco del programa de fomento de la entidad.</t>
  </si>
  <si>
    <t>(Cód. 627) Prestar servicios profesionales al Instituto Distrital de Patrimonio Cultural para realizar la estructuración, ejecución y seguimiento de las convocatorias que se definan en el marco del programa de fomento de la entidad.</t>
  </si>
  <si>
    <t>(Cód. 628) Prestar servicios profesionales al Instituto Distrital de Patrimonio Cultural para apoyar las actividades operativas y logísticas necesarias para la implementación del programa de fomento a las prácticas del patrimonio cultural.</t>
  </si>
  <si>
    <t>(Cód. 629) Prestar servicios profesionales al Instituto Distrital de Patrimonio Cultural para realizar el acompañamiento en la estructuración e implementación del programa de fomento a las prácticas del patrimonio cultural, en el marco de los Programas Distritales de Estímulos, de Apoyos Concertados y Alianzas estratégicas.</t>
  </si>
  <si>
    <t>(Cód. 630) Prestar servicios profesionales al Instituto Distrital de Patrimonio Cultural para apoyar las actividades operativas y logísticas necesarias para la implementación del programa de fomento a las prácticas del patrimonio cultural.</t>
  </si>
  <si>
    <t>(Cód. 631) Beca Patrimonios Locales: salvaguardia del Patrimonio Cultural Inmaterial de Bogotá</t>
  </si>
  <si>
    <t>(Cód. 631) Beca de investigación histórica sobre un barrio de Bogotá</t>
  </si>
  <si>
    <t>(Cód. 631) Beca documentación y catalogación del fondo fotográfico Daniel Rodríguez - Segunda parte</t>
  </si>
  <si>
    <t>(Cód. 631) Beca de apropiación social del patrimonio cultural de Bogotá a través de dispositivos pedagógicos en el museo de Bogotá</t>
  </si>
  <si>
    <t>(Cód. 631) Beca de investigación sobre el comercio tradicional en sectores barriales de Bogotá</t>
  </si>
  <si>
    <t>(Cód. 631) Beca para la visibilización de los saberes y prácticas de mujeres portadoras de Patrimonio Cultural Inmaterial en Bogotá</t>
  </si>
  <si>
    <t>(Cód. 631) Beca para la visibilización y apropiación del Patrimonio Cultural Inmaterial de grupos étnicos presentes en Bogotá (Categorías población Rrom, Raizal, Indígena, Negra, Afrosdescediente y Palenquera).</t>
  </si>
  <si>
    <t>(Cód. 631) Beca de activación de procesos de memoria y patrimonio en Bogotá</t>
  </si>
  <si>
    <t>(Cód. 632) Premio de Fotografía Ciudad de Bogotá</t>
  </si>
  <si>
    <t>(Cód. 632) Premio Dibujaton: Ilustra el Patrimonio de Bogotá</t>
  </si>
  <si>
    <t>(Cód. 633) Jurados Convocatoria I</t>
  </si>
  <si>
    <t>(Cód. 634) Premio en reconocimiento al agenciamiento social del patrimonio cultural a nivel local</t>
  </si>
  <si>
    <t>(Cód. 634) Premio tiendas con memoria. reconocimiento para la activación de lugares de comercio tradicional en Bogotá</t>
  </si>
  <si>
    <t>(Cód. 635) Beca para la documentación de cartografías de los alimentos en Bogotá</t>
  </si>
  <si>
    <t>(Cód. 635) Beca para el reconocimiento del patrimonio cultural de sectores sociales</t>
  </si>
  <si>
    <t>(Cód. 635) Beca para el reconocimiento de los oficios o actividades productivas tradicionales en Bogotá</t>
  </si>
  <si>
    <t>(Cód. 636) Jurados Convocatoria II</t>
  </si>
  <si>
    <t>(Cód. 637) Prestar servicios profesionales al Instituto Distrital de Patrimonio Cultural para desarrollar procesos que permitan el acceso diverso, plural e igualitario a los programas institucionales en perspectiva del enfoque diferencial de niños, niñas y adolescentes.</t>
  </si>
  <si>
    <t>(Cód. 638) Prestar servicios profesionales al Instituto Distrital de Patrimonio Cultural para desarrollar procesos que permitan el acceso diverso, plural e igualitario a los programas institucionales, con un enfoque diferencial de discapacidad</t>
  </si>
  <si>
    <t>(Cód. 639) Prestar servicios profesionales al Instituto Distrital de Patrimonio Cultural para desarrollar procesos que permitan el acceso diverso, plural e igualitario a los programas institucionales en perspectiva del enfoque diferencial de étnico.</t>
  </si>
  <si>
    <t>SANDRA CAROLINA NORIEGA AGUILAR</t>
  </si>
  <si>
    <t>BONILLA RODRIGUEZ NATHALY ANDREA</t>
  </si>
  <si>
    <t>SANTIAGO  MURCIA ROA</t>
  </si>
  <si>
    <t>CARLOS ALFONSO CAICEDO GUZMAN</t>
  </si>
  <si>
    <t>MARIA FERNANDA ANGEL GONZALEZ</t>
  </si>
  <si>
    <t>MILTON IVAN AGUILERA AVILA</t>
  </si>
  <si>
    <t>ANA ROSMERY PACHON RUIZ</t>
  </si>
  <si>
    <t>DIANA MARCELA CAMELO PINILLA</t>
  </si>
  <si>
    <t>JESSICA MAYERLY MOLINA BUITRAGO</t>
  </si>
  <si>
    <t>JOHANNA MARCELA GALINDO URREGO</t>
  </si>
  <si>
    <t>ANGIE MILENA ESPINEL MENESES</t>
  </si>
  <si>
    <t>NANCY ELENA BURGOS ORTIZ</t>
  </si>
  <si>
    <t>ORGANIZACION DE LA COMUNIDAD RAIZAL CON RESIDENCIA FUERA DEL ARCHIPIELAGO DE SAN ANDRES PROVIDENCIA Y SANTA CATALINA
IVONNE JOHANNA OREJUELA RAMIREZ
"FUNDACION MIZIZI YA MABABU			"
CABILDO INDIGENA INGA DE BOGOTA DC
AMPARO DEL CARMEN MANCILLA LOPEZ</t>
  </si>
  <si>
    <t>MANUEL  SALGE FERRO
SANDRA MARCELA DURAN CALDERON
Camilo Alejandro Moreno Iregui
MANUEL  SALGE FERRO
PAOLA ANDREA LOPEZ LARA
JAIRO  CHAPARRO VALDERRAMA
NEFTALI  VANEGAS MENGUAN
SANDRA MARCELA DURAN CALDERON
JAIRZINHO FRANCISCO PANQUEBA CIFUENTES
LUIS FERNANDO EDUARDO CRUZ FLOREZ
JHON EMERSON MORENO RIAÃ‘O
JULIO ANDRES SANCHEZ SANCHEZ
LEIDY JAZMIN TORRES CENDALES
LILIANA  GRACIA HINCAPIE
LEIDY JAZMIN TORRES CENDALES
JOSE ALEXANDER HERNANDEZ LOPEZ
BEATRIZ ELENA VELASQUEZ ROZO
JOSE ALEXANDER HERNANDEZ LOPEZ
MICHAEL ANDRES FORERO PARRA</t>
  </si>
  <si>
    <t>MARIA  BUENAVENTURA VALENCIA
JULIAN ALEJANDRO OSORIO OSORIO
EDWARD JIMENO GUERRERO CHINOME
DAVID LEONARDO GOMEZ MANRIQUE</t>
  </si>
  <si>
    <t>TATIANA DEL PILAR DUEÃ‘AS GUTIERREZ</t>
  </si>
  <si>
    <t>LLERIS VICENTE ESPITIA VILLA</t>
  </si>
  <si>
    <t>ROMMEL  ROJAS RUBIO</t>
  </si>
  <si>
    <t>512</t>
  </si>
  <si>
    <t>396</t>
  </si>
  <si>
    <t>430</t>
  </si>
  <si>
    <t>501</t>
  </si>
  <si>
    <t>628</t>
  </si>
  <si>
    <t>565</t>
  </si>
  <si>
    <t>343</t>
  </si>
  <si>
    <t>347</t>
  </si>
  <si>
    <t>348</t>
  </si>
  <si>
    <t>350</t>
  </si>
  <si>
    <t>351</t>
  </si>
  <si>
    <t>344</t>
  </si>
  <si>
    <t>388
392</t>
  </si>
  <si>
    <t>302
302
302
303
308
304
308
303
304
308
304
307
305
305
306
305
306
306
307</t>
  </si>
  <si>
    <t>391
289</t>
  </si>
  <si>
    <t>429</t>
  </si>
  <si>
    <t>427</t>
  </si>
  <si>
    <t>477</t>
  </si>
  <si>
    <t>Declaratorias de patrimonio cultural inmaterial del orden distrital</t>
  </si>
  <si>
    <t>Desarrollar procesos interrelacionales para la comprensión y valoración del patrimonio que incluya la diversidad poblacional, territorial y simbólica</t>
  </si>
  <si>
    <t>152 - Gestionar tres (3) declaratorias de patrimonio cultural inmaterial del orden distrital</t>
  </si>
  <si>
    <t>3 - Gestionar tres (3) declaratorias de patrimonio cultural inmaterial del orden distrital</t>
  </si>
  <si>
    <t xml:space="preserve">(Cód. 721) Prestar servicios profesionales al Instituto Distrital de Patrimonio Cultural para orientar planes, programas, proyectos y acciones para la comprensión y valoración del patrimonio cultural inmaterial de la ciudad de Bogotá. </t>
  </si>
  <si>
    <t>(Cód. 722) Prestar servicios profesionales al Instituto Distrital de Patrimonio Cultural para apoyar el desarrollo de los procesos transversales en el marco de las declaratorias del patrimonio cultural</t>
  </si>
  <si>
    <t>(Cód. 723) Prestar servicios profesionales al Instituto Distrital de Patrimonio Cultural para apoyar el proceso de divulgación de los programas, proyectos, planes y acciones orientados a la comprensión y valoración del patrimonio cultural inmaterial de la ciudad de Bogotá.</t>
  </si>
  <si>
    <t>(Cód. 724) Prestar servicios profesionales al Instituto Distrital de Patrimonio Cultural para apoyar el desarrollo planes, programas, proyectos y acciones para la salvaguardia comprensión y valoración del patrimonio cultural inmaterial del sistema de plazas de mercado de Bogotá</t>
  </si>
  <si>
    <t>(Cód. 725) Prestar servicios profesionales al Instituto Distrital de Patrimonio Cultural para apoyar las acciones, orientados a la activación, divulgación y valoración del patrimonio cultural inmaterial de la ciudad.</t>
  </si>
  <si>
    <t>(Cód. 726) Prestar servicios profesionales al Instituto Distrital de Patrimonio Cultural para apoyar a la Subdirección de Divulgación y Apropiación del Patrimonio en el desarrollo de acciones de desarrollo sostenible en el marco de la valoración del patrimonio cultural</t>
  </si>
  <si>
    <t>(Cód. 727) Prestar servicios profesionales al Instituto Distrital de Patrimonio Cultural para apoyar a la subdirección de divulgación y apropiación en la implementación de acciones de desarrollo sostenible en el marco de la valoración del patrimonio cultural</t>
  </si>
  <si>
    <t>(Cód. 728) Prestar servicios profesionales al Instituto Distrital de Patrimonio Cultural para apoyar procesos de la política de participación en el marco de las acciones de la comprensión y valoración del patrimonio cultural</t>
  </si>
  <si>
    <t>(Cód. 729) Aunar esfuerzos técnicos y  administrativos para desarrollar el mapeo del estudio de pervivencia y daño cultural de los pueblos indígenas en perspectiva de patrimonio integral en el Distrito Capital.</t>
  </si>
  <si>
    <t>(Cód. 730) Celebrar un Convenio de Asociación entre el Instituto Distrital de Patrimonio Cultural y una entidad sin ánimo de lucro para el desarrollo conjunto de actividades relacionadas con los cometidos y funciones del Instituto, específicamente para la realización de actividades culturales y educativas orientadas a la apropiación y divulgación del patrimonio cultural inmaterial en la ciudad de Bogotá</t>
  </si>
  <si>
    <t>(Cód. 731) Aunar esfuerzos para desarrollar actividades relacionadas con el proceso de activación e intervención patrimonial urbana desde manifestaciones culturales y artísticas de las comunidades afro en la ciudad de Bogotá D.C.</t>
  </si>
  <si>
    <t>(Cód. 732) Prestar servicios profesionales al Instituto Distrital de Patrimonio Cultural para desarrollar las acciones de los proyectos transversales de la dirección en el marco de la comprensión y valoración del patrimonio cultural</t>
  </si>
  <si>
    <t>(Cód. 734) Prestar servicios de apoyo a la gestión al Instituto Distrital de Patrimonio Cultural para desarrollar las acciones de memoria en el marco de las acciones de comprensión y valoración del patrimonio cultural</t>
  </si>
  <si>
    <t>(Cód. 735) Aunar esfuerzos técnicos, administrativos y logísticos para la identificación, documentación y reconocimiento de manifestaciones del patrimonio cultural inmaterial  de la comunidad indígena Muisca de Bosa, en articulación con la implementación del Plan de vida “Palabra que protege y cuida la semilla”.</t>
  </si>
  <si>
    <t>(Cód. 858) Aunar esfuerzos para el desarrollo conjunto de actividades relacionadas con la metodología de creación colectiva del Teatro la Candelaria como potencial manifestación del Patrimonio Cultural Inmaterial de la ciudad.</t>
  </si>
  <si>
    <t>(Cód. 859) Prestar servicios de apoyo a la gestión en las actividades relacionadas con el proceso de declaratorias del Instituto Distrital de Patrimonio Cultural.</t>
  </si>
  <si>
    <t>CATALINA  CAVELIER ADARVE</t>
  </si>
  <si>
    <t>DIEGO JAVIER GOMEZ CALDERON</t>
  </si>
  <si>
    <t>DIEGO ANDRES MUÃ‘OZ CASALLAS</t>
  </si>
  <si>
    <t>Edna Gisel Riveros Aguirre</t>
  </si>
  <si>
    <t>luis enrique rincon henao</t>
  </si>
  <si>
    <t>JAVIER ANDRES MACHICADO VILLAMIZAR</t>
  </si>
  <si>
    <t>OSCAR RAUL OSPINA LOZANO</t>
  </si>
  <si>
    <t>MARIA ANGELICA RODRIGUEZ GUTIERREZ</t>
  </si>
  <si>
    <t>ORGANIZACION NACIONAL INDIGENA DE COLOMBIA - ONIC</t>
  </si>
  <si>
    <t>CORPORACION CULTURAL INTERCOLOMBIA</t>
  </si>
  <si>
    <t>CHATERINE  HENKEL</t>
  </si>
  <si>
    <t>EDGAR CAMILO ALVAREZ BENITEZ</t>
  </si>
  <si>
    <t>CABILDO INDIGENA MUISCA DE BOSA</t>
  </si>
  <si>
    <t>WILMAR ALEJANDRO VIDALES GARCIA</t>
  </si>
  <si>
    <t>379</t>
  </si>
  <si>
    <t>515</t>
  </si>
  <si>
    <t>492</t>
  </si>
  <si>
    <t>428</t>
  </si>
  <si>
    <t>569</t>
  </si>
  <si>
    <t>619</t>
  </si>
  <si>
    <t>661</t>
  </si>
  <si>
    <t>553</t>
  </si>
  <si>
    <t>657</t>
  </si>
  <si>
    <t>624</t>
  </si>
  <si>
    <t>612</t>
  </si>
  <si>
    <t>606</t>
  </si>
  <si>
    <t>658</t>
  </si>
  <si>
    <t>660</t>
  </si>
  <si>
    <t>Inventario del patrimonio cultura inmaterial</t>
  </si>
  <si>
    <t>4 - Realizar un (1) proceso de diagnóstico, identificación y documentación de manifestaciones de patrimonio cultural</t>
  </si>
  <si>
    <t xml:space="preserve">(Cód. 737) Prestar servicios profesionales al Instituto Distrital de Patrimonio Cultural para apoyar las acciones y estrategias relacionadas con el inventario del patrimonio cultural inmaterial de Bogotá. </t>
  </si>
  <si>
    <t>(Cód. 738) Prestar servicios profesionales al Instituto Distrital de Patrimonio Cultural para apoyar el proceso de inventario del patrimonio cultural inmaterial</t>
  </si>
  <si>
    <t>(Cód. 739) Prestar servicios profesionales al Instituto Distrital de Patrimonio Cultural para orientar el desarrollo del proceso de inventario del patrimonio cultural inmaterial desde una perspectiva de integralidad, territorial y poblacional.</t>
  </si>
  <si>
    <t>(Cód. 740) Prestar servicios profesionales al Instituto Distrital de Patrimonio Cultural para apoyar el desarrollo del proceso de inventario del patrimonio cultural inmaterial desde una perspectiva de integralidad, territorial y poblacional.</t>
  </si>
  <si>
    <t>(Cód. 861) Prestar servicios profesionales al Instituto Distrital de Patrimonio Cultural para apoyar en la consulta de fuentes primarias de archivo, fuentes históricas y elaboración de documentos de contexto histórico y documental para los procesos de inventario de Patrimonio Cultural Inmaterial de Bogotá.</t>
  </si>
  <si>
    <t>JUAN PABLO HENAO VALLEJO</t>
  </si>
  <si>
    <t>JUAN JOSE GOMEZ ACOSTA</t>
  </si>
  <si>
    <t>BLANCA CECILIA GOMEZ LOZANO</t>
  </si>
  <si>
    <t>LINA MARIA FORERO JIMENEZ</t>
  </si>
  <si>
    <t>ALEXANDRA  MESA MENDIETA</t>
  </si>
  <si>
    <t>398</t>
  </si>
  <si>
    <t>476</t>
  </si>
  <si>
    <t>467</t>
  </si>
  <si>
    <t>404</t>
  </si>
  <si>
    <t>638</t>
  </si>
  <si>
    <t>7649. Consolidación de los patrimonios como referente de ordenamiento territorial en la ciudad de Bogotá</t>
  </si>
  <si>
    <t>2020110010055</t>
  </si>
  <si>
    <t>133011602310000007649</t>
  </si>
  <si>
    <t>Subdirección de Gestión Territorial del Patrimonio</t>
  </si>
  <si>
    <t>31 - Protección y valoración del patrimonio tangible e intangible en Bogotá y la región</t>
  </si>
  <si>
    <t>02 - Cambiar nuestros hábitos de vida para reverdecer a Bogotá y adaptarnos y mitigar la crisis climática</t>
  </si>
  <si>
    <t>15 - Intervenir integralmente áreas estratégicas de Bogotá teniendo en cuenta las dinámicas patrimoniales, ambientales, sociales y culturales</t>
  </si>
  <si>
    <t>Consolidar los patrimonios de Bogotá-región como referente de significados sociales y determinante de las dinámicas del ordenamiento territorial</t>
  </si>
  <si>
    <t>Generar la activación de un (1) parque arqueológico de la Hacienda El Carmen (Usme) integrando borde urbano y rural de Bogotá</t>
  </si>
  <si>
    <t>Reivindicar y promover el patrimonio cultural como escenario y dispositivo de construcción de significados, conflictos, vivencias y prácticas de los diferentes grupos poblacionales y sectores sociales</t>
  </si>
  <si>
    <t>Parque arqueológico Hacienda El Carmen (Usme)</t>
  </si>
  <si>
    <t>(Cód. 772) Prestar servicios de apoyo a la gestión al Instituto Distrital de Patrimonio Cultural para apoyar la implementación de la ruta social del parque arqueológico de Usme</t>
  </si>
  <si>
    <t>(Cód. 773) Prestar servicios de apoyo a la gestión al Instituto Distrital de Patrimonio Cultural para apoyar la implementación de la ruta social del parque arqueológico de Usme</t>
  </si>
  <si>
    <t>(Cód. 774) Prestar servicios de apoyo a la gestión al Instituto Distrital de Patrimonio Cultural para apoyar la implementación de la ruta social del parque arqueológico de Usme</t>
  </si>
  <si>
    <t>(Cód. 775) Prestar servicios de apoyo a la gestión al Instituto Distrital de Patrimonio Cultural para apoyar la implementación de la ruta social del parque arqueológico de Usme</t>
  </si>
  <si>
    <t>(Cód. 844) Prestar servicios de apoyo a la gestión al Instituto Distrital de Patrimonio Cultural para apoyar la implementación de la ruta social del parque arqueológico de Usme</t>
  </si>
  <si>
    <t>(Cód. 847) Prestar servicios de apoyo a la gestión al Instituto Distrital de Patrimonio Cultural para apoyar la implementación de la ruta social del parque arqueológico de Usme</t>
  </si>
  <si>
    <t>(Cód. 848) Prestar servicios de apoyo a la gestión al Instituto Distrital de Patrimonio Cultural para apoyar la implementación de la ruta social del parque arqueológico de Usme</t>
  </si>
  <si>
    <t>(Cód. 849) Prestar servicios de apoyo a la gestión al Instituto Distrital de Patrimonio Cultural para apoyar la implementación de la ruta social del parque arqueológico de Usme</t>
  </si>
  <si>
    <t>1 - Generar la activación de un (1) parque arqueológico de la Hacienda El Carmen (Usme) integrando borde urbano y rural de Bogotá</t>
  </si>
  <si>
    <t>Parques arqueológicos patrimoniales preservados</t>
  </si>
  <si>
    <t>JUAN CARLOS PEREZ ALVAREZ</t>
  </si>
  <si>
    <t>KAREN YESENIA CLAVIJO VASQUEZ</t>
  </si>
  <si>
    <t>MARIA CAMILA MARIN GUALTERO</t>
  </si>
  <si>
    <t>JOSE VICENTE PACHON</t>
  </si>
  <si>
    <t>SANDRA CAROLINA DIAZ GAMEZ</t>
  </si>
  <si>
    <t>SERGIO ANDRES TORRES VIDAL</t>
  </si>
  <si>
    <t>ESTEFANIA  LOPEZ GOMEZ</t>
  </si>
  <si>
    <t>590</t>
  </si>
  <si>
    <t>600</t>
  </si>
  <si>
    <t>586</t>
  </si>
  <si>
    <t>639</t>
  </si>
  <si>
    <t>645</t>
  </si>
  <si>
    <t>640</t>
  </si>
  <si>
    <t>650</t>
  </si>
  <si>
    <t>642</t>
  </si>
  <si>
    <t>(Cód. 743) Prestar servicios profesionales al Instituto Distrital de Patrimonio Cultural para orientar la verificación y consolidación del inventario y valoración del patrimonio cultural inmueble de Bogotá, D.C., en el marco de la formulación de los instrumentos de planeación territorial.</t>
  </si>
  <si>
    <t>(Cód. 744) Prestar servicios profesionales al Instituto Distrital de Patrimonio Cultural para apoyar las acciones técnicas y operativas del direccionamiento del inventario y valoración del patrimonio cultural inmueble de Bogotá, D.C., en el marco de la formulación de los instrumentos de planeación territorial</t>
  </si>
  <si>
    <t>(Cód. 745) Prestar servicios profesionales al Instituto Distrital de Patrimonio Cultural en la elaboración de los insumos para la realización del inventario y valoración del patrimonio cultural inmueble de Bogotá, D.C., en el marco de la formulación de los instrumentos de planeación territorial</t>
  </si>
  <si>
    <t>(Cód. 746) Prestar servicios profesionales al Instituto Distrital de Patrimonio Cultural en la elaboración de los insumos para la realización del inventario y valoración del patrimonio cultural inmueble de Bogotá, D.C., en el marco de la formulación de los instrumentos de planeación territorial</t>
  </si>
  <si>
    <t>(Cód. 747) Prestar servicios profesionales al Instituto Distrital de Patrimonio Cultural en la elaboración de los insumos para la realización del inventario y valoración del patrimonio cultural inmueble de Bogotá, D.C., en el marco de la formulación de los instrumentos de planeación territorial</t>
  </si>
  <si>
    <t>(Cód. 748) Prestar servicios profesionales al Instituto Distrital de Patrimonio Cultural en la elaboración de los insumos para la realización del inventario y valoración del patrimonio cultural inmueble de Bogotá, D.C., en el marco de la formulación de los instrumentos de planeación territorial</t>
  </si>
  <si>
    <t>(Cód. 749) Prestar servicios profesionales al Instituto Distrital de Patrimonio Cultural en la elaboración de los insumos para la realización del inventario y valoración del patrimonio cultural inmueble de Bogotá, D.C., en el marco de la formulación de los instrumentos de planeación territorial</t>
  </si>
  <si>
    <t>(Cód. 750) Prestar servicios profesionales al Instituto Distrital de Patrimonio Cultural en la elaboración de los insumos para la realización del inventario y valoración del patrimonio cultural inmueble de Bogotá, D.C., en el marco de la formulación de los instrumentos de planeación territorial</t>
  </si>
  <si>
    <t>(Cód. 751) Prestar servicios profesionales al Instituto Distrital de Patrimonio Cultural para identificar las prácticas culturales y manifestaciones del patrimonio cultural inmaterial en el marco de la formulación de los instrumentos de planeación territorial.</t>
  </si>
  <si>
    <t xml:space="preserve">(Cód. 752) Prestar servicios profesionales al Instituto Distrital de Patrimonio Cultural para elaborar los insumos del componente socioeconómico de las fases de diagnóstico y formulación de los instrumentos de planeación territorial. </t>
  </si>
  <si>
    <t xml:space="preserve">(Cód. 753) Prestar servicios profesionales al Instituto Distrital de Patrimonio Cultural para elaborar los insumos del componente habitacional de las fases de diagnóstico y formulación de los instrumentos de planeación territorial. </t>
  </si>
  <si>
    <t>(Cód. 754) Prestar servicios profesionales al Instituto Distrital de Patrimonio Cultural para elaborar los insumos del componente de accesibilidad y movilidad de las fases de diagnóstico y formulación de los instrumentos de planeación territorial.</t>
  </si>
  <si>
    <t>(Cód. 755) Prestar servicios profesionales al Instituto Distrital de Patrimonio Cultural para orientar el desarrollo técnico de los insumos urbanos, para la formulación de los instrumentos de planeación territorial.</t>
  </si>
  <si>
    <t>(Cód. 756) Prestar servicios profesionales al Instituto Distrital de Patrimonio Cultural para apoyar el desarrollo de las fases de diagnóstico y formulación de los planes especiales de manejo y protección de Bienes de Interés Cultural.</t>
  </si>
  <si>
    <t xml:space="preserve">(Cód. 757) Prestar servicios profesionales al Instituto Distrital de Patrimonio Cultural para apoyar la elaboración del Documento Técnico de Soporte -DTS de la norma urbanística, que incluya los lineamientos para la propuesta urbano general, espacio público y equipamientos, en el marco de la formulación de los instrumentos de planeación territorial. </t>
  </si>
  <si>
    <t xml:space="preserve">(Cód. 758) Prestar servicios profesionales al Instituto Distrital de Patrimonio Cultural para elaborar los insumos del componente ambiental y de patrimonio natural, en el marco de la formulación de los instrumentos de planeación territorial. </t>
  </si>
  <si>
    <t xml:space="preserve">(Cód. 759) Prestar servicios profesionales al Instituto Distrital de Patrimonio Cultural para orientar el desarrollo técnico de los insumos urbanos, en el marco de la formulación de los instrumentos de planeación territorial. </t>
  </si>
  <si>
    <t>(Cód. 760) Prestar servicios profesionales al Instituto Distrital de Patrimonio Cultural para apoyar la gestión interinstitucional orientada a la adopción de los instrumentos de planeación territorial.</t>
  </si>
  <si>
    <t>(Cód. 761) Prestar servicios profesionales al Instituto Distrital de Patrimonio Cultural para apoyar los procesos de diagnóstico y formulación de los instrumentos de planeación territorial.</t>
  </si>
  <si>
    <t>(Cód. 762) Prestar servicios profesionales al Instituto Distrital de Patrimonio Cultural para orientar y acompañar juridícamente los aspectos administrativos de la Subdirección de Gestión Territorial del Patrimonio</t>
  </si>
  <si>
    <t>(Cód. 765) Prestar servicios profesionales al Instituto Distrital de Patrimonio Cultural para orientar las acciones del Sistema de Información Geográfico del patrimonio Cultural -SIG_PC-, en el marco de la formulación de los Instrumentos de planeación territorial</t>
  </si>
  <si>
    <t>(Cód. 766) Prestar servicios profesionales al Instituto Distrital de Patrimonio Cultural para el desarrollo de las actividades técnicas de análisis, producción de mapas y reportes requeridos en la implementación del Sistema de Información Geográfica -SIG_PC, en el marco de la formulación de instrumentos de planeación territorial.</t>
  </si>
  <si>
    <t>(Cód. 767) Prestar servicios profesionales al Instituto Distrital de Patrimonio Cultural para apoyar las actividades de control y seguimiento a la gestión de la Subdirección de Gestión Territorial.</t>
  </si>
  <si>
    <t xml:space="preserve">(Cód. 768) Prestar servicios profesionales al Instituto Distrital de Patrimonio Cultural para apoyar el proceso de participación y el desarrollo de un plan de divulgación en el marco de la formulación de los instrumentos de planeación territorial. </t>
  </si>
  <si>
    <t>(Cód. 769) Prestar servicios profesionales al Instituto Distrital de Patrimonio Cultural para apoyar el desarrollo y gestión de las acciones jurídicas, administrativas e institucionales en el marco de la formulación de instrumentos de planeación territorial.</t>
  </si>
  <si>
    <t>(Cód. 770) Prestar servicios profesionales al Instituto Distrital de Patrimonio Cultural para apoyar en la definición del componente de paisaje que se requieran en el marco de la formulación de los instrumentos de planeación territorial y demás proyectos definidos por la Entidad.</t>
  </si>
  <si>
    <t>(Cód. 867) Aunar esfuerzos técnicos, administrativos y financieros para el desarrollo de los componentes ambiental, sociocultural, turismo, participación, comunicación y divulgación, en el marco de la formulación del PEMP del Parque Nacional Olaya Herrera, Bien de Interés Cultural del ámbito nacional, localizado en la ciudad de Bogotá, D.C.</t>
  </si>
  <si>
    <t xml:space="preserve">Instrumentos de planeación territorial
</t>
  </si>
  <si>
    <t>Formular e implementar instrumentos distritales de protección, planeación y gestión integrada de los patrimonios culturales y naturales de Bogotá-Región</t>
  </si>
  <si>
    <t>2. Formular cuatro (4) instrumentos de planeación territorial en entornos patrimoniales como determinante del ordenamiento territorial de Bogotá.</t>
  </si>
  <si>
    <t>228 - Formular cuatro (4) instrumentos de planeación territorial en entornos patrimoniales como determinante del ordenamiento territorial de Bogotá</t>
  </si>
  <si>
    <t>15. Instrumentos técnicos de gestión para la preservación del patrimonio cultural</t>
  </si>
  <si>
    <t>126. Número de instrumentos de gestión del patrimonio urbano formulados</t>
  </si>
  <si>
    <t>ANA GABRIELA PINILLA GONZALEZ</t>
  </si>
  <si>
    <t>jhon edwin morales herrera</t>
  </si>
  <si>
    <t>JAVIER FERNANDO MATEUS TOVAR</t>
  </si>
  <si>
    <t>LAURA ANGELICA MORENO LEMUS</t>
  </si>
  <si>
    <t>yenifer andrea lagos bueno</t>
  </si>
  <si>
    <t>DARIO ALFONSO ZAMBRANO BARRERA</t>
  </si>
  <si>
    <t>KEVIN CARLOS MORALES BELTRAN</t>
  </si>
  <si>
    <t>EFRAIN JOSE CANEDO CASTRO</t>
  </si>
  <si>
    <t>JOHN EDISSON FARFAN RODRIGUEZ</t>
  </si>
  <si>
    <t>FELIPE ANDRES DAVID LEON BARRETO</t>
  </si>
  <si>
    <t>JAIRO ESTEBAN ZULUAGA SALAZAR</t>
  </si>
  <si>
    <t>MAGDA FABIOLA ROJAS RAMIREZ</t>
  </si>
  <si>
    <t>ERIKA MARIA BLANCO VARGAS</t>
  </si>
  <si>
    <t>CLAUDIA ESPERANZA DIAZ BOJACA</t>
  </si>
  <si>
    <t>CRISTINA  MAMPASO CERRILLOS</t>
  </si>
  <si>
    <t>MARIA JOSE CALDERON PONCE DE LEON</t>
  </si>
  <si>
    <t>ANDRES FELIPE VILLAMIL VILLAMIL</t>
  </si>
  <si>
    <t>CLAUDIA PATRICIA SILVA YEPES</t>
  </si>
  <si>
    <t>OTTO FRANCISCO QUINTERO ARIAS</t>
  </si>
  <si>
    <t>QUINTILIANO  PINEDA CESPEDES</t>
  </si>
  <si>
    <t>LUIS GUILLERMO SALAZAR CAICEDO</t>
  </si>
  <si>
    <t>DEBORATH LUCIA GASCON OLARTE</t>
  </si>
  <si>
    <t>HENRY  HERRERA</t>
  </si>
  <si>
    <t>NAYSLA YURLEY TORRES HERNANDEZ</t>
  </si>
  <si>
    <t>JORGE ENRIQUE RAMIREZ HERNANDEZ</t>
  </si>
  <si>
    <t>DIANA WIESNER ARQUITECTURA Y PAISAJE E U</t>
  </si>
  <si>
    <t>358</t>
  </si>
  <si>
    <t>545</t>
  </si>
  <si>
    <t>546</t>
  </si>
  <si>
    <t>547</t>
  </si>
  <si>
    <t>548</t>
  </si>
  <si>
    <t>549</t>
  </si>
  <si>
    <t>550</t>
  </si>
  <si>
    <t>544</t>
  </si>
  <si>
    <t>560</t>
  </si>
  <si>
    <t>616</t>
  </si>
  <si>
    <t>557</t>
  </si>
  <si>
    <t>403</t>
  </si>
  <si>
    <t>559</t>
  </si>
  <si>
    <t>356</t>
  </si>
  <si>
    <t>648</t>
  </si>
  <si>
    <t>385</t>
  </si>
  <si>
    <t>558</t>
  </si>
  <si>
    <t>330</t>
  </si>
  <si>
    <t>561</t>
  </si>
  <si>
    <t>357</t>
  </si>
  <si>
    <t>626</t>
  </si>
  <si>
    <t>636</t>
  </si>
  <si>
    <t>231 - Gestionar una (1) declaratoria de Sumapaz como Patrimonio de la Humanidad por la Unesco</t>
  </si>
  <si>
    <t>Sumapaz como patrimonio de la humanidad</t>
  </si>
  <si>
    <t>N/A</t>
  </si>
  <si>
    <t>MARIA ALEJANDRA GALLEGO SEPULVEDA</t>
  </si>
  <si>
    <t>JUAN DAVID BENAVIDES SEPULVEDA</t>
  </si>
  <si>
    <t>LUIS CAMILO MAMIAN BENAVIDES</t>
  </si>
  <si>
    <t>YEINNER ANDRES LOPEZ NARVAEZ</t>
  </si>
  <si>
    <t>ANGEL HUMBERTO MEDELLIN GUTIERREZ</t>
  </si>
  <si>
    <t>HADASHA ALEXANDRA CARDENAS GARZON</t>
  </si>
  <si>
    <t>MANUEL ARTURO RUIZ MONTEALEGRE</t>
  </si>
  <si>
    <t>RICARDO ALBERTO ARIAS FORERO</t>
  </si>
  <si>
    <t>ERNESTO  MONTENEGRO PEREZ</t>
  </si>
  <si>
    <t>MARIA CATALINA GARCIA BARON</t>
  </si>
  <si>
    <t>EDGAR WENCESLAO MENDEZ MORENO</t>
  </si>
  <si>
    <t>JOSE GREGORIO RODRIGUEZ SARMIENTO</t>
  </si>
  <si>
    <t>ROSA INES RODRIGUEZ CACERES</t>
  </si>
  <si>
    <t>CAMILO  ESCALLON HERKRATH</t>
  </si>
  <si>
    <t>579</t>
  </si>
  <si>
    <t>581</t>
  </si>
  <si>
    <t>623</t>
  </si>
  <si>
    <t>578</t>
  </si>
  <si>
    <t>622</t>
  </si>
  <si>
    <t>593</t>
  </si>
  <si>
    <t>580</t>
  </si>
  <si>
    <t>361</t>
  </si>
  <si>
    <t>457</t>
  </si>
  <si>
    <t>324</t>
  </si>
  <si>
    <t>589</t>
  </si>
  <si>
    <t>644</t>
  </si>
  <si>
    <t>649</t>
  </si>
  <si>
    <t>591</t>
  </si>
  <si>
    <t>Activación de entornos patrimoniales</t>
  </si>
  <si>
    <t>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</si>
  <si>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4 - Activación de siete (7)  entornos con presencia representativa de patrimonio cultural material e inmaterial a través de procesos de interacción social, artística y cultural</t>
  </si>
  <si>
    <t>3 - Gestionar una (1) declaratoria de Sumapaz como Patrimonio de la Humanidad por la Unesco</t>
  </si>
  <si>
    <t>227 - Activación de siete (7) entornos con presencia representativa de patrimonio cultural material e inmaterial a través de procesos de interacción social, artística y cultural</t>
  </si>
  <si>
    <t>131. Entornos multiescalares para la preservación y sostenibilidad del patrimonio cultural activados</t>
  </si>
  <si>
    <t>(Cód. 794) Prestar servicios profesionales al Instituto Distrital de Patrimonio Cultural para apoyar la implementación y el fortalecimiento del Sistema de Información Geográfica SIGPC, en el marco de la activación de entornos patrimoniales.</t>
  </si>
  <si>
    <t>(Cód. 795) Prestar servicios profesionales al Instituto Distrital de Patrimonio Cultural para brindar apoyo técnico y realizar actividades derivadas del análisis de requerimientos relacionados con la implementación y consolidación del Sistema de Información Geográfica -SIGPC-, en el marco de la activación de entornos patrimoniales.</t>
  </si>
  <si>
    <t>(Cód. 796) Prestar servicios profesionales al Instituto Distrital de Patrimonio Cultural para el desarrollo metodológico del análisis poblacional y demogràfico en la activación de entornos patrimoniales.</t>
  </si>
  <si>
    <t>(Cód. 797) Prestar servicios profesionales al Instituto Distrital de Patrimonio Cultural para apoyar la elaboración de diagnósticos socioeconómicos, urbanísticos y la estructuración de bases de datos cartográficas, requeridos para la puesta en marcha de la activación de entornos patrimoniales.</t>
  </si>
  <si>
    <t>(Cód. 798) Prestar servicios profesionales al Instituto Distrital de Patrimonio Cultural en el desarrollo de metodologías y actividades de priorización la activación de entornos.</t>
  </si>
  <si>
    <t>(Cód. 799) Prestar servicios profesionales al Instituto Distrital de Patrimonio Cultural en la compilación, elaboración y edición de los documentos que constituyen el soporte técnico requeridos para la activación de entornos patrimoniales.</t>
  </si>
  <si>
    <t>(Cód. 800) Prestar servicios profesionales al Instituto Distrital de Patrimonio Cultural para orientar la gestión de los planes, programas y proyectos, en el marco de para la activación de entornos patrimoniales.</t>
  </si>
  <si>
    <t>(Cód. 801) Prestar servicios profesionales al Instituto Distrital de Patrimonio Cultural para evaluar los instrumentos de gestión del territorio relacionados con Bienes de Interés Cultural.</t>
  </si>
  <si>
    <t>(Cód. 802) Prestar servicios profesionales al Instituto Distrital de Patrimonio Cultural para evaluar los instrumentos de gestión del territorio relacionados con Bienes de Interés Cultural.</t>
  </si>
  <si>
    <t>(Cód. 803) Prestar servicios profesionales al Instituto Distrital de Patrimonio Cultural para apoyar en la elaboración de insumos urbanisticos requeridos para la en el marco de activación de entornos patrimoniales y demas instrumentos de planeación del instituto.</t>
  </si>
  <si>
    <t>(Cód. 804) Prestar servicios profesionales al Instituto Distrital de Patrimonio Cultural para orientar y apoyar la coordinación en la elaboración de insumos urbanisticos para la activación de entornos patrimoniales y demas instrumentos de planeación del instituto.</t>
  </si>
  <si>
    <t>(Cód. 805) Prestar servicios profesionales al Instituto Distrital de Patrimonio Cultural para apoyar en la elaboración de insumos urbanisticos para la activación de entornos patrimoniales y demas instrumentos de planeación del instituto.</t>
  </si>
  <si>
    <t>(Cód. 806) Prestar servicios profesionales al Instituto Distrital de Patrimonio Cultural para realizar actividades de control y seguimiento administrativo requeridas por la Subdirecciòn de Gestiòn Territorial del Patrimonio.</t>
  </si>
  <si>
    <t>(Cód. 807) Prestar servicios de apoyo a la gestión al Instituto Distrital de Patrimonio Cultural para desarrollar actividades de apoyo técnico y asistencial en la  Subdirección de Gestión Territorial.</t>
  </si>
  <si>
    <t>(Cód. 808) Prestar servicios profesionales al Instituto Distrital de Patrimonio Cultural para apoyar la elaboración insumos tècnicos urbanos requeridos en la activaciòn de entornos urbanos.</t>
  </si>
  <si>
    <t>(Cód. 809) Prestar servicios profesionales al Instituto Distrital de Patrimonio Cultural para elaborar los insumos técnicos relacionados con los planes, programas y proyectos de valoración patrimonial en la activación de entornos patrimoniales.</t>
  </si>
  <si>
    <t>(Cód. 810) Prestar servicios profesionales al Instituto Distrital de Patrimonio Cultural para desarrollar el componente urbano y de valoración del patrimonio material en el marco de activación de entornos patrimoniales.</t>
  </si>
  <si>
    <t>(Cód. 811) Prestar servicios profesionales al Instituto Distrital de Patrimonio Cultural para la formulación y puesta en marcha de instrumentos de financiación para la sostenibilidad de los Sectores y Bienes de Interés Cultural en el Distrito Capital en el marco de activación de entornos patrimoniales.</t>
  </si>
  <si>
    <t>(Cód. 812) Prestar servicios profesionales al Instituto Distrital de Patrimonio Cultural en las actividades de gestión y acompañamiento a la gestión inter e intrainstitucional en el marco de activación de entornos patrimoniales.</t>
  </si>
  <si>
    <t>(Cód. 813) Prestar servicios profesionales al Instituto Distrital de Patrimonio Cultural para desarrollar la caracterización y formulación del componente espacio público y urbano para la activación de entornos patrimoniales.</t>
  </si>
  <si>
    <t>(Cód. 814) Prestar servicios profesionales al Instituto Distrital de Patrimonio Cultural para desarrollar el componente histórico y urbano en el marco de activación de entornos patrimoniales.</t>
  </si>
  <si>
    <t>(Cód. 852) Prestar servicios profesionales al Instituto Distrital de Patrimonio Cultural para realizar actividades derivadas del análisis de requerimientos relacionados con la implementación y consolidación del Sistema de Información Geográfica -SIGPC-, en el marco de la activación de entornos patrimoniales.</t>
  </si>
  <si>
    <t>(Cód. 853) Prestar servicios profesionales al Instituto Distrital de Patrimonio Cultural para la estructuración y desarrollo de programas y proyectos que ayuden en la activación de los entornos patrimoniales en la ciudad de Bogotá.</t>
  </si>
  <si>
    <t>CRISTIAN CAMILO CASTAÃ‘EDA RODRIGUEZ</t>
  </si>
  <si>
    <t>NUBIA MARCELA RINCON BUENHOMBRE</t>
  </si>
  <si>
    <t>DIVA MARCELA GARCIA GARCIA</t>
  </si>
  <si>
    <t>JOSE MARIO MAYORGA HENAO</t>
  </si>
  <si>
    <t>LAURA FLAVIE ZIMMERMANN</t>
  </si>
  <si>
    <t>MONICA MARIA MERCADO DIAZ</t>
  </si>
  <si>
    <t>PEDRO ELISEO SANCHEZ BARACALDO</t>
  </si>
  <si>
    <t>ANA MARCELA CASTRO GONZALEZ</t>
  </si>
  <si>
    <t>LUIS ALEJANDRO FORERO RODRIGUEZ</t>
  </si>
  <si>
    <t>Jorge Eliecer Rodriguez Casallas</t>
  </si>
  <si>
    <t>IVAN CAMILO RODRIGUEZ WILCHES</t>
  </si>
  <si>
    <t>NICOLAS  PACHON BUSTOS</t>
  </si>
  <si>
    <t>OLGA LUCIA VERGARA ARENAS</t>
  </si>
  <si>
    <t>KRISTHIAM ANDRES CARRIZOSA TRUJILLO</t>
  </si>
  <si>
    <t>ALICIA VICTORIA BELLO DURAN</t>
  </si>
  <si>
    <t>MONICA  COY DE MARQUEZ</t>
  </si>
  <si>
    <t>SANDRA KARIME ZABALA CORREDOR</t>
  </si>
  <si>
    <t>MAURICIO  CORTES GARZON</t>
  </si>
  <si>
    <t>DIANA SOPHIA RAYO TORRES</t>
  </si>
  <si>
    <t>JAVIER ANDRES CARDENAS GOMEZ</t>
  </si>
  <si>
    <t>HERMES ALONSO BAQUIRO ERAZO</t>
  </si>
  <si>
    <t>JOSE DAVID PINZON ORTIZ</t>
  </si>
  <si>
    <t>JUAN CARLOS GALAN PEDRAZA</t>
  </si>
  <si>
    <t>587</t>
  </si>
  <si>
    <t>360</t>
  </si>
  <si>
    <t>555</t>
  </si>
  <si>
    <t>556</t>
  </si>
  <si>
    <t>647</t>
  </si>
  <si>
    <t>394</t>
  </si>
  <si>
    <t>386</t>
  </si>
  <si>
    <t>551</t>
  </si>
  <si>
    <t>552</t>
  </si>
  <si>
    <t>577</t>
  </si>
  <si>
    <t>405</t>
  </si>
  <si>
    <t>625</t>
  </si>
  <si>
    <t>378</t>
  </si>
  <si>
    <t>554</t>
  </si>
  <si>
    <t>406</t>
  </si>
  <si>
    <t>480</t>
  </si>
  <si>
    <t>601</t>
  </si>
  <si>
    <t>611</t>
  </si>
  <si>
    <t>392</t>
  </si>
  <si>
    <t>576</t>
  </si>
  <si>
    <t>592</t>
  </si>
  <si>
    <t>643</t>
  </si>
  <si>
    <t>646</t>
  </si>
  <si>
    <t>2020110010032</t>
  </si>
  <si>
    <t>3 - Inspirar confianza y legitimidad para vivir sin miedo y ser epicentro de cultura ciudadana, paz y reconciliación</t>
  </si>
  <si>
    <t xml:space="preserve">23 - Fomentar la auto regulación, regulación mutua, la concertación y el dialogo social generando confianza y convivencia entre la ciudadanía y entre esta y las instituciones </t>
  </si>
  <si>
    <t xml:space="preserve">10 - Cambio cultural y diálogo social </t>
  </si>
  <si>
    <t>42 - Conciencia y cultura ciudadana para la seguridad, la convivencia y la construcción de confianza</t>
  </si>
  <si>
    <t>7612. Recuperación de Columbarios ubicados en el Globo B del Cementerio Central de Bogotá</t>
  </si>
  <si>
    <t>133011603420000007612</t>
  </si>
  <si>
    <t>Consolidar un referente simbólico, histórico y patrimonial, que reconozca las múltiples memorias, el valor los ritos funerarios, dignifique a las víctimas del conflicto, interpele a la sociedad sobre el pasado violento y la construcción de la paz</t>
  </si>
  <si>
    <t>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</si>
  <si>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Realizar 50 talleres participativos con la comunidad y actores sociales</t>
  </si>
  <si>
    <t>Promover el diálogo y el reconocimiento de las dinámicas urbanas, sociales, comerciales y vecinales que orbitan alrededor de los Columbarios</t>
  </si>
  <si>
    <t>Procesos de diálogo y reconocimiento</t>
  </si>
  <si>
    <t>Recuperación del patrimonio cultural - Columbarios - Globo B del Cementerio Central</t>
  </si>
  <si>
    <t>Primeros auxilios de la colección arqueológica del Centro Memoria, Paz y Reconciliación</t>
  </si>
  <si>
    <t>130. Espacios que integren dimensiones patrimoniales y de memoria</t>
  </si>
  <si>
    <t>5 - Construir Bogotá Región con gobierno abierto, transparente y ciudadanía consciente</t>
  </si>
  <si>
    <t>30 - Incrementar la efectividad de la gestión pública distrital y local.</t>
  </si>
  <si>
    <t xml:space="preserve">15 - Gestión pública efectiva, abierta y transparente </t>
  </si>
  <si>
    <t>56 - Gestión pública efectiva</t>
  </si>
  <si>
    <t xml:space="preserve">7597. Fortalecimiento de la gestión del Instituto Distrital de Patrimonio de Bogotá </t>
  </si>
  <si>
    <t>133011605560000007597</t>
  </si>
  <si>
    <t>2020110010078</t>
  </si>
  <si>
    <t>Subdirección de Gestión Corporativa</t>
  </si>
  <si>
    <t>Fortalecer la capacidad administrativa para el mejoramiento y desarrollo de la gestión institucional y el servicio a la ciudadanía</t>
  </si>
  <si>
    <t>1 - Crear un (1)  espacio que integre dimensiones patrimoniales y de memoria en la ciudad</t>
  </si>
  <si>
    <t>2 - Realizar 50 talleres participativos con la comunidad y actores sociales</t>
  </si>
  <si>
    <t>312 - Crear un (1)  espacio que integre dimensiones patrimoniales y de memoria en la ciudad</t>
  </si>
  <si>
    <t>Implementar el Modelo Integrado de Planeación y Gestión</t>
  </si>
  <si>
    <t>1050200200 Personal contratado para las actividades propias de los procesos de mejoramiento de gestión de la entidad</t>
  </si>
  <si>
    <t>Implementar del Modelo Integrado de Planeación y Gestión</t>
  </si>
  <si>
    <t>10. Procesos articulados dentro del sistema integrado de gestión</t>
  </si>
  <si>
    <t>128. Adecuación y sostenibilidad del SIG-MIPG implementado</t>
  </si>
  <si>
    <t>Servicio de implementación del Sistema de Gestión</t>
  </si>
  <si>
    <t>(Cód. 400) Prestar servicios de apoyo a la gestión al Instituto Distrital de Patrimonio Cultural para la atención de los trámites y otros procesos administrativos que solicita la ciudadanía, usuarios y grupos de interés.</t>
  </si>
  <si>
    <t>(Cód. 401) Prestar servicios profesionales al Instituto Distrital de Patrimonio Cultural para la gestión de las PQRSDF que ingresan a la entidad, a través de los diferentes canales de atención</t>
  </si>
  <si>
    <t>(Cód. 402) Prestar servicios profesionales al Instituto Distrital de Patrimonio Cultural en la implementación de la Política de Servicio al Ciudadano en el marco del Modelo Integrado de Planeación y Gestión.</t>
  </si>
  <si>
    <t>(Cód. 403) Prestar servicios profesionales al Instituto Distrital de Patrimonio Cultural para orientar la implementación de las acciones de fortalecimiento de las Políticas del Estado - Ciudadano en el marco del Modelo Integrado de Planeación y Gestión.</t>
  </si>
  <si>
    <t>(Cód. 404) Prestar servicios profesionales al Instituto Distrital de Patrimonio Cultural para realizar actividades administrativas requeridas por la Oficina de Control Interno Disciplinario de la Entidad.</t>
  </si>
  <si>
    <t>(Cód. 405) Prestar servicios profesionales al Instituto Distrital de Patrimonio Cultural para apoyar jurídicamente en las actuaciones que se adelanten dentro de los procesos disciplinarios de competencia de la Entidad.</t>
  </si>
  <si>
    <t>(Cód. 406) Prestar servicios profesionales al Instituto Distrital de Patrimonio Cultural para apoyar la ejecución del Plan Anual de Auditorías 2020, particularmente en las evaluaciones y seguimientos que le sean asignadas, así como los demás roles de Control Interno.</t>
  </si>
  <si>
    <t>(Cód. 407) Prestar servicios profesionales al Instituto Distrital de Patrimonio Cultural para apoyar a la Asesoría de Control Interno, brindando acompañamiento en el desarrollo del Plan Anual de Auditorías 2020.</t>
  </si>
  <si>
    <t>(Cód. 408) Prestar servicios profesionales al Instituto Distrital de Patrimonio Cultural en la formulación e implementación de una estrategia de relaciones internacionales (agencias de cooperación, academia e instituciones encargadas de patrimonio cultural).</t>
  </si>
  <si>
    <t>(Cód. 409) Prestar servicios de apoyo a la gestión al Instituto Distrital de Patrimonio Cultural en las actividades administrativas que requiera la Dirección General.</t>
  </si>
  <si>
    <t>(Cód. 410) Prestar servicios profesionales al Instituto Distrital de Patrimonio Cultural para orientar la implementación de la Política de Participación Ciudadana de la entidad, en el marco del Modelo Integrado de Planeación y Gestión MIPG.</t>
  </si>
  <si>
    <t>(Cód. 411) Prestar servicios profesionales al Instituto Distrital de Patrimonio Cultural para formular e implementar una estrategia de relacionamiento interinstitucional con el sector público y privado en Bogotá que aporte al cumplimiento de la misión institucional.</t>
  </si>
  <si>
    <t>(Cód. 412) Prestar servicios profesionales al Instituto Distrital de Patrimonio Cultural para formular e implementar una estrategia de relacionamiento con el Concejo de Bogotá.</t>
  </si>
  <si>
    <t>(Cód. 413) Prestar servicios de apoyo a la gestión al Instituto Distrital de Patrimonio Cultural en las actividades relacionadas con la implementación del SECOP II.</t>
  </si>
  <si>
    <t>(Cód. 414) Prestar servicios de apoyo a la gestión al Instituto Distrital de Patrimonio Cultural en las actividades relacionadas con la actualización de bases de datos, préstamos, consultas y organización de los archivos de la Oficina Asesora Jurídica, en el marco de la Política de Gestión Documental del Modelo Integrado de Planeación y Gestión MIPG.</t>
  </si>
  <si>
    <t>(Cód. 415) Prestar servicios de apoyo a la gestión al Instituto Distrital de Patrimonio Cultural en las actividades administrativas que requiera la Oficina Asesoría Jurídica</t>
  </si>
  <si>
    <t>(Cód. 416) Prestar servicios de apoyo a la gestión al Instituto Distrital de Patrimonio Cultural en las actividades relacionadas con la organización y administración del archivo documental de la Oficina Asesora Jurídica.</t>
  </si>
  <si>
    <t>(Cód. 417) Prestar servicios profesionales al Instituto Distrital de Patrimonio Cultural en el apoyo jurídico que requiera la entidad en las etapas precontractual, contractual y post-contractual.</t>
  </si>
  <si>
    <t>(Cód. 418) Prestar servicios profesionales al Instituto Distrital de Patrimonio Cultural para apoyar a la Oficina Asesora Jurídica en asuntos relacionados con las diferentes etapas de la gestión contractual y apoyar jurídicamente los procesos de incumplimiento contractual.</t>
  </si>
  <si>
    <t>(Cód. 419) Prestar servicios profesionales al Instituto Distrital de Patrimonio Cultural en las diferentes fases de la gestión contractual (pre contractual, contractual y post contractual) y atención a derechos de petición.</t>
  </si>
  <si>
    <t>(Cód. 420) Prestar servicios profesionales al Instituto Distrital de Patrimonio Cultural en los asuntos contractuales que desarrolle la Oficina Asesora Jurídica, especialmente en la etapa post-contractual.</t>
  </si>
  <si>
    <t>(Cód. 421) Prestar servicios profesionales al Instituto Distrital de Patrimonio Cultural para apoyar a la Oficina Asesora Jurídica en la defensa judicial de los intereses patrimoniales de la entidad</t>
  </si>
  <si>
    <t>(Cód. 422) Prestar servicios profesionales al Instituto Distrital de Patrimonio Cultural para apoyar a la Oficina Asesora Jurídica en la emisión de conceptos jurídicos, proyección y revisión de los documentos de índole jurídico que le sean asignados y etapas de la gestión contractual de los procesos que se adelanten.</t>
  </si>
  <si>
    <t>(Cód. 423) Prestar servicios profesionales al Instituto Distrital de Patrimonio Cultural para apoyar jurídicamente en el seguimiento contractual y técnico de los asuntos a cargo de la Subidrección de Gestión Corporativa, para una adecuada gestión institucional.</t>
  </si>
  <si>
    <t>(Cód. 424) Prestar servicios profesionales al Instituto Distrital de Patrimonio Cultural para apoyar jurídicamente la contratación en sus diferentes etapas precontractual, contractual y poscontractual, y demás asuntos jurídicos y administrativos requeridos por la Entidad.</t>
  </si>
  <si>
    <t>(Cód. 425) Prestar servicios profesionales al Instituto Distrital de Patrimonio Cultural para apoyar jurídicamente la contratación en sus diferentes etapas precontractual, contractual y poscontractual, y demás asuntos jurídicos y administrativos requeridos.</t>
  </si>
  <si>
    <t>(Cód. 426) Prestar servicios profesionales al Instituto Distrital de Patrimonio Cultural para apoyar la sistematización de actividades relacionadas con la implementación de la Política de Participación Ciudadana del Modelo Integrado de Planeación y Gestión MIPG.</t>
  </si>
  <si>
    <t>(Cód. 427) Prestar servicios profesionales al Instituto Distrital de Patrimonio Cultural para implementar la Política de Participación Ciudadana del Modelo Integrado de Planeación y Gestión MIPG.</t>
  </si>
  <si>
    <t>(Cód. 428) Prestar servicios profesionales al Instituto Distrital de Patrimonio Cultural para implementar la Política de Participación Ciudadana de la entidad y representar a la Entidad en las instancias del Sistema Distrital de Arte, Cultura y Patrimonio y del Sistema Distrital de Patrimonio Cultural.</t>
  </si>
  <si>
    <t>(Cód. 429) Prestar servicios de apoyo a la gestión al Instituto Distrital de Patrimonio Cultural en la preparación de información y apoyo a la implementación del Modelo Integrado de Planeación y Gestión MIPG.</t>
  </si>
  <si>
    <t>(Cód. 430) Prestar servicios profesionales al Instituto Distrital de Patrimonio Cultural para la formulación y monitoreo de herramientas y demás instrumentos requeridos para la implementación de políticas de gestión y desempeño del Modelo Integrado de Planeación y Gestión-MIPG.</t>
  </si>
  <si>
    <t>(Cód. 431) Prestar servicios profesionales al Instituto Distrital de Patrimonio Cultural para apoyar la implementación y seguimiento del componente ambiental en el marco del Modelo Integrado de Planeación y Gestión.</t>
  </si>
  <si>
    <t>(Cód. 432) Prestar servicios profesionales al Instituto Distrital de Patrimonio Cultural para la formulación y monitoreo de herramientas y demás instrumentos requeridos para la implementación de políticas de gestión y desempeño del Modelo Integrado de Planeación y Gestión-MIPG.</t>
  </si>
  <si>
    <t>(Cód. 433) Prestar servicios profesionales al Instituto Distrital de Patrimonio Cultural para la realización de actividades administrativas de la Oficina Asesora de Planeación, en el marco de la implementación del Modelo Integrado de Planeación y Gestión, MIPG.</t>
  </si>
  <si>
    <t>(Cód. 434) Prestar servicios profesionales al Instituto Distrital de Patrimonio Cultural para orientar la articulación de actividades de seguimiento y monitoreo de los planes, programas y proyectos del Instituto Distrital de Patrimonio Cultural.</t>
  </si>
  <si>
    <t>(Cód. 435) Prestar servicios profesionales al Instituto Distrital de Patrimonio Cultural en las actividades de seguimiento administrativo y financiero del proyecto de inversión y demás asuntos a cargo de la Subdirección de Gestión Corporativa.</t>
  </si>
  <si>
    <t>(Cód. 436) Prestar servicios profesionales al Instituto Distrital de Patrimonio Cultural en las actividades relacionadas con la gestión contable, financiera y presupuestal.</t>
  </si>
  <si>
    <t>(Cód. 437) Prestar servicios profesionales al Instituto Distrital de Patrimonio Cultural en la elaboración y seguimiento de planes, procesos y procedimientos de la Subdirección de Gestión Corporativa.</t>
  </si>
  <si>
    <t>(Cód. 438) Prestar servicios profesionales al Instituto Distrital de Patrimonio Cultural para la realización de actividades financieras, presupuestales, contables y tributarias requeridas.</t>
  </si>
  <si>
    <t>(Cód. 439) Prestar servicios de apoyo a la gestión al Instituto Distrital de Patrimonio Cultural en las actividades administrativas de la Subdirección de Gestión Corporativa.</t>
  </si>
  <si>
    <t>(Cód. 440) Prestar servicios profesionales al Instituto Distrital de Patrimonio Cultural para la realización de actividades relacionadas con el procesamiento de datos que permita la obtención de información confiable y oportuna de carácter financiero, contable y tributario.</t>
  </si>
  <si>
    <t>(Cód. 441) Prestar servicios profesionales al Instituto Distrital de Patrimonio Cultural para la liquidación de prestaciones sociales y demás asuntos relacionados con la gestión del talento humano.</t>
  </si>
  <si>
    <t>(Cód. 442) Prestar servicios profesionales al Instituto Distrital de Patrimonio Cultural para el desarrollo de las actividades relacionadas con la vinculación, permanencia, retiro de los servidores públicos y demás temas relacionados con la gestión del talento humano.</t>
  </si>
  <si>
    <t>(Cód. 443) Prestar servicios profesionales al Instituto Distrital de Patrimonio Cultural para apoyar la formulación, actualización, seguimiento y mejoramiento del Sistema de Gestión de Seguridad y Salud en el Trabajo.</t>
  </si>
  <si>
    <t>(Cód. 444) Prestar servicios profesionales al Instituto Distrital de Patrimonio Cultural en el formulación, ejecución y evaluación de acciones para el fortalecimiento institucional que conlleven a la generación de valor público, a través del uso de instrumentos de gestión en forma coordinada y complementaria.</t>
  </si>
  <si>
    <t>(Cód. 445) Prestar servicios de apoyo a la gestión al Instituto Distrital de Patrimonio Cultural en las actividades relacionadas con organización de archivo, publicación, seguimiento de la actividad contractual en los portales de contratación, alimentación de bases de datos y demás reportes que deba realizar la Oficina Asesora Jurídica.</t>
  </si>
  <si>
    <t>(Cód. 446) Prestar servicios profesionales al Instituto Distrital de Patrimonio Cultural en las etapas de la gestión contractual, especialmente las relacionadas con la etapa post-contractual y demás asuntos jurídicos.</t>
  </si>
  <si>
    <t>(Cód. 447)  Prestar servicios profesionales al Instituto Distrital de Patrimonio Cultural para orientar y acompañar jurídicamente en el análisis, conceptualización y seguimiento de las diferentes situaciones que se presenten en desarrollo de las funciones administrativas y misionales de la Entidad.</t>
  </si>
  <si>
    <t>(Cód. 448) Prestar servicios profesionales al Instituto Distrital de Patrimonio Cultural en la toma fìsica, plaqueteo y seguimiento de los bienes del inventario de propiedad de la Entidad.</t>
  </si>
  <si>
    <t>(Cód. 449) Prestar servicios profesionales al Instituto Distrital de Patrimonio Cultural para apoyar el proceso de implementación de tecnología IPV6.</t>
  </si>
  <si>
    <t>(Cód. 450) Prestar servicios de apoyo a la gestión al Instituto Distrital de Patrimonio Cultural en la recepción, organización documental y de correspondencia.</t>
  </si>
  <si>
    <t>(Cód. 451) Prestar servicios de apoyo a la gestión al Instituto Distrital de Patrimonio Cultural en las actividades de correspondencia de la Entidad.</t>
  </si>
  <si>
    <t>(Cód. 452) Prestar servicios de apoyo a la gestión al Instituto Distrital de Patrimonio Cultural en las actividades operativas relacionadas con la recepción, organización documental y de correspondencia.</t>
  </si>
  <si>
    <t>(Cód. 453) Prestar servicios de apoyo a la gestión al Instituto Distrital de Patrimonio Cultural para el desarrollo de actividades relacionadas con el Programa de Gestión Documental - PGD y el Plan Institucional de Archivos PINAR.</t>
  </si>
  <si>
    <t>(Cód. 454) Prestar servicios de apoyo a la gestión al Instituto Distrital de Patrimonio Cultural en la digitalización y organización de archivos relacionados con la Política de Gestión Documental.</t>
  </si>
  <si>
    <t>(Cód. 455) Prestar servicios de apoyo a la gestión al Instituto Distrital de Patrimonio Cultural en la organización de archivos relacionados con la Política de Gestión Documental.</t>
  </si>
  <si>
    <t>(Cód. 456) Prestar servicios de apoyo a la gestión al Instituto Distrital de Patrimonio Cultural para la ejecución de actividades relacionadas con los instrumentos archivísticos requeridos para la implementación de la Política de Gestión Documental del Modelo Integrado de Planeación y Gestión.</t>
  </si>
  <si>
    <t>(Cód. 457) Prestar servicios de apoyo a la gestión al Instituto Distrital de Patrimonio Cultural en la organización de archivos recibidos y producidos conforme los procedimientos establecidos y las disposiciones normativas vigentes.</t>
  </si>
  <si>
    <t>(Cód. 458) Prestar servicios de apoyo a la gestión al Instituto Distrital de Patrimonio Cultural en la organización de archivos recibidos y producidos conforme los procedimientos establecidos y las disposiciones normativas vigentes.</t>
  </si>
  <si>
    <t>(Cód. 459) Prestar servicios de apoyo a la gestión al Instituto Distrital de Patrimonio Cultural en las actividades de préstamo, consulta y organización de archivos.</t>
  </si>
  <si>
    <t>(Cód. 460) Prestar servicios profesionales al Instituto Distrital de Patrimonio Cultural para apoyar la implementación de la Política de Gestión Documental del Modelo Integrado de Planeación y Gestión.</t>
  </si>
  <si>
    <t>(Cód. 461) Prestar servicios profesionales al Instituto Distrital de Patrimonio Cultural para la ejecución de las actividades relacionadas con el Sistema Integrado de Conservación, en concordancia con la normatividad vigente.</t>
  </si>
  <si>
    <t>(Cód. 462) Prestar servicios profesionales al Instituto Distrital de Patrimonio Cultural para apoyar la administración del sistema de gestión documental ORFEO.</t>
  </si>
  <si>
    <t>(Cód. 463) Prestar servicios profesionales al Instituto Distrital de Patrimonio Cultural para realizar el soporte, mantenimiento, actualización y desarrollo de la plataforma del sistema de gestión documental ORFEO.</t>
  </si>
  <si>
    <t>(Cód. 464) Prestar servicios profesionales al Instituto Distrital de Patrimonio Cultural para implementar la Política de Gobierno Digital y Seguridad Digital.</t>
  </si>
  <si>
    <t>(Cód. 465) Prestar servicios de apoyo a la gestión al Instituto Distrital de Patrimonio Cultural realizando el soporte técnico para el correcto funcionamiento de la infraestructura técnológica.</t>
  </si>
  <si>
    <t>(Cód. 466) Prestar servicios profesionales al Instituto Distrital de Patrimonio Cultural en las actividades de análisis, construcción, implementación, actualización y soporte de los sistemas de información de la Entidad.</t>
  </si>
  <si>
    <t>(Cód. 467) Prestar servicios profesionales al Instituto Distrital de Patrimonio Cultural en las actividades de soporte técnico y los trámites para la adquisición de bienes y servicios relacionados con el sistema de información y tecnología.</t>
  </si>
  <si>
    <t>(Cód. 468) Prestar servicios profesionales al Instituto Distrital de Patrimonio Cultural para orientar el mejoramiento de la infraestructura técnológica y las actividades de adquisición, actualización, mantenimiento de los sistemas de información.</t>
  </si>
  <si>
    <t>(Cód. 469) Prestar servicios profesionales al Instituto Distrital de Patrimonio Cultural en las etapas precontractual, contractual y poscontractual y demás asuntos requeridos.</t>
  </si>
  <si>
    <t>(Cód. 470) Prestar servicios profesionales al Instituto Distrital de Patrimonio Cultural en las etapas precontractual, contractual y poscontractual y demás asuntos requeridos.</t>
  </si>
  <si>
    <t>(Cód. 471) Prestar servicios profesionales al Instituto Distrital de Patrimonio Cultural para apoyar jurídicamente la contratación en sus diferentes etapas precontractual, contractual y poscontractual, y demás asuntos requeridos.</t>
  </si>
  <si>
    <t>(Cód. 472) Prestar servicios profesionales al Instituto Distrital de Patrimonio Cultural para apoyar jurídicamente la contratación en sus diferentes etapas precontractual, contractual y poscontractual, y demás asuntos requeridos.</t>
  </si>
  <si>
    <t>(Cód. 489) Prestar servicios de apoyo a la gestión al Instituto Distrital de Patrimonio Cultural para desarrollar actividades de organización, archivo de documentos y demás actividades administrativas requeridas.</t>
  </si>
  <si>
    <t>(Cód. 825) Prestar servicios profesionales para el desarrollo de actividades relacionadas con la seguridad de la información del Instituto Distrital de Patrimonio Cultural.</t>
  </si>
  <si>
    <t>GINNA MICHELL SUAREZ ALARCON</t>
  </si>
  <si>
    <t>DANILO  SANCHEZ SUARIQUE</t>
  </si>
  <si>
    <t>EDNA CAMILA DEL CONSUELO ACERO TINOCO</t>
  </si>
  <si>
    <t>ANGELA MARIA CASTRO CEPEDA</t>
  </si>
  <si>
    <t>NATALIA PATRICIA PINO LUIS</t>
  </si>
  <si>
    <t>IRMA  CASTAÃ‘EDA RAMIREZ</t>
  </si>
  <si>
    <t>NOHORA ADRIANA BOTERO PINILLA</t>
  </si>
  <si>
    <t>LILLIANA MARIA CALLE CARVAJAL</t>
  </si>
  <si>
    <t>PAULA ANDREA TORRES ZULUAGA</t>
  </si>
  <si>
    <t>ANDREA VIVIANA BRITO</t>
  </si>
  <si>
    <t>CAMILA  MEDINA ARBELAEZ</t>
  </si>
  <si>
    <t>CATALINA  ARREAZA MORENO</t>
  </si>
  <si>
    <t>CAMILO EDUARDO ROMERO VELASQUEZ</t>
  </si>
  <si>
    <t>VICTOR MANUEL ALFONSO MEDINA</t>
  </si>
  <si>
    <t>edwin alexander leon gonzalez</t>
  </si>
  <si>
    <t>NATALIA  CARDONA MEDAGLIA</t>
  </si>
  <si>
    <t>LINA MARIA MORENO MALAGON</t>
  </si>
  <si>
    <t>HELBERT MAURICIO GUZMAN MATIAS</t>
  </si>
  <si>
    <t>GUILLERMO ANDRES LONDOÃ‘O RUIZ</t>
  </si>
  <si>
    <t>MARIA FERNANDA CAMARGO DIAZ</t>
  </si>
  <si>
    <t>PAOLA ANDREA CONTRERAS VELASQUEZ</t>
  </si>
  <si>
    <t>NATALIA  PEREZ FERNANDEZ</t>
  </si>
  <si>
    <t>JOHANNA ALEJANDRA FERNANDEZ CORREDOR</t>
  </si>
  <si>
    <t>SANDRA YANETH ROMO BENAVIDES</t>
  </si>
  <si>
    <t>angela maria rojas pinzon</t>
  </si>
  <si>
    <t>MARTHA LILIANA PATIÃ‘O BOSIGA</t>
  </si>
  <si>
    <t>LORENA  GUERRERO ARIAS</t>
  </si>
  <si>
    <t>NATALIA  VELEZ RINCON</t>
  </si>
  <si>
    <t>JOSE ANTONIO RAMIREZ OROZCO</t>
  </si>
  <si>
    <t>CARLOS MARIO SANTOS PINILLA</t>
  </si>
  <si>
    <t>CARLOS HERNANDO SANDOVAL MORA</t>
  </si>
  <si>
    <t>CARLOS MIGUEL ROMAN GARCES</t>
  </si>
  <si>
    <t>FERNANDO AUGUSTO VERGARA GARCIA</t>
  </si>
  <si>
    <t>JENNY JOHANNA CARRENO ARENALES</t>
  </si>
  <si>
    <t>DIEGO ANDRES MORA GARCIA</t>
  </si>
  <si>
    <t>CRISTINA  MAHECHA PARRA</t>
  </si>
  <si>
    <t>HELBER AURELIO SILVA LEGUIZAMON</t>
  </si>
  <si>
    <t>VICTORIA ANDREA MUÃ‘OZ ORDOÃ‘EZ</t>
  </si>
  <si>
    <t>MARIA CRISTINA SALINAS RUIZ</t>
  </si>
  <si>
    <t>MARIELA  CAJAMARCA DIAZ</t>
  </si>
  <si>
    <t>NUBIA STELLA LIZARAZO SIERRA</t>
  </si>
  <si>
    <t>ORLANDO  ARIAS CAICEDO</t>
  </si>
  <si>
    <t>NATALIA  TORRES GARZON</t>
  </si>
  <si>
    <t>ELSY ROCIO VIVAS BABATIVA</t>
  </si>
  <si>
    <t>EDWIN ARTURO RUIZ MORENO</t>
  </si>
  <si>
    <t>Diana Marcela Gomez Bernal</t>
  </si>
  <si>
    <t>Diana Milena Gomez Corzo</t>
  </si>
  <si>
    <t>BLANCA LYDA BOGOTA GALAZAR</t>
  </si>
  <si>
    <t>OSCAR ANDRES RIVEROS MOYANO</t>
  </si>
  <si>
    <t>Oscar Mario Yusty Trujillo</t>
  </si>
  <si>
    <t>MAGALLY SUSANA MOREA PEÃ‘A</t>
  </si>
  <si>
    <t>RONALD  MORERA ESTEVEZ</t>
  </si>
  <si>
    <t>EDGAR ANDRES MONCADA RUBIO</t>
  </si>
  <si>
    <t>LUZ MARINA ZAPATA FLOREZ</t>
  </si>
  <si>
    <t>camilo andres moreno malagon</t>
  </si>
  <si>
    <t>DIANA CONSTANZA DIAZ BAHAMON</t>
  </si>
  <si>
    <t>JOSE BERNARDO GALLO CUBILLOS</t>
  </si>
  <si>
    <t>LEIDY LILIANA ROJAS CALDERON</t>
  </si>
  <si>
    <t>OMAR ALEXANDER PATIÃ‘O PINEDA</t>
  </si>
  <si>
    <t>NANCY  ZAMORA</t>
  </si>
  <si>
    <t>ASTRID KARINA FAJARDO CARVAJAL</t>
  </si>
  <si>
    <t>ANGELICA ESPERANZA ACUÃ‘A HERNANDEZ</t>
  </si>
  <si>
    <t>IDELBER  SANCHEZ</t>
  </si>
  <si>
    <t>JUAN CARLOS CUBILLOS PINZON</t>
  </si>
  <si>
    <t>JAIBER ALFONSO SARMIENTO RUIZ</t>
  </si>
  <si>
    <t>LUIS YEFERSON REYES BONILLA</t>
  </si>
  <si>
    <t>HAROLD JUSEP AGUDELO CASALLAS</t>
  </si>
  <si>
    <t>MARY ELIZABETH ROJAS MUÃ‘OZ</t>
  </si>
  <si>
    <t>ADRIANA  BERNAO GUTIERREZ</t>
  </si>
  <si>
    <t>SOL MILENA GUERRA ZAPATA</t>
  </si>
  <si>
    <t>JONATHAN  OLARTE GUANA</t>
  </si>
  <si>
    <t>PATRICIA MILEVA CARRILLO BLANCO</t>
  </si>
  <si>
    <t>JOSE ORLANDO OVALLE MENDIOLA</t>
  </si>
  <si>
    <t>LUIS ALBEIRO CORTES CASTIBLANCO</t>
  </si>
  <si>
    <t>329</t>
  </si>
  <si>
    <t>331</t>
  </si>
  <si>
    <t>342</t>
  </si>
  <si>
    <t>373</t>
  </si>
  <si>
    <t>368</t>
  </si>
  <si>
    <t>349</t>
  </si>
  <si>
    <t>390</t>
  </si>
  <si>
    <t>380</t>
  </si>
  <si>
    <t>408</t>
  </si>
  <si>
    <t>388</t>
  </si>
  <si>
    <t>389</t>
  </si>
  <si>
    <t>304</t>
  </si>
  <si>
    <t>308</t>
  </si>
  <si>
    <t>315</t>
  </si>
  <si>
    <t>311</t>
  </si>
  <si>
    <t>302</t>
  </si>
  <si>
    <t>303</t>
  </si>
  <si>
    <t>301</t>
  </si>
  <si>
    <t>312</t>
  </si>
  <si>
    <t>313</t>
  </si>
  <si>
    <t>309</t>
  </si>
  <si>
    <t>316</t>
  </si>
  <si>
    <t>407</t>
  </si>
  <si>
    <t>310</t>
  </si>
  <si>
    <t>325</t>
  </si>
  <si>
    <t>352</t>
  </si>
  <si>
    <t>339</t>
  </si>
  <si>
    <t>363</t>
  </si>
  <si>
    <t>370</t>
  </si>
  <si>
    <t>359</t>
  </si>
  <si>
    <t>337</t>
  </si>
  <si>
    <t>409</t>
  </si>
  <si>
    <t>426</t>
  </si>
  <si>
    <t>399</t>
  </si>
  <si>
    <t>354</t>
  </si>
  <si>
    <t>402</t>
  </si>
  <si>
    <t>413</t>
  </si>
  <si>
    <t>345</t>
  </si>
  <si>
    <t>395</t>
  </si>
  <si>
    <t>346</t>
  </si>
  <si>
    <t>493 - Desarrollar y mantener al 100% la capacidad institucional a través de la mejora en la infraestructura física, tecnológica y de gestión en beneficio de la ciudadanía.</t>
  </si>
  <si>
    <t>1 - Aumentar en 10 puntos el Índice de Desempeño Institucional, mediante la implemntación del Modelo de Gestión y Desempeño</t>
  </si>
  <si>
    <t>Administración y mantenimiento de las sedes a cargo de la entidad</t>
  </si>
  <si>
    <t>1010300201 Mantenimiento y mejoramiento de la infraestructura cultural</t>
  </si>
  <si>
    <t>Mejorar la capacidad de infraestructura física, tecnológica, de información y comunicaciones para la gestión institucional presencial y virtual</t>
  </si>
  <si>
    <t>2 - Realizar el 100% de la administración, mantenimiento y adecuación de la infraestuctura institucional</t>
  </si>
  <si>
    <t>Sedes adecuadas</t>
  </si>
  <si>
    <t>Sin</t>
  </si>
  <si>
    <t>(Cód. 69) Contratar un programa de seguros que ampare los bienes e intereses patrimoniales del Instituto Distrital de Patrimonio Cultural y aquellos por los cuales sea o llegare a ser responsable.</t>
  </si>
  <si>
    <t>(Cód. 335) Contratar la restauración de columnas ubicadas en la sede denominada Casas Gemelas del Instituto Distrital de Patrimonio Cultural.</t>
  </si>
  <si>
    <t>(Cód. 481) Contratar la adquisición de elementos de bioseguridad y protección para prevenir la propagación del Coronavirus (Covid 19) en el IDPC.</t>
  </si>
  <si>
    <t>(Cód. 484) Contratar la adquisición e instalación de cicloparqueaderos para el Instituto Distrital de Patrimonio Cultural.</t>
  </si>
  <si>
    <t>(Cód. 486) Prestar servicios profesionales al Instituto Distrital de Patrimonio Cultural en el seguimiento contable y administrativo de los bienes y otros asuntos a cargo del proceso de Bienes e Infraestructura.</t>
  </si>
  <si>
    <t>(Cód. 487) Prestar servicios de apoyo a la gestión al Instituto Distrital de Patrimonio Cultural en las actividades operativas y de mantenimiento a la infraestructura física.</t>
  </si>
  <si>
    <t>(Cód. 488) Prestar servicios profesionales al Instituto Distrital de Patrimonio Cultural para la programación, seguimiento y ejecución de las actividades de mantenimiento a los bienes e infraestructura física de propiedad y en administración.</t>
  </si>
  <si>
    <t>(Cód. 490) Servicios públicos proyecto de inversión 7597</t>
  </si>
  <si>
    <t>AXA COLPATRIA SEGUROS SA</t>
  </si>
  <si>
    <t>STUDIO 3-77 ARQUITECTURA S.A.S</t>
  </si>
  <si>
    <t>CARLOS FERNANDO TELLEZ ALVAREZ
HEALTHUMANA SAS
MARCELA ALEXANDRA MESA MARTIN
"M.A.S EMPRESARIAL S.M S.A.S			"
FELIPE  MONDRAGON DUQUE
INDUHOTEL SAS
"XP COLOMBIA S.A.S.</t>
  </si>
  <si>
    <t>JUAN CARLOS ALVARADO PEÃ‘A</t>
  </si>
  <si>
    <t>JUAN ANDRES POVEDA RIAÃ‘O</t>
  </si>
  <si>
    <t>SANDRA PATRICIA PALACIOS ARCE</t>
  </si>
  <si>
    <t>"CODENSA S.A. ESP		"
"PROMOAMBIENTAL DISTRITO SAS ESP			"
"PROMOAMBIENTAL DISTRITO SAS ESP			"
EMPRESA DE TELECOMUNICACIONES DE BOGOTA SA ESP
EMPRESA DE TELECOMUNICACIONES DE BOGOTA SA ESP
EMPRESA DE TELECOMUNICACIONES DE BOGOTA SA ESP
"CODENSA S.A. ESP		"
"PROMOAMBIENTAL DISTRITO SAS ESP			"
EMPRESA DE TELECOMUNICACIONES DE BOGOTA SA ESP
"CODENSA S.A. ESP		"
"CODENSA S.A. ESP		"
"PROMOAMBIENTAL DISTRITO SAS ESP			"
"PROMOAMBIENTAL DISTRITO SAS ESP			"
"PROMOAMBIENTAL DISTRITO SAS ESP			"
"CODENSA S.A. ESP		"
"CODENSA S.A. ESP		"
"CODENSA S.A. ESP		"
EMPRESA DE TELECOMUNICACIONES DE BOGOTA SA ESP
EMPRESA DE TELECOMUNICACIONES DE BOGOTA SA ESP
"CODENSA S.A. ESP		"
EMPRESA DE TELECOMUNICACIONES DE BOGOTA SA ESP
EMPRESA DE TELECOMUNICACIONES DE BOGOTA SA ESP
EMPRESA DE TELECOMUNICACIONES DE BOGOTA SA ESP
EMPRESA DE ACUEDUCTO Y ALCANTARILLADO DE BOGOTA ESP
EMPRESA DE TELECOMUNICACIONES DE BOGOTA SA ESP</t>
  </si>
  <si>
    <t>300</t>
  </si>
  <si>
    <t>574
567
573
562
575
566
568</t>
  </si>
  <si>
    <t>27644847
12192621
12192621
1205334280
1205334280
1205334280
27644847
12162621
8117028
27644847
34228682
12210600
12210600
12210600
27722297
27722297
27722297
9684
7188
34228682
6097
1205136942
1205136942
11758496
8117028</t>
  </si>
  <si>
    <t>3-100-F002  VA-Administrados de libre destinación</t>
  </si>
  <si>
    <t>Infraestructura física, tecnológica, de información y comunicaciones</t>
  </si>
  <si>
    <t>LA CASA DE SUMNISTROS Y SERVICIOS S A S</t>
  </si>
  <si>
    <t>DIS3TECH S A S</t>
  </si>
  <si>
    <t>(Cód. 80) Suministro de papelería, elementos de oficina, útiles escolares y material fungible requeridos para el desarrollo administrativo y misional del Instituto Distrital de Patrimonio Cultural.</t>
  </si>
  <si>
    <t>(Cód. 474) Adquirir la infraestructura tecnológica necesaria para mejorar la operación del Data Center en el IDPC.</t>
  </si>
  <si>
    <t>(Cód. 478) Adición y prórroga contrato No. 284 de 2020 que tiene por objeto: contratar la renovación y ampliación del almacenamiento de la solución de respaldo de información para el Instituto Distrital de Patrimonio Cultural.</t>
  </si>
  <si>
    <t>(Cód. 479) Contratar la adquisición de licencias de software especializadas para los equipos de cómputo del Instituto Distrital de Patrimonio Cultural.</t>
  </si>
  <si>
    <t>1050201520 Adquisición de equipos y software para el
mejoramiento de la gestión institucional</t>
  </si>
  <si>
    <t>1020301140 Adquisición de Equipos, materiales, suministros</t>
  </si>
  <si>
    <t>GOLD SYS LTDA</t>
  </si>
  <si>
    <t>TECNOPHONE COLOMBIA S.A.S.</t>
  </si>
  <si>
    <t>SOCIEDAD CAMERAL DE CERTIFICACION DIGITAL CERTICAMARA S A</t>
  </si>
  <si>
    <t>298</t>
  </si>
  <si>
    <t>299</t>
  </si>
  <si>
    <t>296</t>
  </si>
  <si>
    <t>(Cód. 76) Contratar la adquisición de licencias de software para los equipos de cómputo de Instituto Distrital de Patrimonio Cultural.</t>
  </si>
  <si>
    <t>(Cód. 77) Adquisición de equipos de cómputo y periféricos requeridos para el desarrollo administrativo y misional del Instituto Distrital de Patrimonio Cultural.</t>
  </si>
  <si>
    <t>(Cód. 365) Adquisición de certificados digitales para el Instituto Distrital de Patrimonio Cultural, en formato token criptográficos para llevar a cabo el proceso de gestión de pagos del sistema OPGET y PREDIS de la Secretaría Distrital de Hacienda y certificado Servidor Seguro (SSL).</t>
  </si>
  <si>
    <t>Fortalecimiento de la comunicación pública</t>
  </si>
  <si>
    <t>Ejecutar acciones de comunicación pública estratégicas para el IDPC</t>
  </si>
  <si>
    <t>3. Implementar el 100% de las estrategias de fortalecimiento de la comunicación pública</t>
  </si>
  <si>
    <t>539 - Realizar el 100% de las acciones para el fortalecimiento de la comunicación pública</t>
  </si>
  <si>
    <t>Laura Angelica Ceron Hernandez</t>
  </si>
  <si>
    <t>(Cód. 492) Prestar servicios profesionales al Instituto Distrital de Patrimonio Cultural para el desarrollo de contenidos comunicativos diversos que apunten al fortalecimiento de la estrategia digital con enfoque participativo y comunitario.</t>
  </si>
  <si>
    <t>Servicio de promoción de actividades culturales</t>
  </si>
  <si>
    <t>Servicio de apoyo financiero a la investigación en Antropología, Arqueología, Historia y Patrimonio</t>
  </si>
  <si>
    <t>Documentos normativos</t>
  </si>
  <si>
    <t>Servicio de salvaguardia al patrimonio inmaterial</t>
  </si>
  <si>
    <t>Servicios de restauración del patrimonio cultural material inmueble</t>
  </si>
  <si>
    <t>Documentos de lineamientos técnicos</t>
  </si>
  <si>
    <t>Servicio de protección del patrimonio arqueológico, antropológico e histórico</t>
  </si>
  <si>
    <t>Servicio de educación informal al sector artístico y cultural</t>
  </si>
  <si>
    <t>Servicio de asistencia técnica en educación artística y cultural</t>
  </si>
  <si>
    <t>Servicio de preservación de los parques y áreas arqueológicaspatrimoniales</t>
  </si>
  <si>
    <t>Servicio de asistencia técnica en asuntos patrimoniales nacionales e internacionales</t>
  </si>
  <si>
    <t>391-632-860-959-1213-1214</t>
  </si>
  <si>
    <t>596
549
1089
1246
1627</t>
  </si>
  <si>
    <t>483-484-690-949-1052-1335</t>
  </si>
  <si>
    <t>(Cód. N/A) Adición y prórroga al cto PSP 393 de 2020 cuyo objeto contractual es Prestar servicios profesionales al Instituto Distrital de Patrimonio Cultural para apoyar las actividades administrativas del programa en Formación en patrimonio cultural en el ciclo integral de educación para la vida</t>
  </si>
  <si>
    <t>(Cód. N/A) Adición y prórroga al cto PSP 521 de 2020 cuyo objeto contractual es Prestar servicios profesionales al Instituto Distrital de Patrimonio Cultural como enlace territorial de los procesos de Formación en patrimonio cultural en el ciclo integral de educación para la vida en Bogotá</t>
  </si>
  <si>
    <t>(Cód. N/A) Adición y prórroga al cto PSP 531 de 2020 cuyo objeto contractual es Prestar servicios profesionales al Instituto Distrital de Patrimonio Cultural para desarrollar los contenidos de las líneas del programa de formación.</t>
  </si>
  <si>
    <t>(Cód. N/A) Valor dirigido para reconocer la afiliación de riesgos laborales nivel 5 de los contratistas del componente Formación en patrimonio cultural</t>
  </si>
  <si>
    <t>DIANA MARIA PEDRAZA RINCON</t>
  </si>
  <si>
    <t>SARA BEATRIZ ACUÑA GOMEZ</t>
  </si>
  <si>
    <t>952-969</t>
  </si>
  <si>
    <t>953-970</t>
  </si>
  <si>
    <t>(Cód. 943) Prestar servicios profesionales al Instituto Distrital de Patrimonio Cultural para sistematizar la información del programa de Formación en Patrimonio Cultural.</t>
  </si>
  <si>
    <t>(Cód. 944) Prestar servicios profesionales al Instituto Distrital de Patrimonio Cultural para sistematizar la información del programa de Formación en Patrimonio Cultural.</t>
  </si>
  <si>
    <t>JUAN DAVID TORRES RAMOS</t>
  </si>
  <si>
    <t>MIGUEL ANDRES SALAS CASTRO</t>
  </si>
  <si>
    <t>(Cód. 620) Ejecutar bajo la modalidad de precios unitarios los primeros auxilios en los Columbarios ubicados en el costado occidental del Cementerio Central de Bogotá.</t>
  </si>
  <si>
    <t>(Cód. 621) Realizar la interventoría integral de la obra cuyo objeto es: "Ejecutar bajo la modalidad de precios unitarios los primeros auxilios en los Columbarios ubicados en el costado occidental del Cementerio Central de Bogotá".</t>
  </si>
  <si>
    <t>CONSORCIO MO COLUMBARIOS 2020</t>
  </si>
  <si>
    <t>CONSORCIO INTERVENTORIA BIC</t>
  </si>
  <si>
    <t>(Cód. 622) Realizar los primeros auxilios sobre la colección arqueológica del Centro de la Memoria, Paz y Reconciliación, que se encuentran ubicados en los pisos 2, 3 y 4 del edificio de Junta Administradora Local de la Localidad de los Mártires.</t>
  </si>
  <si>
    <t>UNIVERSIDAD NACIONAL DE COLOMBIA</t>
  </si>
  <si>
    <t xml:space="preserve">(Cód. 624) Prestar servicios profesionales al Instituto Distrital de Patrimonio Cultural para realizar sistematización gráfica del proceso de diálogo y participación ciudadana en torno al proyecto de Columbarios y Globo B del cementerio central. </t>
  </si>
  <si>
    <t>MARIA MARGARITA REYES BELLO</t>
  </si>
  <si>
    <t>1574</t>
  </si>
  <si>
    <t>1579</t>
  </si>
  <si>
    <t>(Cód. 983) Recursos destinados para el pago de Pasivos Exigibles - VotoNacional. CONSORCIO JSSP.</t>
  </si>
  <si>
    <t>(Cód. 983) Recursos destinados para el pago de Pasivos Exigibles - VotoNacional. Consorcio COC.</t>
  </si>
  <si>
    <t>(Cód. N/A) Adicionar y prorrogar el contrato IDPC-468-2018 cuyo objeto es "Realizar la Interventoría Integral del Contrato de Obra que tiene por objeto: Ejecutar las obras por precios unitarios para la Restauración del presbiterio, transepto y cúpula de la Basílica Menor del Sagrado Corazón de Jesús - Iglesia del Voto Nacional".</t>
  </si>
  <si>
    <t>(Cód. N/A) Adición y prórroga N° 1 al contrato de obra N° 510-2019 cuyo objeto es: Ejecutar bajo la modalidad de precios unitarios las obras para la intervención de la tercera etapa del inmueble ubicado en la calle 12b N° 2-91 denominado Casa Tito, localizada en la Ciudad de Bogotá D.C.</t>
  </si>
  <si>
    <t>(Cód. N/A) Adición y prórroga No. 1 al Contrato de Interventoría 513 de 2019 cuyo objeto es: Realizar la interventoría integral de la obra que tiene por objeto: "ejecutar bajo la modalidad de precios unitarios, las obras para la intervención de la tercera etapa del inmueble ubicado en la calle 12 b N° 2-91 denominado Casa Tito, localizada en la Ciudad de Bogotá."</t>
  </si>
  <si>
    <t>CONSORCIO COC</t>
  </si>
  <si>
    <t>CONSORCIO CASA TITO</t>
  </si>
  <si>
    <t>CONSORCIO NVP</t>
  </si>
  <si>
    <t>468-2019</t>
  </si>
  <si>
    <t>460-2018</t>
  </si>
  <si>
    <t>510-2019</t>
  </si>
  <si>
    <t>513-2019</t>
  </si>
  <si>
    <t>1550</t>
  </si>
  <si>
    <t>1580</t>
  </si>
  <si>
    <t>1559</t>
  </si>
  <si>
    <t>(Cód. 974) Realizar los estudios y prototipos necesarios para la implementación del señalizador de monumentos S02; de acuerdo con los diseños realizados por el Instituto Distrital de Patrimonio Cultural y la Resolución 2833 de 2019 de la Secretaría Distrital de Planeación; como estrategia de conservación de monumentos y obras escultóricas del Distrito Capital.</t>
  </si>
  <si>
    <t>(Cód. N/A) Adición y prorroga N° 1 al contrato 415 cuyo objeto es:  Prestar servicios profesionales al Instituto Distrital de Patrimonio Cultural para realizar el seguimiento técnico de las intervenciones que se realicen sobre los bienes muebles ubicados en el espacio público de la ciudad.</t>
  </si>
  <si>
    <t>(Cód. N/A) Adición y prorroga N° 1 al contrato 416 cuyo objeto es:  Prestar servicios profesionales al Instituto Distrital de Patrimonio Cultural para orientar la implementación y seguimiento de las intervenciones y acciones de protección que se requieran sobre los bienes muebles ubicados en el espacio público de la ciudad.</t>
  </si>
  <si>
    <t>(Cód. N/A) Adición y prorroga N° 1 al contrato 471 cuyo objeto es:  Prestar servicios de apoyo a la gestión al Instituto Distrital de Patrimonio Cultural para la ejecución de acciones de intervención en bienes muebles ubicados en el espacio público de la ciudad.</t>
  </si>
  <si>
    <t>(Cód. N/A) Adición y prorroga N° 1 al contrato 478 cuyo objeto es:  Prestar servicios de apoyo a la gestión al Instituto Distrital de Patrimonio Cultural para la recopilación y generación de información documental, gráfica y planimétrica requerida en la ejecución de las intervenciones integrales que se adelantan sobre los bienes de interés cultural</t>
  </si>
  <si>
    <t>(Cód. N/A) Adición y prorroga N° 1 al contrato 618 cuyo objeto es:   Prestar servicios profesionales al Instituto Distrital de Patrimonio Cultural para apoyar las acciones relacionadas con la seguridad industrial y acompañamiento en las labores de campo adelantadas por la Subdirección de Protección e Intervención del Patrimonio</t>
  </si>
  <si>
    <t>INSTITUTO DISTRITAL DE PATRIMONIO CULTUR AL</t>
  </si>
  <si>
    <t>WILLIAM ALFONSO LAGUNA VARGAS</t>
  </si>
  <si>
    <t>ECCOSIS INGENIERIA SAS</t>
  </si>
  <si>
    <t>CASA QUIMICOS SAS</t>
  </si>
  <si>
    <t>CONSEJO IBEROAMERICANO DE DISEÑO, CIUDAD , Y CONSTRUCCIÓN ACCESIBLE</t>
  </si>
  <si>
    <t>RICHARD ADRIAN RIVERA BELTRAN</t>
  </si>
  <si>
    <t>788</t>
  </si>
  <si>
    <t>775</t>
  </si>
  <si>
    <t>1346</t>
  </si>
  <si>
    <t>1357</t>
  </si>
  <si>
    <t>1344</t>
  </si>
  <si>
    <t>1529</t>
  </si>
  <si>
    <t>1549</t>
  </si>
  <si>
    <t>(Cód. 535) Prestar servicios profesionales al Instituto Distrital de Patrimonio Cultural para realizar la sistematización gráfica del proceso de diálogo y participación ciudadana entorno al proyecto de intervenciones integrales en bienes de interés cultural</t>
  </si>
  <si>
    <t>(Cód. 877) Prestar servicios de apoyo a la gestión al Instituto Distrital de Patrimonio Cultural para ejecutar procesos de protección, intervención y activación social en bienes de interés cultural de Bogotá.</t>
  </si>
  <si>
    <t>(Cód. 878) Prestar servicios de apoyo a la gestión al Instituto Distrital de Patrimonio Cultural para ejecutar procesos de protección, intervención y activación social en bienes de interés cultural de Bogotá.</t>
  </si>
  <si>
    <t>(Cód. 879) Prestar servicios de apoyo a la gestión al Instituto Distrital de Patrimonio Cultural para ejecutar procesos de protección, intervención y activación social en bienes de interés cultural de Bogotá.</t>
  </si>
  <si>
    <t>(Cód. 880) Prestar servicios de apoyo a la gestión al Instituto Distrital de Patrimonio Cultural para ejecutar procesos de protección, intervención y activación social en bienes de interés cultural de Bogotá.</t>
  </si>
  <si>
    <t>(Cód. 881) Prestar servicios de apoyo a la gestión al Instituto Distrital de Patrimonio Cultural para ejecutar procesos de protección, intervención y activación social en bienes de interés cultural de Bogotá.</t>
  </si>
  <si>
    <t>(Cód. 882) Prestar servicios de apoyo a la gestión al Instituto Distrital de Patrimonio Cultural para ejecutar procesos de protección, intervención y activación social en bienes de interés cultural de Bogotá.</t>
  </si>
  <si>
    <t>(Cód. 883) Prestar servicios de apoyo a la gestión al Instituto Distrital de Patrimonio Cultural para ejecutar procesos de protección, intervención y activación social en bienes de interés cultural de Bogotá.</t>
  </si>
  <si>
    <t>(Cód. 884) Prestar servicios de apoyo a la gestión al Instituto Distrital de Patrimonio Cultural para ejecutar procesos de protección, intervención y activación social en bienes de interés cultural de Bogotá.</t>
  </si>
  <si>
    <t>(Cód. 885) Prestar servicios de apoyo a la gestión al Instituto Distrital de Patrimonio Cultural para ejecutar procesos de protección, intervención y activación social en bienes de interés cultural de Bogotá.</t>
  </si>
  <si>
    <t>(Cód. 886) Prestar servicios de apoyo a la gestión al Instituto Distrital de Patrimonio Cultural para ejecutar procesos de protección, intervención y activación social en bienes de interés cultural de Bogotá.</t>
  </si>
  <si>
    <t>(Cód. 887) Prestar servicios de apoyo a la gestión al Instituto Distrital de Patrimonio Cultural para ejecutar procesos de protección, intervención y activación social en bienes de interés cultural de Bogotá.</t>
  </si>
  <si>
    <t>(Cód. 888) Prestar servicios de apoyo a la gestión al Instituto Distrital de Patrimonio Cultural para ejecutar procesos de protección, intervención y activación social en bienes de interés cultural de Bogotá.</t>
  </si>
  <si>
    <t>(Cód. 889) Prestar servicios de apoyo a la gestión al Instituto Distrital de Patrimonio Cultural para ejecutar procesos de protección, intervención y activación social en bienes de interés cultural de Bogotá.</t>
  </si>
  <si>
    <t>(Cód. 890) Prestar servicios de apoyo a la gestión al Instituto Distrital de Patrimonio Cultural para ejecutar procesos de protección, intervención y activación social en bienes de interés cultural de Bogotá.</t>
  </si>
  <si>
    <t>(Cód. 891) Prestar servicios de apoyo a la gestión al Instituto Distrital de Patrimonio Cultural para ejecutar procesos de protección, intervención y activación social en bienes de interés cultural de Bogotá.</t>
  </si>
  <si>
    <t>(Cód. 892) Prestar servicios de apoyo a la gestión al Instituto Distrital de Patrimonio Cultural para ejecutar procesos de protección, intervención y activación social en bienes de interés cultural de Bogotá.</t>
  </si>
  <si>
    <t>(Cód. 893) Prestar servicios de apoyo a la gestión al Instituto Distrital de Patrimonio Cultural para ejecutar procesos de protección, intervención y activación social en bienes de interés cultural de Bogotá.</t>
  </si>
  <si>
    <t>(Cód. 894) Prestar servicios de apoyo a la gestión al Instituto Distrital de Patrimonio Cultural para ejecutar procesos de protección, intervención y activación social en bienes de interés cultural de Bogotá.</t>
  </si>
  <si>
    <t>(Cód. 895) Prestar servicios de apoyo a la gestión al Instituto Distrital de Patrimonio Cultural para ejecutar procesos de protección, intervención y activación social en bienes de interés cultural de Bogotá.</t>
  </si>
  <si>
    <t>(Cód. 896) Prestar servicios de apoyo a la gestión al Instituto Distrital de Patrimonio Cultural para ejecutar procesos de protección, intervención y activación social en bienes de interés cultural de Bogotá.</t>
  </si>
  <si>
    <t>(Cód. 897) Prestar servicios de apoyo a la gestión al Instituto Distrital de Patrimonio Cultural para ejecutar procesos de protección, intervención y activación social en bienes de interés cultural de Bogotá.</t>
  </si>
  <si>
    <t>(Cód. 898) Prestar servicios de apoyo a la gestión al Instituto Distrital de Patrimonio Cultural para ejecutar procesos de protección, intervención y activación social en bienes de interés cultural de Bogotá.</t>
  </si>
  <si>
    <t>(Cód. 899) Prestar servicios de apoyo a la gestión al Instituto Distrital de Patrimonio Cultural para ejecutar procesos de protección, intervención y activación social en bienes de interés cultural de Bogotá.</t>
  </si>
  <si>
    <t>(Cód. 900) Prestar servicios de apoyo a la gestión al Instituto Distrital de Patrimonio Cultural para ejecutar procesos de protección, intervención y activación social en bienes de interés cultural de Bogotá.</t>
  </si>
  <si>
    <t>(Cód. 901) Prestar servicios de apoyo a la gestión al Instituto Distrital de Patrimonio Cultural para ejecutar procesos de protección, intervención y activación social en bienes de interés cultural de Bogotá.</t>
  </si>
  <si>
    <t>(Cód. 902) Prestar servicios de apoyo a la gestión al Instituto Distrital de Patrimonio Cultural para ejecutar procesos de protección, intervención y activación social en bienes de interés cultural de Bogotá.</t>
  </si>
  <si>
    <t>(Cód. 903) Prestar servicios de apoyo a la gestión al Instituto Distrital de Patrimonio Cultural para ejecutar procesos de protección, intervención y activación social en bienes de interés cultural de Bogotá.</t>
  </si>
  <si>
    <t>(Cód. 904) Prestar servicios de apoyo a la gestión al Instituto Distrital de Patrimonio Cultural para ejecutar procesos de protección, intervención y activación social en bienes de interés cultural de Bogotá.</t>
  </si>
  <si>
    <t>(Cód. 905) Prestar servicios de apoyo a la gestión al Instituto Distrital de Patrimonio Cultural para ejecutar procesos de protección, intervención y activación social en bienes de interés cultural de Bogotá.</t>
  </si>
  <si>
    <t>(Cód. 906) Prestar servicios de apoyo a la gestión al Instituto Distrital de Patrimonio Cultural para ejecutar procesos de protección, intervención y activación social en bienes de interés cultural de Bogotá.</t>
  </si>
  <si>
    <t>(Cód. 907) Prestar servicios de apoyo a la gestión al Instituto Distrital de Patrimonio Cultural para ejecutar procesos de protección, intervención y activación social en bienes de interés cultural de Bogotá.</t>
  </si>
  <si>
    <t>(Cód. 908) Prestar servicios de apoyo a la gestión al Instituto Distrital de Patrimonio Cultural para ejecutar procesos de protección, intervención y activación social en bienes de interés cultural de Bogotá.</t>
  </si>
  <si>
    <t>(Cód. 909) Prestar servicios de apoyo a la gestión al Instituto Distrital de Patrimonio Cultural para ejecutar procesos de protección, intervención y activación social en bienes de interés cultural de Bogotá.</t>
  </si>
  <si>
    <t>(Cód. 910) Prestar servicios de apoyo a la gestión al Instituto Distrital de Patrimonio Cultural para ejecutar procesos de protección, intervención y activación social en bienes de interés cultural de Bogotá.</t>
  </si>
  <si>
    <t>(Cód. 911) Prestar servicios de apoyo a la gestión al Instituto Distrital de Patrimonio Cultural para ejecutar procesos de protección, intervención y activación social en bienes de interés cultural de Bogotá.</t>
  </si>
  <si>
    <t>(Cód. 912) Prestar servicios de apoyo a la gestión al Instituto Distrital de Patrimonio Cultural para ejecutar procesos de protección, intervención y activación social en bienes de interés cultural de Bogotá.</t>
  </si>
  <si>
    <t>(Cód. 913) Prestar servicios de apoyo a la gestión al Instituto Distrital de Patrimonio Cultural para ejecutar procesos de protección, intervención y activación social en bienes de interés cultural de Bogotá.</t>
  </si>
  <si>
    <t>(Cód. 914) Prestar servicios de apoyo a la gestión al Instituto Distrital de Patrimonio Cultural para ejecutar procesos de protección, intervención y activación social en bienes de interés cultural de Bogotá.</t>
  </si>
  <si>
    <t>(Cód. 915) Prestar servicios de apoyo a la gestión al Instituto Distrital de Patrimonio Cultural para ejecutar procesos de protección, intervención y activación social en bienes de interés cultural de Bogotá.</t>
  </si>
  <si>
    <t>(Cód. 916) Prestar servicios de apoyo a la gestión al Instituto Distrital de Patrimonio Cultural para ejecutar procesos de protección, intervención y activación social en bienes de interés cultural de Bogotá.</t>
  </si>
  <si>
    <t>(Cód. N/A) Adición y prorroga N° 1 al contrato 448 cuyo objeto es:  Prestar servicios profesionales al Instituto Distrital de Patrimonio Cultural para apoyar el seguimiento administrativo de las intervenciones que adelante la Subdirección de Protección e Intervención del Patrimonio en el espacio público y fachadas.</t>
  </si>
  <si>
    <t>(Cód. N/A) Adición y prorroga N° 1 al contrato 458 cuyo objeto es:  Prestar servicios profesionales al Instituto Distrital de Patrimonio Cultural para apoyar las acciones de intervención que adelante la Subdirección de Protección e Intervención del Patrimonio en el espacio público y fachadas.</t>
  </si>
  <si>
    <t>1144-1212</t>
  </si>
  <si>
    <t>SANDRA PATRICIA RENGIFO LOPEZ</t>
  </si>
  <si>
    <t>T &amp; T TRANSITO Y TRANSPORTE INGENIERIA S AS</t>
  </si>
  <si>
    <t>JUAN PABLO CARVAJAL CASTRO</t>
  </si>
  <si>
    <t>JUAN PABLO SUAREZ CETINA</t>
  </si>
  <si>
    <t>MARIA CAMILA GOYES CALDERON</t>
  </si>
  <si>
    <t>DIANA PATRICIA RODRIGUEZ MANCERA</t>
  </si>
  <si>
    <t>ALVARO  CASTAÑEDA VARGAS</t>
  </si>
  <si>
    <t>JEFERSON DAVIS MANGA DONOSO</t>
  </si>
  <si>
    <t>CRISTIAN DAVID MENDOZA VILLAMARIN</t>
  </si>
  <si>
    <t>DEICY PATRICIA GONZALEZ ARAQUE</t>
  </si>
  <si>
    <t>MAYERLY  FERRUCHO GARCIA</t>
  </si>
  <si>
    <t>HELENA PATRICIA ALVARADO PRADA</t>
  </si>
  <si>
    <t>DIANA CATALINA ACERO RUIZ</t>
  </si>
  <si>
    <t>ANDRES  VARGAS CAÑON</t>
  </si>
  <si>
    <t>DANIEL FELIPE CELY ARIAS</t>
  </si>
  <si>
    <t>LEIDY VIVIANA MORENO GARCIA</t>
  </si>
  <si>
    <t>ELKIN ORLANDO BURGOS OSPINA</t>
  </si>
  <si>
    <t>RAFAEL CAMILO POLANIA QUINTERO</t>
  </si>
  <si>
    <t>INGRY LORENA VICTORIA BOLIVAR</t>
  </si>
  <si>
    <t>BRYAN STIVEN CARDENAS RINCON</t>
  </si>
  <si>
    <t>IVAN CAMILO DIAZ PAIPA</t>
  </si>
  <si>
    <t>MERY  PALACIOS MENA</t>
  </si>
  <si>
    <t>SANDRA MILENA VALENCIA BLANDON</t>
  </si>
  <si>
    <t>VANESSA  CARDENAS PACHON</t>
  </si>
  <si>
    <t>WILMER ANDRES MEDINA GALLO</t>
  </si>
  <si>
    <t>NICOLAS AUGUSTO ESCOBAR SALAZAR</t>
  </si>
  <si>
    <t>ANA CONSUELO GARIBELLO BELLO</t>
  </si>
  <si>
    <t>LIZETH PAOLA RAMOS OYOLA</t>
  </si>
  <si>
    <t>YENIFER ANDREA BAEZ GONZALEZ</t>
  </si>
  <si>
    <t>CARLOS GUIOVANI OJEDA MARTINEZ</t>
  </si>
  <si>
    <t>MICHAEL ANDRES URREGO ORJUELA</t>
  </si>
  <si>
    <t>GINA ALEJANDRA NEUTA GARCIA</t>
  </si>
  <si>
    <t>WENDY YURANY TORRES CHIGUASUQUE</t>
  </si>
  <si>
    <t>LUIS ANGEL BEDOYA PARRA</t>
  </si>
  <si>
    <t>BIBIANA  CHIGUASUQUE NEUTA</t>
  </si>
  <si>
    <t>LUIS EDUARDO BUENHOMBRE SUAREZ</t>
  </si>
  <si>
    <t>VICTOR MANUEL AGUILAR GONZALEZ</t>
  </si>
  <si>
    <t>ROSA ELENA RODRIGUEZ RODRIGUEZ</t>
  </si>
  <si>
    <t>YOLIMA  CHIGUASUQUE HERRERA</t>
  </si>
  <si>
    <t>HERNAN ENRIQUE RAMOS VELANDIA</t>
  </si>
  <si>
    <t>LUIS ALBERTO MELO DIAZ</t>
  </si>
  <si>
    <t>BRAHYAN CAMILO OTALORA PEÑALOZA</t>
  </si>
  <si>
    <t>675</t>
  </si>
  <si>
    <t>725</t>
  </si>
  <si>
    <t>734</t>
  </si>
  <si>
    <t>684</t>
  </si>
  <si>
    <t>687</t>
  </si>
  <si>
    <t>689</t>
  </si>
  <si>
    <t>698</t>
  </si>
  <si>
    <t>682</t>
  </si>
  <si>
    <t>724</t>
  </si>
  <si>
    <t>686</t>
  </si>
  <si>
    <t>703</t>
  </si>
  <si>
    <t>697</t>
  </si>
  <si>
    <t>694</t>
  </si>
  <si>
    <t>688</t>
  </si>
  <si>
    <t>678</t>
  </si>
  <si>
    <t>695</t>
  </si>
  <si>
    <t>705</t>
  </si>
  <si>
    <t>740</t>
  </si>
  <si>
    <t>760</t>
  </si>
  <si>
    <t>749</t>
  </si>
  <si>
    <t>773</t>
  </si>
  <si>
    <t>757</t>
  </si>
  <si>
    <t>771</t>
  </si>
  <si>
    <t>777</t>
  </si>
  <si>
    <t>752</t>
  </si>
  <si>
    <t>739</t>
  </si>
  <si>
    <t>753</t>
  </si>
  <si>
    <t>759</t>
  </si>
  <si>
    <t>756</t>
  </si>
  <si>
    <t>738</t>
  </si>
  <si>
    <t>737</t>
  </si>
  <si>
    <t>778</t>
  </si>
  <si>
    <t>747</t>
  </si>
  <si>
    <t>748</t>
  </si>
  <si>
    <t>736</t>
  </si>
  <si>
    <t>751</t>
  </si>
  <si>
    <t>754</t>
  </si>
  <si>
    <t>750</t>
  </si>
  <si>
    <t>761</t>
  </si>
  <si>
    <t>735</t>
  </si>
  <si>
    <t>755</t>
  </si>
  <si>
    <t>(Cód. 572) Prestar servicios profesionales al Instituto Distrital de Patrimonio Cultural para apoyar en la gestión, estructuración y ejecución de programas y proyectos de intervención y protección que requiera la Subdirección de Protección e Intervención del Patrimonio.</t>
  </si>
  <si>
    <t>(Cód. 573) Prestar servicios profesionales al Instituto Distrital de Patrimonio Cultural para apoyar con el control financiero y técnico de la gestión, estructuración y ejecución de programas y proyectos de intervención que requiera la Subdirección de Protección e Intervención del Patrimonio.</t>
  </si>
  <si>
    <t>(Cód. N/A) Adición y Prórroga al Contrato 419 (Cód. 559) Prestar servicios profesionales al Instituto Distrital de Patrimonio Cultural como apoyo técnico, administrativo y financiero a la supervisión de proyectos de intervención de bienes de interés cultural que le sean requeridas.</t>
  </si>
  <si>
    <t>(Cód. N/A) Adición y Prórroga al Contrato 435 (Cód. 558) Prestar servicios profesionales al Instituto Distrital de Patrimonio Cultural como apoyo técnico, administrativo y financiero a la supervisión de proyectos de intervención de bienes de interés cultural que le sean requeridas.</t>
  </si>
  <si>
    <t>(Cód. N/A) Adición y Prórroga al Contrato 443 (Cód. 557) Prestar servicios profesionales al Instituto Distrital de Patrimonio Cultural como apoyo técnico, administrativo y financiero a la supervisión de proyectos de intervención de bienes de interés cultural que le sean requeridas.</t>
  </si>
  <si>
    <t>(Cód. N/A) Adición y prorroga N° 1 al contrato 326 cuyo objeto es:  Prestar servicios profesionales al Instituto Distrital de Patrimonio Cultural para orientar y acompañar jurídicamente los temas relacionados con el manejo, intervención, protección y sostenibilidad del patrimonio cultural.</t>
  </si>
  <si>
    <t>(Cód. N/A) Adición y prorroga N° 1 al contrato 328 cuyo objeto es:  Prestar servicios profesionales al Instituto Distrital de Patrimonio Cultural en los asuntos juridicos requeridos por la Subdirección de protección e intervención del Patrimonio.</t>
  </si>
  <si>
    <t>(Cód. N/A) Adición y prorroga N° 1 al contrato 332 cuyo objeto es:  Prestar servicios de apoyo a la gestión al Instituto Distrital de Patrimonio Cultural para realizar las actividades administrativas y operativas de la Subdirección requeridas por la Subdirección de Protección e Intervención del Patrimonio.</t>
  </si>
  <si>
    <t>(Cód. N/A) Adición y prorroga N° 1 al contrato 334 cuyo objeto es:  Prestar servicios profesionales al Instituto Distrital de Patrimonio Cultural para realizar la planeación y seguimiento de las estrategias, programas y proyectos de la Subdirección de Protección e Intervención del Patrimonio.</t>
  </si>
  <si>
    <t>(Cód. N/A) Adición y prorroga N° 1 al contrato 355 cuyo objeto es:  Prestar servicios profesionales al Instituto Distrital de Patrimonio Cultural para el desarrollo y control de las actividades y procedimientos administrativos que se requieran en la Subdirección de Protección e Intervención del Patrimonio.</t>
  </si>
  <si>
    <t>(Cód. N/A) Adición y prorroga N° 1 al contrato 410 cuyo objeto es:  Prestar servicios profesionales al Instituto Distrital de Patrimonio Cultural para apoyar la estructuración técnica y presupuestal de los procesos y proyectos de intervención de bienes de interés cultural que le sean requeridos.</t>
  </si>
  <si>
    <t>(Cód. N/A) Adición y prorroga N° 1 al contrato 420 cuyo objeto es:  Prestar servicios profesionales al Instituto Distrital de Patrimonio Cultural para apoyar la estructuración técnica y presupuestal de los procesos y proyectos de intervención de bienes de interés cultural que le sean requeridos.</t>
  </si>
  <si>
    <t>(Cód. N/A) Adición y prorroga N° 1 al contrato 425 cuyo objeto es:  Prestar servicios profesionales al Instituto Distrital de Patrimonio Cultural para apoyar la estructuración técnica de los procesos y proyectos de intervención de bienes de interés cultural que le sean requeridos.</t>
  </si>
  <si>
    <t>(Cód. N/A) Adición y prorroga N° 1 al contrato 433 cuyo objeto es:  Prestar servicios de apoyo a la gestión al Instituto Distrital de Patrimonio Cultural para realizar las actividades de notificación, citaciones, atención al usuario y demás actividades administrativas a cargo de la Subdirección de Protección e Intervención del Patrimonio.</t>
  </si>
  <si>
    <t>(Cód. N/A) Adición y prorroga N° 1 al contrato 434 cuyo objeto es:  Prestar servicios profesionales al Instituto Distrital de Patrimonio Cultural para ejecutar, liderar, orientar y apoyar las actividades relacionadas con el patrimonio arqueológico en los programas, procesos y proyectos que se presenten y/o se realicen.</t>
  </si>
  <si>
    <t>(Cód. N/A) Adición y prorroga N° 1 al contrato 455 cuyo objeto es:  Prestar servicios profesionales al Instituto Distrital de Patrimonio Cultural para llevar a cabo el seguimiento y control de la ejecucion de metas y planes operativos a cargo de la Subdirección de Protección e Intervención del Patrimonio</t>
  </si>
  <si>
    <t>(Cód. N/A) Adición y prorroga N° 1 al contrato 463 cuyo objeto es:  Prestar servicios profesionales al Instituto Distrital de Patrimonio Cultural para el desarrollo y control de las actividades y procedimientos financieros que se requieran en la Subdirección de Protección e Intervención del Patrimonio.</t>
  </si>
  <si>
    <t>(Cód. N/A) Adición y prorroga N° 1 al contrato 466 cuyo objeto es:  Prestar servicios profesionales al Instituto Distrital de Patrimonio Cultural en las actividades relacionadas con el patrimonio arqueológico en los programas, procesos y proyectos que se presenten y/o se realicen.</t>
  </si>
  <si>
    <t>(Cód. N/A) Adición y prorroga N° 1 al contrato 470 cuyo objeto es:  Prestar servicios profesionales al Instituto Distrital de Patrimonio Cultural para apoyar en la gestión, estructuración y ejecución de programas y proyectos de intervención y protección que requiera la Subdirección de Protección e Intervención del Patrimonio.</t>
  </si>
  <si>
    <t>(Cód. N/A) Adición y prorroga N° 1 al contrato 473 cuyo objeto es:  Prestar servicios profesionales al Instituto Distrital de Patrimonio Cultural en el manejo, seguimiento y sistematización de la información generada por la Subdirección de Protección e Intervención del Patrimonio.</t>
  </si>
  <si>
    <t>(Cód. N/A) Adición y prorroga N° 1 al contrato 620 cuyo objeto es:  Prestar servicios profesionales al Instituto Distrital de Patrimonio Cultural para apoyar en la gestión, estructuración y ejecución de programas y proyectos de intervención y protección que requiera la Subdirección de Protección e Intervención del Patrimonio.</t>
  </si>
  <si>
    <t xml:space="preserve">(Cód. N/A) Adición y prorroga N° 1 al contrato 651 cuyo objeto es:  Prestar servicios profesionales al Instituto Distrital de Patrimonio Cultural para apoyar la implementación de acciones de activación y apropiación social en las intervenciones a bienes de interés cultural que se adelanten, en articulación con los lineamientos de participación de la entidad. </t>
  </si>
  <si>
    <t xml:space="preserve">(Cód. N/A) Adición y prorroga N° 1 al contrato 680 cuyo objeto es: Prestar servicios profesionales al Instituto Distrital de Patrimonio Cultural para apoyar en la gestión, estructuración y ejecución de programas y proyectos de intervención y protección que requiera la Subdirección de Protección e Intervención del Patrimonio. </t>
  </si>
  <si>
    <t>1567</t>
  </si>
  <si>
    <t>1532</t>
  </si>
  <si>
    <t>1530</t>
  </si>
  <si>
    <t>1524</t>
  </si>
  <si>
    <t>1535</t>
  </si>
  <si>
    <t>1563</t>
  </si>
  <si>
    <t>1547</t>
  </si>
  <si>
    <t>1576</t>
  </si>
  <si>
    <t>1555</t>
  </si>
  <si>
    <t>1569</t>
  </si>
  <si>
    <t>1553</t>
  </si>
  <si>
    <t>1562</t>
  </si>
  <si>
    <t>1561</t>
  </si>
  <si>
    <t>LUIS FELIPE GONZALEZ VELEZ</t>
  </si>
  <si>
    <t>JHON ALEJANDRO CARVAJAL MAHECHA</t>
  </si>
  <si>
    <t>OSCAR FABIAN UYABAN DUEÑAS</t>
  </si>
  <si>
    <t>ANGIE LIZETH MURILLO PINEDA</t>
  </si>
  <si>
    <t>JUAN SEBASTIAN ROBAYO CASTILLO</t>
  </si>
  <si>
    <t>LEA VANESSA ESQUIVEL PEÑA</t>
  </si>
  <si>
    <t>JOHAN ALBERTO GARZON CASTAÑEDA</t>
  </si>
  <si>
    <t>680</t>
  </si>
  <si>
    <t xml:space="preserve">(Cód. 826) Prestar servicios profesionales al Instituto Distrital de Patrimonio Cultural para gestionar la información existente en torno a inventarios de patrimonio cultural urbano e inmueble realizados por el IDPC y  otras entidades del orden nacional, distrital y académicas, recopilando la información documental, planimétrica, fotográfica, entre otras fuentes de información. </t>
  </si>
  <si>
    <t xml:space="preserve">(Cód. 827) Prestar servicios profesionales al Instituto Distrital de Patrimonio Cultural para gestionar la información existente en torno a inventarios de patrimonio cultural urbano e inmueble realizados por el IDPC y otras entidades del orden nacional, distrital y académicas, recopilando la información documental, planimétrica, fotográfica, entre otras fuentes de información. </t>
  </si>
  <si>
    <t xml:space="preserve">(Cód. 828) Prestar servicios profesionales al Instituto Distrital de Patrimonio Cultural para gestionar la información existente en torno a inventarios de patrimonio cultural urbano e inmueble realizados por el IDPC y otras entidades del orden nacional, distrital y académicas, recopilando la información documental, planimétrica, fotográfica, entre otras fuentes de información. </t>
  </si>
  <si>
    <t xml:space="preserve">(Cód. 829) Prestar servicios profesionales al Instituto Distrital de Patrimonio Cultural para gestionar la información existente en torno a inventarios de patrimonio cultural urbano e inmueble realizados por el IDPC y otras entidades del orden nacional, distrital y académicas, recopilando la información documental, planimétrica, fotográfica, entre otras fuentes de información. </t>
  </si>
  <si>
    <t xml:space="preserve">(Cód. 830) Prestar servicios profesionales al Instituto Distrital de Patrimonio Cultural para gestionar la información existente en torno a inventarios de patrimonio cultural mueble realizados por el Instituto Distrital de Patrimonio Cultural y otras entidades del orden nacional, distrital y académicas, recopilando la información documental, planimétrica, fotográfica, entre otras fuentes de información. </t>
  </si>
  <si>
    <t xml:space="preserve">(Cód. 831) Prestar servicios profesionales al Instituto Distrital de Patrimonio Cultural para gestionar la información existente en torno a inventarios de patrimonio cultural mueble realizados por el Instituto Distrital de Patrimonio Cultural y otras entidades del orden nacional, distrital y académicas, recopilando la información documental, planimétrica, fotográfica, entre otras fuentes de información. </t>
  </si>
  <si>
    <t xml:space="preserve">(Cód. 832) Prestar servicios profesionales al Instituto Distrital de Patrimonio Cultural para gestionar la información existente en torno a inventarios de patrimonio cultural urbano, inmueble, mueble y otros realizados por el Instituto Distrital de Patrimonio Cultural y otras entidades del orden nacional, distrital y académicas, articulando la información documental, planimétrica, fotográfica, entre otras fuentes de información, con los registros del sistema de información del IDPC.    </t>
  </si>
  <si>
    <t>(Cód. 938) Contratar la adquisición de licencias de software especializadas para los equipos de cómputo del Instituto Distrital de Patrimonio Cultural.</t>
  </si>
  <si>
    <t>(Cód. 940) Elaborar un estudio histórico de soporte para la actualización del Plan de Manejo del Patrimonio Arqueológico de Bogotá.</t>
  </si>
  <si>
    <t>LAURA RENEE DEL PINO BUSTOS</t>
  </si>
  <si>
    <t>MARIA ISABEL VANEGAS SILVA</t>
  </si>
  <si>
    <t>YULY FABIOLA ROMERO LONDOÑO</t>
  </si>
  <si>
    <t>NATALIA  ACHIARDI ORTIZ</t>
  </si>
  <si>
    <t>FRANCISCO JAVIER PINZON RIAÑO</t>
  </si>
  <si>
    <t>VLADIMIR ENRIQUE TOVAR MUÑOZ</t>
  </si>
  <si>
    <t>JUAN PABLO SANCHEZ CHAVES</t>
  </si>
  <si>
    <t>ESRI COLOMBIA SAS</t>
  </si>
  <si>
    <t>MAX  OJEDA GOMEZ</t>
  </si>
  <si>
    <t>691</t>
  </si>
  <si>
    <t>674</t>
  </si>
  <si>
    <t>677</t>
  </si>
  <si>
    <t>692</t>
  </si>
  <si>
    <t>683</t>
  </si>
  <si>
    <t>679</t>
  </si>
  <si>
    <t>693</t>
  </si>
  <si>
    <t>DIEGO 08USTO FERNANDEZ PRICE</t>
  </si>
  <si>
    <t>YIRA TATIANA NAVARRO SALAZAR</t>
  </si>
  <si>
    <t>CAROLINA  ORTIZ PEDRAZA</t>
  </si>
  <si>
    <t>ANGELA CAMILA YAMILE RIVERA GALEANO</t>
  </si>
  <si>
    <t>YENNY ANDREA FORERO PEÑA</t>
  </si>
  <si>
    <t>LUISA GABRIELA GUZMAN MARROQUIN</t>
  </si>
  <si>
    <t>KAREM LIZETTE CESPEDES HERNANDEZ</t>
  </si>
  <si>
    <t>LAURA SARA MARIA MORENO RODRIGUEZ</t>
  </si>
  <si>
    <t>YANESSA MARIANE LILCHYN PEÑA</t>
  </si>
  <si>
    <t>DAVID RICARDO CORTES SANCHEZ</t>
  </si>
  <si>
    <t>676</t>
  </si>
  <si>
    <t>696</t>
  </si>
  <si>
    <t>673</t>
  </si>
  <si>
    <t>(Cód. 598) Prestar servicios profesionales al Instituto Distrital de Patrimonio Cultural para brindar apoyo con la gestión de la información, seguimiento y control de la solicitudes de intervención y protección de los Bienes de Interés Cultural del Distrito Capital.</t>
  </si>
  <si>
    <t>(Cód. 599) Prestar servicios profesionales al Instituto Distrital de Patrimonio Cultural para brindar apoyo con la gestión de la información, seguimiento y control de la solicitudes de intervención y proteccion de los Bienes de Interés Cultural del Distrito Capital.</t>
  </si>
  <si>
    <t>(Cód. 600) Prestar servicios profesionales al Instituto Distrital de Patrimonio Cultural para brindar apoyo con la gestión de la información, seguimiento y control de la solicitudes de intervención y proteccion de los Bienes de Interés Cultural del Distrito Capital.</t>
  </si>
  <si>
    <t>(Cód. 607) Prestar servicios de apoyo a la gestión al Instituto Distrital de Patrimonio Cultural en actividades relacionadas con la evaluación de solicitudes de equiparación a estrato 1, amenaza de ruina y aquellas relacionadas con las acciones de control urbano en bienes de interés cultural.</t>
  </si>
  <si>
    <t>(Cód. 969) Adición y Prórroga al Contrato 411 (Cód. 586) Prestar servicios profesionales al Instituto Distrital de Patrimonio Cultural en el estudio y evaluación de las solicitudes de intervención y protección de la Subdirección de Protección e Intervención del Patrimonio.</t>
  </si>
  <si>
    <t>(Cód. N/A) Adición y Prórroga al Contrato 367 (Cód. 583) Prestar servicios de apoyo a la gestión al Instituto Distrital de Patrimonio Cultural para la atención de trámites y servicios a cargo de la Subdirección de Protección e Intervención del Patrimonio, así como en las demás actividades administrativas relacionadas con los procedimientos de la dependencia.</t>
  </si>
  <si>
    <t>(Cód. N/A) Adición y Prórroga N° 01 al contrato 377 cuyo objeto es: Prestar servicios profesionales al Instituto Distrital de Patrimonio Cultural para brindar atención técnica a terceros y realizar la evaluación del componente estructural de las solicitudes de intervención para la protección de los Bienes de Interés Cultural del Distrito Capital.</t>
  </si>
  <si>
    <t>(Cód. N/A) Adición y Prórroga N° 01 al contrato 412 cuyo objeto es: Prestar servicios profesionales al Instituto Distrital de Patrimonio Cultural en el estudio y evaluación de las solicitudes de intervención y protección de la Subdirección de Protección e Intervención del Patrimonio</t>
  </si>
  <si>
    <t>(Cód. N/A) Adición y Prórroga N° 01 al contrato 456 cuyo objeto es: Prestar servicios profesionales al Instituto Distrital de Patrimonio Cultural en el estudio y evaluación de las solicitudes de intervención y protección de la Subdirección de Protección e Intervención del Patrimonio</t>
  </si>
  <si>
    <t>(Cód. N/A) Adición y Prórroga N° 01 al contrato 465 cuyo objeto es: Prestar servicios profesionales al Instituto Distrital de Patrimonio Cultural para brindar atención técnica a terceros y realizar la evaluación del componente estructural de las solicitudes de intervención para la protección de los Bienes de Interés Cultural del Distrito Capital.</t>
  </si>
  <si>
    <t>(Cód. N/A) Adición y prorroga N° 1 al contrato 341 cuyo objeto es:  Prestar servicios profesionales al Instituto Distrital de Patrimonio Cultural para orientar el proceso de evaluación técnica relacionada con las solicitudes de intervención y proteccion en los Bienes de Interés Cultural del Distrito Capital.</t>
  </si>
  <si>
    <t>(Cód. N/A) Adición y prorroga N° 1 al contrato 362 cuyo objeto es:  Prestar servicios profesionales al Instituto Distrital de Patrimonio Cultural para orientar la evaluación de solicitudes de equiparación a estrato 1, amenaza de ruina y aquellas relacionadas con las acciones de control urbano en bienes de interés cultural.</t>
  </si>
  <si>
    <t>(Cód. N/A) Adición y prorroga N° 1 al contrato 364 cuyo objeto es:  Prestar servicios profesionales al Instituto Distrital de Patrimonio Cultural para orientar y apoyar la evaluación técnica relacionada con las solicitudes de intervención y proteccion en los Bienes de Interés Cultural del Distrito Capital.</t>
  </si>
  <si>
    <t>(Cód. N/A) Adición y prorroga N° 1 al contrato 365 cuyo objeto es:  Prestar servicios profesionales al Instituto Distrital de Patrimonio Cultural para orientar la evaluación de solicitudes de intervención de espacios públicos patrimoniales y de instalación de publicidad exterior en bienes de interés cultural, asi como en la elaboración de documentos técnicos asociados a la conservación, intervención y gestión de entornos patrimoniales.</t>
  </si>
  <si>
    <t>(Cód. N/A) Adición y prorroga N° 1 al contrato 366 cuyo objeto es:  Prestar servicios profesionales al Instituto Distrital de Patrimonio Cultural para orientar el estudio de las solicitudes que se tramitan ante el Consejo Distrital de Patrimonio Cultural y en el acompañamiento y verificacion de instrumentos de gestión y plaenación que involucran la valoración de bienes de interés cultural.</t>
  </si>
  <si>
    <t>(Cód. N/A) Adición y prorroga N° 1 al contrato 374 cuyo objeto es:  Prestar servicios profesionales al Instituto Distrital de Patrimonio Cultural para brindar apoyo con la gestión de la información, seguimiento y control de la solicitudes de intervención y proteccion de los Bienes de Interés Cultural del Distrito Capital.</t>
  </si>
  <si>
    <t>(Cód. N/A) Adición y prorroga N° 1 al contrato 376 cuyo objeto es:  Prestar servicios profesionales al Instituto Distrital de Patrimonio Cultural para brindar apoyo con la gestión de la información, seguimiento y control de la solicitudes de intervención y proteccion de los Bienes de Interés Cultural del Distrito Capital.</t>
  </si>
  <si>
    <t>(Cód. N/A) Adición y prorroga N° 1 al contrato 421 cuyo objeto es:  Prestar servicios profesionales al Instituto Distrital de Patrimonio Cultural para apoyar las actividades administrativas y de gestión social y participación derivadas de las solicitudes e iniciativas de intervención de espacios públicos patrimoniales, y de instalación de publicidad exterior en bienes de interés cultural.</t>
  </si>
  <si>
    <t>(Cód. N/A) Adición y prorroga N° 1 al contrato 437 cuyo objeto es:  Prestar servicios profesionales al Instituto Distrital de Patrimonio Cultural para brindar apoyo con la gestión de la información, seguimiento y control de la solicitudes de intervención y proteccion de los Bienes de Interés Cultural del Distrito Capital.</t>
  </si>
  <si>
    <t>(Cód. N/A) Adición y prorroga N° 1 al contrato 438 cuyo objeto es:  Prestar servicios profesionales al Instituto Distrital de Patrimonio Cultural para realizar el estudio de las solicitudes que se tramitan ante el Consejo Distrital de Patrimonio Cultural y en el acompañamiento y verificacion de instrumentos de gestión y plaenación que involucran la valoración de bienes de interés cultural.</t>
  </si>
  <si>
    <t>(Cód. N/A) Adición y prorroga N° 1 al contrato 439 cuyo objeto es:  Prestar servicios profesionales al Instituto Distrital de Patrimonio Cultural para brindar apoyo con la gestión de la información, seguimiento y control de la solicitudes de intervención y proteccion de los Bienes de Interés Cultural del Distrito Capital.</t>
  </si>
  <si>
    <t>(Cód. N/A) Adición y prorroga N° 1 al contrato 444 cuyo objeto es:  Prestar servicios profesionales al Instituto Distrital de Patrimonio Cultural para realizar la evaluación de solicitudes de intervención de los espacios públicos patrimoniales y de instalación de publicidad exterior en bienes y sectores de interés cultural del distrito capital, asi como en la elaboración de documentos técnicos asociados a la conservación, intervención y gestión de entornos patrimoniales.</t>
  </si>
  <si>
    <t>(Cód. N/A) Adición y prorroga N° 1 al contrato 445 cuyo objeto es:  Prestar servicios profesionales al Instituto Distrital de Patrimonio Cultural para realizar la evaluación de solicitudes de equiparación a estrato 1, amenaza de ruina y aquellas relacionadas con las acciones de control urbano en bienes de interés cultural.</t>
  </si>
  <si>
    <t>(Cód. N/A) Adición y prorroga N° 1 al contrato 446 cuyo objeto es:  Prestar servicios profesionales al Instituto Distrital de Patrimonio Cultural para realizar el estudio de las solicitudes que se tramitan ante el Consejo Distrital de Patrimonio Cultural y en el acompañamiento y verificacion de instrumentos de gestión y plaenación que involucran la valoración de bienes de interés cultural.</t>
  </si>
  <si>
    <t>(Cód. N/A) Adición y prorroga N° 1 al contrato 447 cuyo objeto es:  Prestar servicios profesionales al Instituto Distrital de Patrimonio Cultural para realizar la evaluación de solicitudes de intervención de los espacios públicos patrimoniales y de instalación de publicidad exterior en bienes y sectores de interés cultural del distrito capital, asi como en la elaboración de documentos técnicos asociados a la conservación, intervención y gestión de entornos patrimoniales.</t>
  </si>
  <si>
    <t>(Cód. N/A) Adición y prorroga N° 1 al contrato 449 cuyo objeto es:  Prestar servicios profesionales al Instituto Distrital de Patrimonio Cultural para realizar la evaluación de solicitudes de equiparación a estrato 1, amenaza de ruina y aquellas relacionadas con las acciones de control urbano en bienes de interés cultural.</t>
  </si>
  <si>
    <t>(Cód. N/A) Adición y prorroga N° 1 al contrato 450 cuyo objeto es:  Prestar servicios profesionales al Instituto Distrital de Patrimonio Cultural para apoyar la preparación de las solicitudes a presentar al Consejo Distrital de Patrimonio Cultural y en el desarrollo del inventario de bienes de interés cultural.</t>
  </si>
  <si>
    <t>(Cód. N/A) Adición y prorroga N° 1 al contrato 451 cuyo objeto es:  Prestar servicios profesionales al Instituto Distrital de Patrimonio Cultural para apoyar en las actividades administrativas relacionadas con gestión de la información, seguimiento y control de la solicitudes de intervención y proteccion de los Bienes de Interés Cultural del Distrito Capital.</t>
  </si>
  <si>
    <t>(Cód. N/A) Adición y prorroga N° 1 al contrato 452 cuyo objeto es:  Prestar servicios profesionales al Instituto Distrital de Patrimonio Cultural para brindar apoyo con la gestión de la información, seguimiento y control de la solicitudes de intervención y proteccion de los Bienes de Interés Cultural del Distrito Capital.</t>
  </si>
  <si>
    <t>(Cód. N/A) Adición y prorroga N° 1 al contrato 453 cuyo objeto es:  Prestar servicios profesionales al Instituto Distrital de Patrimonio Cultural para realizar el estudio de las solicitudes que se tramitan ante el Consejo Distrital de Patrimonio Cultural y en el acompañamiento y verificacion de instrumentos de gestión y plaenación que involucran la valoración de bienes de interés cultural.</t>
  </si>
  <si>
    <t>(Cód. N/A) Adición y prorroga N° 1 al contrato 459 cuyo objeto es:  Prestar servicios profesionales al Instituto Distrital de Patrimonio Cultural para realizar la evaluación de solicitudes de equiparación a estrato 1, amenaza de ruina y aquellas relacionadas con las acciones de control urbano en bienes de interés cultural.</t>
  </si>
  <si>
    <t>(Cód. N/A) Adición y prorroga N° 1 al contrato 460 cuyo objeto es:  Prestar servicios profesionales al Instituto Distrital de Patrimonio Cultural para realizar la evaluación de solicitudes de equiparación a estrato 1, amenaza de ruina y aquellas relacionadas con las acciones de control urbano en bienes de interés cultural.</t>
  </si>
  <si>
    <t>(Cód. N/A) Adición y prorroga N° 1 al contrato 472 cuyo objeto es:  Prestar servicios profesionales al Instituto Distrital de Patrimonio Cultural para brindar apoyo con la gestión de la información, seguimiento y control de la solicitudes de intervención y proteccion de los Bienes de Interés Cultural del Distrito Capital.</t>
  </si>
  <si>
    <t>(Cód. N/A) Adición y prorroga N° 1 al contrato 474 cuyo objeto es:  Prestar servicios profesionales al Instituto Distrital de Patrimonio Cultural para realizar el estudio de las solicitudes que se tramitan ante el Consejo Distrital de Patrimonio Cultural y en el acompañamiento y verificacion de instrumentos de gestión y plaenación que involucran la valoración de bienes de interés cultural.</t>
  </si>
  <si>
    <t>(Cód. N/A) Adición y prorroga N° 1 al contrato 475 cuyo objeto es:  Prestar servicios profesionales al Instituto Distrital de Patrimonio Cultural para brindar apoyo con la gestión de la información, seguimiento y control de la solicitudes de intervención y proteccion de los Bienes de Interés Cultural del Distrito Capital.</t>
  </si>
  <si>
    <t>(Cód. N/A) Adición y prorroga N° 1 al contrato 539 cuyo objeto es:  Prestar servicios profesionales al Instituto Distrital de Patrimonio Cultural para realizar la evaluación de solicitudes de intervención de los espacios públicos patrimoniales y de instalación de publicidad exterior en bienes y sectores de interés cultural del distrito capital, asi como en la elaboración de documentos técnicos asociados a la conservación, intervención y gestión de entornos patrimoniales.</t>
  </si>
  <si>
    <t>(Cód. N/A) Adición y prorroga N° 1 al contrato 673 cuyo objeto es:  Prestar servicios de apoyo a la gestión al Instituto Distrital de Patrimonio Cultural en actividades relacionadas con la evaluación de solicitudes de equiparación a estrato 1, amenaza de ruina y aquellas relacionadas con las acciones de control urbano en bienes de interés cultural</t>
  </si>
  <si>
    <t>1536</t>
  </si>
  <si>
    <t>1527</t>
  </si>
  <si>
    <t>1537</t>
  </si>
  <si>
    <t>1531</t>
  </si>
  <si>
    <t>1538</t>
  </si>
  <si>
    <t>1528</t>
  </si>
  <si>
    <t>1556</t>
  </si>
  <si>
    <t>1545</t>
  </si>
  <si>
    <t>1526</t>
  </si>
  <si>
    <t>1525</t>
  </si>
  <si>
    <t>1534</t>
  </si>
  <si>
    <t>1546</t>
  </si>
  <si>
    <t>1548</t>
  </si>
  <si>
    <t>1533</t>
  </si>
  <si>
    <t>1557</t>
  </si>
  <si>
    <t>1564</t>
  </si>
  <si>
    <t>1581</t>
  </si>
  <si>
    <t>1614</t>
  </si>
  <si>
    <t>1558</t>
  </si>
  <si>
    <t>1554</t>
  </si>
  <si>
    <t>1566</t>
  </si>
  <si>
    <t>Programación MGA-SUIFP</t>
  </si>
  <si>
    <t>Programación PMR</t>
  </si>
  <si>
    <t>Instrumentos de planeación territorial</t>
  </si>
  <si>
    <t>(Cód. 845) Prestar servicios de apoyo a la gestión al Instituto Distrital de Patrimonio Cultural para apoyar la implementación de la ruta social del parque arqueológico de Usme</t>
  </si>
  <si>
    <t>(Cód. N/A) Adición y Prorroga del Contrato de Prestación de Servicios 590 del 2020, cuyo objeto es: (Cód. 772) Prestar servicios de apoyo a la gestión al Instituto Distrital de Patrimonio Cultural para apoyar la implementación de la ruta social del parque arqueológico de Usme.</t>
  </si>
  <si>
    <t>(Cód. N/A) Adición y Prorroga del Contrato de Prestación de Servicios 639 del 2020, cuyo objeto es: (Cód. 775) Prestar servicios de apoyo a la gestión al Instituto Distrital de Patrimonio Cultural para apoyar la implementación de la ruta social del parque arqueológico de Usme.</t>
  </si>
  <si>
    <t>(Cód. N/A) Adición y Prorroga del Contrato de Prestación de Servicios 640 del 2020, cuyo objeto es: (Cód. 847) Prestar servicios de apoyo a la gestión al Instituto Distrital de Patrimonio Cultural para apoyar la implementación de la ruta social del parque arqueológico de Usme.</t>
  </si>
  <si>
    <t>(Cód. N/A) Adición y Prorroga del Contrato de Prestación de Servicios 642 del 2020, cuyo objeto es: (Cód. 849) Prestar servicios de apoyo a la gestión al Instituto Distrital de Patrimonio Cultural para apoyar la implementación de la ruta social del parque arqueológico de Usme.</t>
  </si>
  <si>
    <t>(Cód. N/A) Adición y Prorroga del Contrato de Prestación de Servicios 645 del 2020, cuyo objeto es: (Cód. 844) Prestar servicios de apoyo a la gestión al Instituto Distrital de Patrimonio Cultural para apoyar la implementación de la ruta social del parque arqueológico de Usme.</t>
  </si>
  <si>
    <t>(Cód. N/A) Adición y Prorroga del Contrato de Prestación de Servicios 650 del 2020, cuyo objeto es: (Cód. 848) Prestar servicios de apoyo a la gestión al Instituto Distrital de Patrimonio Cultural para apoyar la implementación de la ruta social del parque arqueológico de Usme.</t>
  </si>
  <si>
    <t>(Cód. N/A) Adición y Prorroga del Contrato de Prestación de Servicios 716 del 2020, cuyo objeto es: (Cód. 845) Prestar servicios de apoyo a la gestión al Instituto Distrital de Patrimonio Cultural para apoyar la implementación de la ruta social del parque arqueológico de Usme</t>
  </si>
  <si>
    <t>HAROLD ALEXANDER VILLAY QUIÑONEZ</t>
  </si>
  <si>
    <t>RAUL ANTONIO SIERRA PINEDA</t>
  </si>
  <si>
    <t>HAROL ALEXANDER VILLAY QUIÑONES</t>
  </si>
  <si>
    <t>1470</t>
  </si>
  <si>
    <t>1468</t>
  </si>
  <si>
    <t>1464</t>
  </si>
  <si>
    <t>1455</t>
  </si>
  <si>
    <t>1177-1240</t>
  </si>
  <si>
    <t>1332</t>
  </si>
  <si>
    <t>1499-1500</t>
  </si>
  <si>
    <t>(Cód. 763) Prestar servicios profesionales al Instituto Distrital de Patrimonio Cultural para apoyar el desarrollo de la propuesta del Documento Técnico de Soporte -DTS, en los aspectos concernientes al manejo de redes húmedas, en el marco de la formulación de instrumentos de planeación territorial.</t>
  </si>
  <si>
    <t>(Cód. 977) Prestar servicios profesionales al Instituto Distrital de Patrimonio Cultural para apoyar las acciones jurídicas e institucionales en el marco de la formulación de instrumentos de gestión y planeación territorial de Sectores de Interés Cultural.</t>
  </si>
  <si>
    <t>(Cód. N/A) Adicionar y prorrogar el Contrato No. 330 del 2020, cuyo objeto es: (Cód. 762) Prestar servicios profesionales al Instituto Distrital de Patrimonio Cultural para orientar y acompañar juridícamente los aspectos administrativos de la Subdirección de Gestión Territorial del Patrimonio</t>
  </si>
  <si>
    <t>(Cód. N/A) Adicionar y prorrogar el Contrato No. 347 del 2020, cuyo objeto es: (Cód. 743) Prestar servicios profesionales al Instituto Distrital de Patrimonio Cultural para orientar la verificación y consolidación del inventario y valoración del patrimonio cultural inmueble de Bogotá, D.C., en el marco de la formulación de los instrumentos de planeación territorial.</t>
  </si>
  <si>
    <t>(Cód. N/A) Adicionar y prorrogar el Contrato No. 350 del 2020, cuyo objeto es: (Cód. 760) Prestar servicios profesionales al Instituto Distrital de Patrimonio Cultural para apoyar la gestión interinstitucional orientada a la adopción de los instrumentos de planeación territorial.</t>
  </si>
  <si>
    <t xml:space="preserve">(Cód. N/A) Adicionar y prorrogar el Contrato No. 356 del 2020, cuyo objeto es: (Cód. 757) Prestar servicios profesionales al Instituto Distrital de Patrimonio Cultural para apoyar la elaboración del Documento Técnico de Soporte -DTS de la norma urbanística, que incluya los lineamientos para la propuesta urbano general, espacio público y equipamientos, en el marco de la formulación de los instrumentos de planeación territorial. </t>
  </si>
  <si>
    <t>(Cód. N/A) Adicionar y prorrogar el Contrato No. 357 del 2020, cuyo objeto es: (Cód.767) Prestar servicios profesionales al Instituto Distrital de Patrimonio Cultural para apoyar las actividades de control y seguimiento a la gestión de la Subdirección de Gestión Territorial.</t>
  </si>
  <si>
    <t>(Cód. N/A) Adicionar y prorrogar el Contrato No. 358 del 2020, cuyo objeto es: (Cód. 744) Prestar servicios profesionales al Instituto Distrital de Patrimonio Cultural para apoyar las acciones técnicas y operativas del direccionamiento del inventario y valoración del patrimonio cultural inmueble de Bogotá, D.C., en el marco de la formulación de los instrumentos de planeación territorial</t>
  </si>
  <si>
    <t>(Cód. N/A) Adicionar y prorrogar el Contrato No. 403 del 2020, cuyo objeto es: (Cód. 755) Prestar servicios profesionales al Instituto Distrital de Patrimonio Cultural para orientar el desarrollo técnico de los insumos urbanos, para la formulación de los instrumentos de planeación territorial.</t>
  </si>
  <si>
    <t>(Cód. N/A) Adicionar y prorrogar el Contrato No. 559 del 2020, cuyo objeto es: (Cód. 756) Prestar servicios profesionales al Instituto Distrital de Patrimonio Cultural para apoyar el desarrollo de las fases de diagnóstico y formulación de los planes especiales de manejo y protección de Bienes de Interés Cultural.</t>
  </si>
  <si>
    <t xml:space="preserve">(Cód. N/A) Adicionar y prorrogar el Contrato No. 616 del 2020, cuyo objeto es: (Cód. 753) Prestar servicios profesionales al Instituto Distrital de Patrimonio Cultural para elaborar los insumos del componente habitacional de las fases de diagnóstico y formulación de los instrumentos de planeación territorial. </t>
  </si>
  <si>
    <t>(Cód. N/A) Adición y Prorroga del Contrato de Prestación de Servicios 348 del 2020, cuyo objeto es: (Cód. 765) Prestar servicios profesionales al Instituto Distrital de Patrimonio Cultural para orientar las acciones del Sistema de Información Geográfico del patrimonio Cultural -SIG_PC-, en el marco de la formulación de los Instrumentos de planeación territorial</t>
  </si>
  <si>
    <t>(Cód. N/A) Adición y Prorroga del Contrato de Prestación de Servicios 357 del 2020, cuyo objeto es: (Cód. 767) Prestar servicios profesionales al Instituto Distrital de Patrimonio Cultural para apoyar las actividades de control y seguimiento a la gestión de la Subdirección de Gestión Territorial.</t>
  </si>
  <si>
    <t>(Cód. N/A) Adición y Prorroga del Contrato de Prestación de Servicios 385 del 2020, cuyo objeto es: (Cód. 759) Prestar servicios profesionales al Instituto Distrital de Patrimonio Cultural para orientar el desarrollo técnico de los insumos urbanos, en el marco de la formulación de los instrumentos de planeación territorial</t>
  </si>
  <si>
    <t>(Cód. N/A) Adición y Prorroga del Contrato de Prestación de Servicios 403 del 2020, cuyo objeto es: (Cód. 755) Prestar servicios profesionales al Instituto Distrital de Patrimonio Cultural para orientar el desarrollo técnico de los insumos urbanos, para la formulación de los instrumentos de planeación territorial.</t>
  </si>
  <si>
    <t>(Cód. N/A) Adición y Prórroga del Contrato de Prestación de Servicios 544 del 2020, cuyo objeto es: (Cód. 751) Prestar servicios profesionales al Instituto Distrital de Patrimonio Cultural para identificar las prácticas culturales y manifestaciones del patrimonio cultural inmaterial en el marco de la formulación de los instrumentos de planeación territorial.</t>
  </si>
  <si>
    <t>(Cód. N/A) Adición y Prorroga del Contrato de Prestación de Servicios 557 del 2020, cuyo objeto es: (Cód. 754) Prestar servicios profesionales al Instituto Distrital de Patrimonio Cultural para elaborar los insumos del componente de accesibilidad y movilidad de las fases de diagnóstico y formulación de los instrumentos de planeación territorial.</t>
  </si>
  <si>
    <t>(Cód. N/A) Adición y Prorroga del Contrato de Prestación de Servicios 558 del 2020, cuyo objeto es: (Cód. 761) Prestar servicios profesionales al Instituto Distrital de Patrimonio Cultural para apoyar los procesos de diagnóstico y formulación de los instrumentos de planeación territorial.</t>
  </si>
  <si>
    <t>(Cód. N/A) Adición y Prorroga del Contrato de Prestación de Servicios 561 del 2020, cuyo objeto es: (Cód. 766) Prestar servicios profesionales al Instituto Distrital de Patrimonio Cultural para el desarrollo de las actividades técnicas de análisis, producción de mapas y reportes requeridos en la implementación del Sistema de Información Geográfica -SIG_PC, en el marco de la formulación de instrumentos de planeación territorial.</t>
  </si>
  <si>
    <t>(Cód. N/A) Adición y Prorroga del Contrato de Prestación de Servicios 707 del 2020, cuyo objeto es: (Cód. 763) Prestar servicios profesionales al Instituto Distrital de Patrimonio Cultural para apoyar el desarrollo de la propuesta del Documento Técnico de Soporte -DTS, en los aspectos concernientes al manejo de redes húmedas, en el marco de la formulación de instrumentos de planeación territorial.</t>
  </si>
  <si>
    <t>MILLER ALEJANDRO CASTRO PEREZ</t>
  </si>
  <si>
    <t>FUNDACION ALMA</t>
  </si>
  <si>
    <t>JHON EDWIN MORALES HERRERA</t>
  </si>
  <si>
    <t>707</t>
  </si>
  <si>
    <t>776</t>
  </si>
  <si>
    <t>1196</t>
  </si>
  <si>
    <t>(Cód. 777) Prestar servicios profesionales al Instituto Distrital de Patrimonio Cultural para realizar el proceso de sensibilización, socialización y concertación con las comunidades para elaborar del expediente de Sumapaz</t>
  </si>
  <si>
    <t>(Cód. 778) Prestar servicios de apoyo a la gestión al Instituto Distrital de Patrimonio Cultural en las actividades de trabajo de campo necesarias para la socialización y concertación de la ruta social de la declaratoria de Sumapaz</t>
  </si>
  <si>
    <t>(Cód. 779) Prestar servicios profesionales al Instituto Distrital de Patrimonio Cultural para la elaboración del expediente cultural.</t>
  </si>
  <si>
    <t>(Cód. 780) Prestar servicios profesionales al Instituto Distrital de Patrimonio Cultural para la identificación y elaboración de la agenda y ruta interinstitucional local, regional e internacional</t>
  </si>
  <si>
    <t>(Cód. 781) Prestar servicios de apoyo a la gestión al Instituto Distrital de Patrimonio Cultural para fomentar la participación de comunidades en la ruta social de la declaratoria de Sumapaz</t>
  </si>
  <si>
    <t>(Cód. 782) Prestar servicios de apoyo a la gestión al Instituto Distrital de Patrimonio Cultural para apoyar la implementación de la ruta social de la declaratoria de Sumapaz</t>
  </si>
  <si>
    <t>(Cód. 784) Prestar servicios profesionales al Instituto Distrital de Patrimonio Cultural para apoyar la formulación de las estrategias de divulgación de la declaratoria de Sumapaz, teniendo en cuenta los enfoques territoriales, diferenciales y de integralidad del patrimonio</t>
  </si>
  <si>
    <t>(Cód. 785) Prestar servicios profesionales al Instituto Distrital de Patrimonio Cultural para apoyar la formulación de la estrategia participativa audiovisual de la declaratoria de Sumapaz, teniendo en cuenta los enfoques territoriales, diferenciales y de integralidad del patrimonio</t>
  </si>
  <si>
    <t>(Cód. 786) Prestar servicios profesionales al Instituto Distrital de Patrimonio Cultural para apoyar el análisis, diagnóstico y formulación del instrumento de gestión y planeación asociado a la declaratoria de Sumapaz como patrimonio de la humanidad.</t>
  </si>
  <si>
    <t>(Cód. 787) Prestar servicios profesionales al Instituto Distrital de Patrimonio Cultural para orientar el desarrollo de la declaratoria del páramo de Sumapaz de acuerdo con los enfoques territorial, diferencial y de integralidad del patrimonio y demás territorios definidos por la Entidad.</t>
  </si>
  <si>
    <t>(Cód. 788) Prestar servicios profesionales al Instituto Distrital de Patrimonio Cultural para elaborar el mapa de actores y en la articulación del proyecto de declaratoria del páramo de Sumapaz.</t>
  </si>
  <si>
    <t>(Cód. 789) Prestar servicios profesionales al Instituto Distrital de Patrimonio Cultural para apoyar la formulación e implementación de la ruta social de la declaratoria del páramo de Sumapaz.</t>
  </si>
  <si>
    <t xml:space="preserve">(Cód. 790) Prestar servicios profesionales al Instituto Distrital de Patrimonio Cultural para identificar y registrar las narrativas y cuidados del agua de los pueblos indígenas en el terrritorio de Sumapaz. </t>
  </si>
  <si>
    <t xml:space="preserve">(Cód. 791) Prestar servicios profesionales al Instituto Distrital de Patrimonio Cultural para identificar y registrar las narrativas y cuidados del agua de los pueblos indígenas en el terrritorio de Sumapaz. </t>
  </si>
  <si>
    <t>(Cód. 792) Prestar servicios profesionales al Instituto Distrital de Patrimonio Cultural para identificar y elaborar conceptos ambientales y de patrimonio natural necesarios en la consolidación del expediente de la declaratoria de Sumapaz.</t>
  </si>
  <si>
    <t>(Cód. 842) Prestar servicios de apoyo a la gestión al Instituto Distrital de Patrimonio Cultural para fomentar la participación de comunidades en la ruta social de la declaratoria de Sumapaz</t>
  </si>
  <si>
    <t>(Cód. 843) Prestar servicios de apoyo a la gestión al Instituto Distrital de Patrimonio Cultural para fomentar la participación de comunidades en la ruta social de la declaratoria de Sumapaz</t>
  </si>
  <si>
    <t>(Cód. N/A) Adicionar el Contrato No. 578 del 2020, cuyo objeto es:  Prestar servicios profesionales al Instituto Distrital de Patrimonio Cultural para la identificación y elaboración de la agenda y ruta interinstitucional local, regional e internacional</t>
  </si>
  <si>
    <t>(Cód. N/A) Adicionar el Contrato No. 589 del 2020, cuyo objeto es: Prestar servicios profesionales al Instituto Distrital de Patrimonio Cultural para apoyar la formulación e implementación de la ruta social de la declaratoria del páramo de Sumapaz.</t>
  </si>
  <si>
    <t>(Cód. N/A) Adicionar y prorrogar el Contrato No. 361 del 2020, cuyo objeto es: (Cód. 786) Prestar servicios profesionales al Instituto Distrital de Patrimonio Cultural para apoyar el análisis, diagnóstico y formulación del instrumento de gestión y planeación asociado a la declaratoria de Sumapaz como patrimonio de la humanidad.</t>
  </si>
  <si>
    <t>(Cód. N/A) Adición y Prorroga del Contrato de Prestación de Servicios 324 del 2020, cuyo objeto es: (Cód. 788) Prestar servicios profesionales al Instituto Distrital de Patrimonio Cultural para elaborar el mapa de actores y en la articulación del proyecto de declaratoria del páramo de Sumapaz.</t>
  </si>
  <si>
    <t>(Cód. N/A) Adición y Prorroga del Contrato de Prestación de Servicios 361 del 2020, cuyo objeto es: (Cód. 786) Prestar servicios profesionales al Instituto Distrital de Patrimonio Cultural para apoyar el análisis, diagnóstico y formulación del instrumento de gestión y planeación asociado a la declaratoria de Sumapaz como patrimonio de la humanidad.</t>
  </si>
  <si>
    <t>(Cód. N/A) Adición y Prorroga del Contrato de Prestación de Servicios 457 del 2020, cuyo objeto es: (Cód. 787) Prestar servicios profesionales al Instituto Distrital de Patrimonio Cultural para orientar el desarrollo de la declaratoria del páramo de Sumapaz de acuerdo con los enfoques territorial, diferencial y de integralidad del patrimonio y demás territorios definidos por la Entidad</t>
  </si>
  <si>
    <t>(Cód. N/A) Adición y Prorroga del Contrato de Prestación de Servicios 579 del 2020, cuyo objeto es: (Cód. 777) Prestar servicios profesionales al Instituto Distrital de Patrimonio Cultural para realizar el proceso de sensibilización, socialización y concertación con las comunidades para elaborar del expediente de Sumapaz.</t>
  </si>
  <si>
    <t>(Cód. N/A) Adición y Prorroga del Contrato de Prestación de Servicios 593 del 2020, cuyo objeto es: (Cód. 784)  Prestar servicios profesionales al Instituto Distrital de Patrimonio Cultural para apoyar la formulación de las estrategias de divulgación de la declaratoria de Sumapaz, teniendo en cuenta los enfoques territoriales, diferenciales y de integralidad del patrimonio</t>
  </si>
  <si>
    <t>(Cód. N/A) Adición y Prorroga del Contrato de Prestación de Servicios 622 del 2020, cuyo objeto es: (Cód. 781) Prestar servicios de apoyo a la gestión al Instituto Distrital de Patrimonio Cultural para fomentar la participación de comunidades en la ruta social de la declaratoria de Sumapaz</t>
  </si>
  <si>
    <t>(Cód. N/A) Adición y Prorroga del Contrato de Prestación de Servicios 623 del 2020, cuyo objeto es: (Cód. 779) Prestar servicios profesionales al Instituto Distrital de Patrimonio Cultural para la elaboración del expediente cultural.</t>
  </si>
  <si>
    <t>710</t>
  </si>
  <si>
    <t>709</t>
  </si>
  <si>
    <t>706</t>
  </si>
  <si>
    <t>INSTITUTO DISTRITAL DE LAS ARTES</t>
  </si>
  <si>
    <t>ADRIANA  URIBE ALVAREZ</t>
  </si>
  <si>
    <t>EDGAR JULIAN SANTA</t>
  </si>
  <si>
    <t>SOL MIYERY GAITAN MARTINEZ</t>
  </si>
  <si>
    <t>JORGE ELIECER RODRIGUEZ CASALLAS</t>
  </si>
  <si>
    <t>744</t>
  </si>
  <si>
    <t>745</t>
  </si>
  <si>
    <t>746</t>
  </si>
  <si>
    <t>1280</t>
  </si>
  <si>
    <t>1279</t>
  </si>
  <si>
    <t>1278</t>
  </si>
  <si>
    <t>1458</t>
  </si>
  <si>
    <t>ADRIANA  VERA ESTRADA</t>
  </si>
  <si>
    <t>(Cód. 873) Prestar servicios profesionales al Instituto Distrital dePatrimonio Cultural para generar los lineamientos en la protección yconservación de bienes muebles dentro del diagnóstico y formulación deinstrumentos para la activación de entornos patrimoniales.</t>
  </si>
  <si>
    <t>1379</t>
  </si>
  <si>
    <t>1330</t>
  </si>
  <si>
    <t>597
550
1087
1247
1628</t>
  </si>
  <si>
    <t>(Cód. 653) Prestar servicios de apoyo a la gestión al Instituto Distrital de Patrimonio Cultural para los procesos de digitalización de la Colección del Museo de Bogotá</t>
  </si>
  <si>
    <t>(Cód. 862) Adquisición de material bibliográfico para el Centro de Documentación del Instituto Distrital de Patrimonio Cultural</t>
  </si>
  <si>
    <t>(Cód. 935) Prestar servicios profesionales al Instituto Distrital de Patrimonio Cultural para la producción de las series del proyecto radial del segundo semestre del Museo de Bogotá</t>
  </si>
  <si>
    <t xml:space="preserve">(Cód. 936) Prestar servicios profesionales al Instituto Distrital de Patrimonio Cultural para apoyar la administración de contenidos en redes sociales del Museo de Bogotá y el desarrollo de la estrategia de comunicaciones de los proyectos museológicos del Museo de Bogotá </t>
  </si>
  <si>
    <t>(Cód. 937) Prestar servicios profesionales al Instituto Distrital de Patrimonio Cultural para la ejecución de los procesos de identificación y diagnóstico de los materiales de conservación necesarios para el Museo de Bogotá de acuerdo a las tipologías de las colecciones.</t>
  </si>
  <si>
    <t>(Cód. 947) Prestar servicios profesionales al Instituto Distrital de Patrimonio Cultural para apoyar el desarrollo de procesos de indagación editorial que fortalezcan las estrategias de divulgación, promoción y difusión de las iniciativas de memoria y patrimonio de la ciudad.</t>
  </si>
  <si>
    <t>(Cód. 948) Prestar servicios profesionales al Instituto Distrital de Patrimonio Cultural para apoyar el desarrollo de procesos de indagación editorial que fortalezcan las estrategias de divulgación, promoción y difusión de las iniciativas de memoria y patrimonio de la ciudad.</t>
  </si>
  <si>
    <t>(Cód. 949) Prestar servicios profesionales al Instituto Distrital de Patrimonio Cultural para apoyar el proceso de recopilación bibliográfica, hemerográfica y visual que fortalezcan las estrategias de divulgación, promoción y difusión de las iniciativas de memoria y patrimonio de la ciudad.</t>
  </si>
  <si>
    <t>(Cód. 950) Prestar servicios profesionales al Instituto Distrital de Patrimonio Cultural para apoyar la actualización del catálogo de libros en digital del Sello Editorial del IDPC.</t>
  </si>
  <si>
    <t>(Cód. 951) Prestar servicios profesionales al Instituto Distrital de Patrimonio Cultural para apoyar la investigación de carácter biográfico que fortalezca las estrategias de divulgación, promoción y difusión de las iniciativas de memoria y patrimonio de la ciudad.</t>
  </si>
  <si>
    <t>(Cód. 952) Prestar servicios de apoyo a la gestión al Instituto Distrital de Patrimonio Cultural en las actividades requeridas para la colección del Museo de Bogotá y la adecuación de la bodega única de museografía.</t>
  </si>
  <si>
    <t>(Cód. 955) Prestar servicios de apoyo a la gestión al Instituto Distrital de Patrimonio Cultural para elaborar el inventario de los planos que se encuentran en el centro de documentación del IDPC y la transferencia al área de gestión documental.</t>
  </si>
  <si>
    <t>(Cód. 956) Prestar servicios profesionales al Instituto Distrital de Patrimonio Cultiral para elaborar el inventario de los planos que se encuentran en el centro de documentación del IDPC y la transferencia al área de gestión documental.</t>
  </si>
  <si>
    <t>(Cód. 957) Prestar servicios profesionales al Instituto Distrital de Patrimonio Cultural para apoyar la supervisión en el seguimiento financiero de los proyectos y convenios en los que hace parte la Subdirección de Divulgación y Apropiación del Patrimonio.</t>
  </si>
  <si>
    <t>(Cód. 958) Prestar servicios profesionales al Instituto Distrital de Patrimonio Cultural para diagramar el material divulgativo del programa de recorridos patrimoniales.</t>
  </si>
  <si>
    <t>(Cód. 959) Prestar servicios profesionales al Instituto Distrital de Patrimonio Cultural para la edición de las piezas de video generadas en el programa de recorridos patrimoniales.</t>
  </si>
  <si>
    <t xml:space="preserve">(Cód. 961) Prestar servicios profesionales al Instituto Distrital de Patrimonio Cultural  para apoyar la investigación en torno a la Fiesta de Reyes Magos de Egipto. </t>
  </si>
  <si>
    <t>(Cód. 962) Prestar servicios profesionales al Instituto Distrital de Patrimonio Cultural para apoyar procesos de identificación, activación e investigación en torno al patrimonio cultural inmaterial de la ciudad de Bogotá.</t>
  </si>
  <si>
    <t>(Cód. 965) Prestar servicios profesionales al Instituto Distrital de Patrimonio Cultural para desarrollar un estado del arte del proceso de patrimonialización del festival de rock al parque como buena práctica cultural.</t>
  </si>
  <si>
    <t>(Cód. 967) Elaborar un audiolibro con ambientación sonora del título "Oriéntate. Los cerros son nuestro norte", como pieza divulgativa con enfoque diferencial.</t>
  </si>
  <si>
    <t>(Cód. N/A) Adición y prórroga al Contrato 387 de 2020 cuyo objeto contractual es Prestar servicios profesionales al Instituto Distrital de Patrimonio Cultural para realizar la formulación, actualización y seguimiento a los diferentes planes, programas y proyectos a cargo de la Subdirección de Divulgación y Apropiación del Patrimonio.</t>
  </si>
  <si>
    <t>(Cód. N/A) Adición y prórroga al Contrato 397 de 2020 cuyo objeto contractual es Prestar servicios profesionales al Instituto Distrital de Patrimonio Cultural para acompañar jurídicamente a la Subdirección de Divulgación y Apropiación del Patrimonio Cultural.</t>
  </si>
  <si>
    <t>(Cód. N/A) Adición y prórroga al Contrato 400 de 2020 cuyo objeto contractual es Prestar servicios profesionales al Instituto Distrital de Patrimonio Cultural para orientar los proyectos de publicaciones desarrollados en el marco de la estrategia de territorialización del Museo de Bogotá.</t>
  </si>
  <si>
    <t>(Cód. N/A) Adición y prórroga al Contrato 440 de 2020 cuyo objeto contractual es Prestar servicios profesionales al Instituto Distrital de Patrimonio Cultural en el diseño de piezas gráficas y de comunicación requeridas para el desarrollo de las acciones de comunicaciones de la entidad</t>
  </si>
  <si>
    <t>(Cód. N/A) Adición y prórroga al Contrato 417 de 2020 cuyo objeto contractual es Prestar servicios profesionales al Instituto Distrital de Patrimonio Cultural para desarrollar actividades de conservación y restauración de la colección del Museo de Bogotá.</t>
  </si>
  <si>
    <t>(Cód. N/A) Adición y prórroga al Contrato 418 de 2020 cuyo objeto contractual es Prestar servicios profesionales al Instituto Distrital de Patrimonio Cultural para apoyar la planificación y ejecución del programa de recorridos urbanos en el marco de las acciones de apropiación social del patrimonio cultural.</t>
  </si>
  <si>
    <t>(Cód. N/A) Adición y prórroga al Contrato 432 cuyo objeto contractual es Prestar servicios profesionales al Instituto Distrital de Patrimonio Cultural para orientar la planificación y ejecución del programa de recorridos urbanos en el marco de la estrategia de territorialización del Museo de Bogotá</t>
  </si>
  <si>
    <t xml:space="preserve">(Cód. N/A) Adición y prórroga al Contrato  436 de 2020 cuyo objeto contractual es Prestar servicios profesionales al Instituto Distrital de Patrimonio Cultural para implementar procesos curatoriales requeridos en el marco de los proyectos del Museo de Bogotá. </t>
  </si>
  <si>
    <t>(Cód. N/A) Adición y prórroga al Contrato 442 de 2020 cuyo objeto contractual es Prestar servicios profesionales al Instituto Distrital de Patrimonio Cultural para el manejo y consulta de las colecciones que hacen parte del Centro de Documentación de la Entidad.</t>
  </si>
  <si>
    <t xml:space="preserve">(Cód. N/A) Adicionar el contrato de prestación de servicios  PSP-IDPC 454 cuyo objeto es: (Cód. 716) Prestar servicios profesionales al Instituto Distrital de Patrimonio Cultural para administrar y actualizar los contenidos de la página web y redes sociales, así́ como la generación de contenidos requerida para el desarrollo de las acciones de comunicación de la entidad. </t>
  </si>
  <si>
    <t>(Cód. N/A) Adición y prórroga al Contrato 461 de 2020 cuyo objeto contractual es Prestar servicios de apoyo a la gestión al Instituto Distrital de Patrimonio Cultural requeridos para el desarrollo de los procesos administrativos de la Subdirección de Divulgación y Apropiación del Patrimonio.</t>
  </si>
  <si>
    <t>(Cód. N/A) Adición y prórroga al Contrato 462 de 2020 cuyo objeto contractual es Prestar servicios profesionales al Instituto Distrital de Patrimonio Cultural para orientar las actividades de comunicación y generación de contenidos requeridos para el desarrollo de las acciones de apropiación social del patrimonio cultural en el Museo de Bogotá.</t>
  </si>
  <si>
    <t>(Cód. N/A) Adición y prórroga al Contrato PSAG 479 de 2020 cuyo objeto contractual Prestar servicios de apoyo a la gestión al Instituto Distrital de Patrimonio Cultural en los procesos de montaje y actividades de mantenimiento requeridas por el Museo de Bogotá.</t>
  </si>
  <si>
    <t>(Cód. N/A) Adición y prórroga al Contrato PSAG 482 de 2020 cuyo objeto contractual es Prestar servicios de apoyo a la gestión al Instituto Distrital de Patrimonio Cultural para desarrollar los proyectos y actividades de contenidos digitales del Museo de Bogotá.</t>
  </si>
  <si>
    <t>(Cód. N/A) Adición y prórroga al Contrato PSAG 483 de 2020 cuyo objeto contractual es Prestar servicios de apoyo a la gestión al Instituto Distrital de Patrimonio Cultural en los procesos administrativos y operativos generados por la operación del Museo de Bogotá.</t>
  </si>
  <si>
    <t>(Cód. N/A) Adición y prórroga al Contrato 484 de 2020 cuyo objeto contractual es Prestar servicios profesionales al Instituto Distrital de Patrimonio Cultural para apoyar el desarrollo del plan de proyectos del Museo de Bogotá en términos de investigación y producción</t>
  </si>
  <si>
    <t>(Cód. N/A) Adición y prórroga al Contrato 485  de 2020 cuyo objeto contractual es Prestar servicios profesionales al Instituto Distrital de Patrimonio Cultural para llevar a cabo las actividades de registro y catalogación de la colección del Museo de Bogotá</t>
  </si>
  <si>
    <t>(Cód. N/A) Adición y prórroga al Contrato 493 de 2020 cuyo objeto contractual es Prestar servicios profesionales al Instituto Distrital de Patrimonio Cultural en el desarrollo de procesos curatoriales requeridos en el marco la estrategia de territorialización del Museo de Bogotá.</t>
  </si>
  <si>
    <t>(Cod N/A)  Adición y prórroga al cto PSP 494 de 2020 cuyo objeto contractual es cod (647) Prestar servicios profesionales al Instituto Distrital de Patrimonio Cultural para apoyar el desarrollo del plan de proyectos del Museo de Bogotá en términos de investigación y creación de contenidos.</t>
  </si>
  <si>
    <t>(Cód. N/A) Adición y prórroga del Contrato 499 de 2020 cuyo objeto c ontractual es Prestar servicios profesionales al Instituto Distrital de Patrimonio Cultural para apoyar la planificación y ejecución del programa de recorridos urbanos en el marco de la estrategia de territorialización del Museo de Bogotá.</t>
  </si>
  <si>
    <t>(Cód. N/A) Adición y prórroga al Contrato 509 de 2020 cuyo objeto contractual es Prestar servicios profesionales al Instituto Distrital de Patrimonio Cultural en la ejecución de los procesos de mediación y generación de contenidos pedagógicos de los proyectos del Museo de Bogotá.</t>
  </si>
  <si>
    <t>(Cód. N/A) Adición y prórroga al Contrato  511 de 2020 cuyo objeto contractual es Prestar servicios profesionales al Instituto Distrital de Patrimonio Cultural en la realización del diseño museográfico de los proyectos adelantados por el Museo de Bogotá.</t>
  </si>
  <si>
    <t>(Cód. N/A) Adición y prórroga al Contrato 520 de 2020 cuyo objeto contractual es Prestar servicios profesionales al Instituto Distrital de Patrimonio Cultural para orientar y desarrollar la estrategia educativa y cultural del Museo de Bogotá.</t>
  </si>
  <si>
    <t>(Cód. N/A) Adición y prórroga al Contrato  523 de 2020 cuyo objeto contractual es Prestar servicios profesionales al Instituto Distrital de Patrimonio Cultural para apoyar la implementación de las acciones de fomento para la territorialización del Museo de Bogotá</t>
  </si>
  <si>
    <t>(Cód. N/A) Adición y prórroga al Contrato  524 de 2020  cuyo objeto contractual es Prestar servicios profesionales al Instituto Distrital de Patrimonio Cultural en la realización de tareas de diseño gráfico del Museo de Bogotá.</t>
  </si>
  <si>
    <t>(Cód. N/A) Adición y prórroga al Contrato 525 cuyo objeto contractual es Prestar servicios profesionales al Instituto Distrital de Patrimonio Cultural en la producción de contenidos comunicativos y guiones para el desarrollo de las acciones de comunicación de la entidad.</t>
  </si>
  <si>
    <t>(Cód. N/A) Adición y prórroga al contrato 529 de 2020 cuyo objeto es: Prestar servicios profesionales al Instituto Distrital de Patrimonio Cultural para orientar los procesos museográficos y de infraestructura necesarios para el Museo de Bogotá.</t>
  </si>
  <si>
    <t>(Cód. N/A) Adición y prórroga al Contrato 532 de 2020 cuyo objeto contractual es Prestar servicios profesionales al Instituto Distrital de Patrimonio Cultural para orientar las actividades de curaduría y museología del Museo de Bogotá.</t>
  </si>
  <si>
    <t xml:space="preserve">(Cód. N/A) Adición y prórroga al Contrato 533 de 2020 cuyo objeto contractual es Prestar servicios profesionales al Instituto Distrital de Patrimonio Cultural para apoyar las actividades de imagen gráfica y diseño de las publicaciones y proyectos editoriales adelantados en el plan de publicaciones institucional.	 </t>
  </si>
  <si>
    <t xml:space="preserve">(Cód. N/A) Adición y prórroga al Contrato  538 de 2020 cuyo objeto contractual es Prestar servicios profesionales al Instituto Distrital de Patrimonio Cultural para orientar el diseño e implementación de estudios de públicos del Museo de Bogotá. </t>
  </si>
  <si>
    <t>(Cód. N/A) Adición y prórroga al Contrato 617 de 2020 cuyo objeto contractual es Prestar servicios profesionales al Instituto Distrital de Patrimonio Cultural para realizar el diseño y edición del componente gráfico de proyectos y contenidos digitales del Museo de Bogotá.</t>
  </si>
  <si>
    <t>(Cód. N/A) Adición y prórroga al Contrato 635 de 2020 cuyo objeto contractual es  Prestar servicios profesionales al Instituto Distrital de Patrimonio Cultural para apoyar transversalmente el desarrollo de los ejes estratégicos de la Subdirección de Divulgación y Apropiación del Patrimonio.</t>
  </si>
  <si>
    <t xml:space="preserve">(Cód. N/A) Adición y prórroga al Contrato 653 de 2020 cuyo objeto contractual es Prestar servicios profesionales al Instituto Distrital de Patrimonio Cultural en la ejecución de los procesos de mediación y generación de contenidos pedagógicos de los proyectos del Museo de Bogotá. </t>
  </si>
  <si>
    <t> Adición y prórroga al cto PSP 654 de 2020 cuyo objeto contractual es Prestar servicios de apoyo a la gestión al Instituto Distrital de Patrimonio Cultural para apoyar el desarrollo y administración tecnológica de los servicios digitales del Museo de Bogotá.</t>
  </si>
  <si>
    <t>(Cód. N/A) Adición y prórroga al Contrato 655 de 2020 cuyo objteo contractual es Prestar servicios profesionales al Instituto Distrital de Patrimonio Cultural en los procesos organización, digitalización, clasificación, gestión y desarrollo del Archivo fotográfica de las obras de la colección, la documentación de las exposiciones y proyectos, de acuerdo con las metas establecidas en el Plan de Acción del Museo de Bogotá</t>
  </si>
  <si>
    <t>(Cód. N/A) Adición y prórroga al Contrato 671 de 2020 cuyo objeto contractual es Prestar los servicios de producción, suministro e instalación de la museografía para las exposiciones temporales requeridas por el Museo de Bogotá</t>
  </si>
  <si>
    <t>(Cód. N/A) Adición y prórroga al Contrato 685 de 2020 cuyo objeto contractual es Realizar el proceso de impresión, encuadernación y acabados de publicaciones requeridos en el marco de la estrategia de consolidación de la capacidad institucional y ciudadana para el desarrollo de acciones de territorialización, apropiación, fomento, fortalecimiento, salvaguardia y divulgación.</t>
  </si>
  <si>
    <t>(Cód. N/A) Adición y prórroga al contrato 715 de 2020 cuyo objeto contractual es PRESTACIÓN DE SERVICIOS COMO OPERADOR LOGÍSTICO PARA EL
ACOMPAÑAMIENTO Y DESARROLLO DE EVENTOS, ACTIVIDADES
EDUCATIVAS Y CULTURALES QUE REALICE EL INSTITUTO DISTRITAL DE
PATRIMONIO CULTURAL EN CUMPLIMIENTO DE SUS FUNCIONES</t>
  </si>
  <si>
    <t>(Cód. N/A) Adición y prórroga al Contrato 741 de 2020 cuyo objeto contractual es Prestar servicios profesionales al Instituto Distrital de Patrimonio Cultural para apoyar la supervisión en el seguimiento financiero de los proyectos y convenios en los que hace parte la Subdirección de Divulgación y Apropiación del Patrimonio.</t>
  </si>
  <si>
    <t>(Cód. N/A) Adición y prorroga al Contrato 770 de 220 cuyo objeto contractual es Prestar servicios profesionales al Instituto Distrital de Patrimonio Cultural para apoyar la investigación de carácter biográfico que fortalezca las estrategias de divulgación, promoción y difusión de las iniciativas de memoria y patrimonio de la ciudad.</t>
  </si>
  <si>
    <t>(Cód. N/A) Valor dirigido para reconocer la afiliación de riesgos laborales nivel 5 de los contratistas del componente Territorialización del Museo de Bogotá</t>
  </si>
  <si>
    <t>(Cód. N/A) Adición y prórroga al Contrato 513 de 2020 cuyo objeto contractual Prestar servicios profesionales al Instituto Distrital de Patrimonio Cultural en la realización de propuestas museográficas de los proyectos adelantados por el Museo de Bogotá.</t>
  </si>
  <si>
    <t>485-691-947-1053-932-1336</t>
  </si>
  <si>
    <t>917-971</t>
  </si>
  <si>
    <t>918-972</t>
  </si>
  <si>
    <t>1143-1186</t>
  </si>
  <si>
    <t>1140-1184</t>
  </si>
  <si>
    <t>1132-1200</t>
  </si>
  <si>
    <t>392-633+958-1215-1216</t>
  </si>
  <si>
    <t>704b</t>
  </si>
  <si>
    <t>NATHALY ANDREA CEPEDA CARRILLO</t>
  </si>
  <si>
    <t>INVERSIONES Y CONTRATOS B.R. S.A.S</t>
  </si>
  <si>
    <t>JM GRUPO EMPRESARIAL SAS</t>
  </si>
  <si>
    <t>INTERFAZ S.A.S ESTUDIO DE DISEÑO</t>
  </si>
  <si>
    <t>BUENOS Y CREATIVOS S A S</t>
  </si>
  <si>
    <t>UBALDO  MELO DIAZ</t>
  </si>
  <si>
    <t>MULTIPLES TECNOLOGIAS APLICADAS DE COLOM BIA SAS</t>
  </si>
  <si>
    <t>NELSON RICARDO AMAYA ESPITIA</t>
  </si>
  <si>
    <t>ROCIO  RAMIREZ RIZO</t>
  </si>
  <si>
    <t>CESAR EDUARDO PORRAS POSADA</t>
  </si>
  <si>
    <t>DIEGO ALEJANDRO ROMERO SANCHEZ</t>
  </si>
  <si>
    <t>KATHERIN TATIANA TRIANA URREGO</t>
  </si>
  <si>
    <t>LAURA MARCELA BUITRAGO HERRERA</t>
  </si>
  <si>
    <t>NICOLAS ANDRES GALINDO BECERRA</t>
  </si>
  <si>
    <t>MARIA CAMILA LOBOGUERRERO VERGARA</t>
  </si>
  <si>
    <t>NEFTALI FERNANDO ROJAS ANZOLA</t>
  </si>
  <si>
    <t>JOSE VICENTE BOCANEGRA ROJAS</t>
  </si>
  <si>
    <t>DIDIER FERNEY MELO PERDOMO</t>
  </si>
  <si>
    <t>LUISA FERNANDA GUZMAN MARTINEZ</t>
  </si>
  <si>
    <t>JOHN ALEXANDER CAMPOS MARTINEZ</t>
  </si>
  <si>
    <t>LUCIA  GONZALEZ GAITAN</t>
  </si>
  <si>
    <t>CHRISTIAN ALEXIS DELGADO BEJARANO</t>
  </si>
  <si>
    <t>MONICA ANDREA SARMIENTO ROA</t>
  </si>
  <si>
    <t>CAMILO ERNESTO BOGOTA RONCANCIO</t>
  </si>
  <si>
    <t>IVAN ANDRES ROZO CONGOTE</t>
  </si>
  <si>
    <t>JEYSON ALBERTO RODRIGUEZ PACHECO</t>
  </si>
  <si>
    <t>JUAN SEBASTIAN PINTO MUÑOZ</t>
  </si>
  <si>
    <t>MARIA ALEJANDRA DURAN LARGO</t>
  </si>
  <si>
    <t>MARIA JOSE ECHEVERRI URIBE</t>
  </si>
  <si>
    <t>JOSE LEONARDO CRISTANCHO CASTAÑO</t>
  </si>
  <si>
    <t>SONIA ANDREA PEÑARETTE VEGA</t>
  </si>
  <si>
    <t>LIDA XIOMARA AVILAN FERNANDEZ</t>
  </si>
  <si>
    <t>672</t>
  </si>
  <si>
    <t>671</t>
  </si>
  <si>
    <t>670</t>
  </si>
  <si>
    <t>712</t>
  </si>
  <si>
    <t xml:space="preserve"> 713</t>
  </si>
  <si>
    <t>714</t>
  </si>
  <si>
    <t>763</t>
  </si>
  <si>
    <t>787</t>
  </si>
  <si>
    <t>1129
1130
1131
1220</t>
  </si>
  <si>
    <t>1126
1127
1128</t>
  </si>
  <si>
    <t>1372
1373
1374</t>
  </si>
  <si>
    <t>1061
1062
1063
1064
1065
1083
1224
1225
1226</t>
  </si>
  <si>
    <t>1349
1350</t>
  </si>
  <si>
    <t>1351
1352
1353
1354
1355
1356</t>
  </si>
  <si>
    <t>1114
1115
1116
1117
1118
1119
1133
1134</t>
  </si>
  <si>
    <t>1096
1097
1098
1099
1100
1101
1102
1103
1104
1105
1106
1107</t>
  </si>
  <si>
    <t>1110
1111
1112
1113
1120</t>
  </si>
  <si>
    <t>1066
1067
1068
1069
1230
1231
1232
1233
1234
1235</t>
  </si>
  <si>
    <t>1347
1348</t>
  </si>
  <si>
    <t>507-874</t>
  </si>
  <si>
    <t>1237</t>
  </si>
  <si>
    <t>(Cód. N/A) Adición y prórroga al Contrato 396 cuyo objeto contractual es Prestar servicios profesionales al Instituto Distrital de Patrimonio Cultural para realizar la estructuración, ejecución y seguimiento de las convocatorias que se definan en el marco del programa de fomento de la entidad.</t>
  </si>
  <si>
    <t>(Cód. N/A) Adición y prórroga al Contrato 427 de 2020 cuyo objeto contractual es Prestar servicios profesionales al Instituto Distrital de Patrimonio Cultural para desarrollar procesos que permitan el acceso diverso, plural e igualitario a los programas institucionales, con un enfoque diferencial de discapacidad.</t>
  </si>
  <si>
    <t>(Cód. N/A) Adición y prórroga al Contrato 429 de 2020 cuyo objeto contractual es Prestar servicios profesionales al Instituto Distrital de Patrimonio Cultural para desarrollar procesos que permitan el acceso diverso, plural e igualitario a los programas institucionales en perspectiva del enfoque diferencial de niños, niñas y adolescentes.</t>
  </si>
  <si>
    <t>(Cód. N/A) Adición y prórroga al Contrato 430 de 2020 cuyo objeto contractual es Prestar servicios profesionales al Instituto Distrital de Patrimonio Cultural para realizar la estructuración, ejecución y seguimiento de las convocatorias que se definan en el marco del programa de fomento de la entidad.</t>
  </si>
  <si>
    <t>(Cód. N/A) Adición y prórroga al Contrato 477 de 2020 cuyo objeto contractual es Prestar servicios profesionales al Instituto Distrital de Patrimonio Cultural para desarrollar procesos que permitan el acceso diverso, plural e igualitario a los programas institucionales en perspectiva del enfoque diferencial de étnico</t>
  </si>
  <si>
    <t>(Cód. N/A) Adición y prórroga al Contrato 501 de 2020 cuyo objeto contractual es Prestar servicios profesionales al Instituto Distrital de Patrimonio Cultural para apoyar las actividades operativas y logísticas necesarias para la implementación del programa de fomento a las prácticas del patrimonio cultural.</t>
  </si>
  <si>
    <t>(Cód. N/A) Beca para la recuperación de fiestas tradicionales de navidad</t>
  </si>
  <si>
    <t>HILDA ATENEA CAMACHO MUÑOZ
RODRIGO  TORREJANO JIMENEZ
FUNDACION CERROS DE BOGOTA
JUAN GUILLERMO LOZANO CAMELO</t>
  </si>
  <si>
    <t>SERGIO ANDRES DIAZ CORTES</t>
  </si>
  <si>
    <t>JOSE YESID NIÑO PATIÑO
JESUS ENRIQUE HERNANDEZ PARDO
ANDREIWS ALEJANDRO BARRERA PULIDO</t>
  </si>
  <si>
    <t>SONIA MARCELA ALFONSO JUEZ
NEFTALI  VANEGAS MENGUAN
NATALIA  CAÑAVERAL DEL RIO
LORENA  DIEZ ARIAS
JAIRO  CHAPARRO VALDERRAMA
LAURA SOFIA MONTOYA GOMEZ
LILIANA ANDREA CLAVIJO GARCIA
DEDTMAR ALBERTY GARCES URREA
SONIA MARCELA ALFONSO JUEZ</t>
  </si>
  <si>
    <t>FUNDACION INSTITUTO FOLCLORICO COLOMBIAN O DELIA ZAPATA OLIVELLA</t>
  </si>
  <si>
    <t>ORGANIZACION DE LA COMUNIDAD RAIZAL CON RESIDENCIA FUERA DEL ARCHIPIELAGO DE SAN ANDRES PROVIDENCIA Y SANTA CATALINA</t>
  </si>
  <si>
    <t>NATHALY ANDREA BONILLA RODRIGUEZ</t>
  </si>
  <si>
    <t>TATIANA DEL PILAR DUEÑAS GUTIERREZ</t>
  </si>
  <si>
    <t>MARTHA ALEJANDRA VILLALBA CONTRERAS
FUNDACION ANTHROPORED</t>
  </si>
  <si>
    <t>471
471
471
511</t>
  </si>
  <si>
    <t>570</t>
  </si>
  <si>
    <t>oficio</t>
  </si>
  <si>
    <t>(Cód. N/A) Adición y prórroga al Contrato  379 cuyo objeto contractual es Prestar Servicios profesionales al Instituto Distrital de Patrimonio Cultural para orientar planes, programas, proyectos y acciones para la comprensión y valoración del patrimonio cultural inmaterial de la ciudad de Bogotá.</t>
  </si>
  <si>
    <t xml:space="preserve">(Cód. N/A) Adición y prórroga al Contrato 428 cuyo objeto contractual es Prestar servicios profesionales al Instituto Distrital de Patrimonio Cultural para apoyar el desarrollo planes, programas, proyectos y acciones para la salvaguardia comprensión y valoración del patrimonio cultural inmaterial del sistema de plazas de mercado de Bogotá. </t>
  </si>
  <si>
    <t>(Cód. N/A) Adición y prórroga al Contrato 569 cuyo objeto contractual es Prestar servicios profesionales al Instituto Distrital de Patrimonio Cultural para apoyar las acciones, orientados a la activación, divulgación y valoración del patrimonio cultural inmaterial de la ciudad.</t>
  </si>
  <si>
    <t>(Cód. N/A) Adicionar el contrato de prestación de servicios PSP-IDPC 569 cuyo objeto es: (Cód. 725) Prestar servicios profesionales al Instituto Distrital de Patrimonio Cultural para apoyar las acciones, orientados a la activación, divulgación y valoración del patrimonio cultural inmaterial de la ciudad.</t>
  </si>
  <si>
    <t>(Cód. N/A) Adición y prórroga al Contrato 661 cuyo objeto es Prestar servicios profesionales al Instituto Distrital de Patrimonio Cultural para apoyar a la subdirección de divulgación y apropiación en la implementación de acciones de desarrollo sostenible en el marco de la valoración del patrimonio cultural.</t>
  </si>
  <si>
    <t>CORPORACION CUERPO Y MENTE</t>
  </si>
  <si>
    <t>TEATRO LA CANDELARIA</t>
  </si>
  <si>
    <t>EDNA GISEL RIVEROS AGUIRRE</t>
  </si>
  <si>
    <t>LUIS ENRIQUE RINCON HENAO</t>
  </si>
  <si>
    <t>774</t>
  </si>
  <si>
    <t xml:space="preserve">(Cód. N/A) Adición y prórroga al Contrato  398 cuyo objeto contractual es Prestar servicios profesionales al Instituto Distrital de Patrimonio Cultural para apoyar las acciones y estrategias relacionadas con el inventario del patrimonio cultural inmaterial de Bogotá. </t>
  </si>
  <si>
    <t>(Cód. N/A) Adición y prórroga al Contrato  404 cuyo objeto contractual es Prestar servicios profesionales al Instituto Distrital de Patrimonio Cultural para apoyar el desarrollo del proceso de inventario del patrimonio cultural inmaterial desde una perspectiva de integralidad, territorial y poblacional.</t>
  </si>
  <si>
    <t>(Cód. N/A) Adición y prórroga al Contrato 467 cuyo objeto contractual es Prestar servicios profesionales al Instituto Distrital de Patrimonio Cultural para orientar el desarrollo del proceso de inventario del patrimonio cultural inmaterial desde una perspectiva de integralidad, territorial y poblacional.</t>
  </si>
  <si>
    <t>858 (Anulación parcial)</t>
  </si>
  <si>
    <t>(Cód. 476) Contratar la adquisición de mobiliario para las oficinas del Instituto Distrital de Patrimonio Cultural.</t>
  </si>
  <si>
    <t xml:space="preserve">(Cód. 477) Adquirir el soporte anual de los módulos y licencias del software de mesa de ayuda (Aranda). </t>
  </si>
  <si>
    <t>COLSOF S.A.</t>
  </si>
  <si>
    <t>HECTOR MANUEL LEON URQUIJO</t>
  </si>
  <si>
    <t>HACHI S A S</t>
  </si>
  <si>
    <t>297</t>
  </si>
  <si>
    <t>(Cód. 485) Adición y prórroga de contrato No. 245 de 2020 que tiene por objeto: Prestación de los servicios de vigilancia y seguridad privada, en la modalidad de vigilancia fija armada, con medios técnicos y tecnológicos, a los bienes muebles e inmuebles que conforman el patrimonio de la entidad y de los cuales es o llegare a ser legalmente responsable (Adición y prórroga)</t>
  </si>
  <si>
    <t>(Cód. N/A) Adicionar y prorrogar contrato No. 320 de 2020 que tiene por objeto: (Cód. 487) Prestar servicios de apoyo a la gestión al Instituto Distrital de Patrimonio Cultural en las actividades operativas y de mantenimiento a la infraestructura física.</t>
  </si>
  <si>
    <t>(Cód. N/A) Adicionar y prorrogar contrato No. 371 de 2020 que tiene por objeto: (Cód. 486) Prestar servicios profesionales al Instituto Distrital de Patrimonio Cultural en el seguimiento contable y administrativo de los bienes y otros asuntos a cargo del proceso de Bienes e Infraestructura.</t>
  </si>
  <si>
    <t>(Cód. N/A) Adicionar y prorrogar contrato No. 382 de 2020 que tiene por objeto: (Cód. 488) Prestar servicios profesionales al Instituto Distrital de Patrimonio Cultural para la programación, seguimiento y ejecución de las actividades de mantenimiento a los bienes e infraestructura física de propiedad y en administración.</t>
  </si>
  <si>
    <t>No</t>
  </si>
  <si>
    <t>Sí</t>
  </si>
  <si>
    <t>822-908</t>
  </si>
  <si>
    <t xml:space="preserve">919
881
918
882
917
884
883
881
883
917
919
1208
1209
1210
1343
1359
1360
1361
1377
1378
</t>
  </si>
  <si>
    <t>560
850
556
915
1034
669
985
1020
1030
875
957
561
876
986
849
1021
555
771
671
1050
676
1037
887
873
912
1138
1139
1140
1141
1147
1148
1150
1154
1160
1340</t>
  </si>
  <si>
    <t>FEDERY FLEMEN MARTINEZ GOMEZ</t>
  </si>
  <si>
    <t>SERACIS LTDA.</t>
  </si>
  <si>
    <t>JUAN ANDRES POVEDA RIAÑO</t>
  </si>
  <si>
    <t>JUAN CARLOS ALVARADO PEÑA</t>
  </si>
  <si>
    <t>911 (Anulada)
968 (Nueva)</t>
  </si>
  <si>
    <t>(Cód. 282) Contratar el suministro de llantas para los vehículos del Instituto Distrital de Patrimonio Cultural.</t>
  </si>
  <si>
    <t>SWISSLUB S A S</t>
  </si>
  <si>
    <t>(Cód. N/A) Adicionar y prorrogar contrato No. 380 de 2020 que tiene por objeto:(Cód. 409) Prestar servicios de apoyo a la gestión al Instituto Distrital de Patrimonio Cultural en las actividades administrativas que requiera la Dirección General.</t>
  </si>
  <si>
    <t>(Cód. N/A) Adicionar y prorrogar el contrato 353 de 2020 que tiene por objeto: (Cód. 450) Prestar servicios de apoyo a la gestión al Instituto Distrital de Patrimonio Cultural en la recepción, organización documental y de correspondencia.</t>
  </si>
  <si>
    <t>(Cód. N/A) Adicionar y prorrogar contrato No. 318 de 2020 que tiene por objeto: (Cód. 465) Prestar servicios de apoyo a la gestión al Instituto Distrital de Patrimonio Cultural realizando el soporte técnico para el correcto funcionamiento de la infraestructura técnológica.</t>
  </si>
  <si>
    <t>(Cód. N/A) Adición Contrato de Prestación de Servicios de Apoyo a la Gestión No. No. 380  Que tiene por objeto: Prestar servicios de apoyo a la gestión al Instituto Distrital de Patrimonio Cultural en las actividades administrativas que requiera la Dirección General.</t>
  </si>
  <si>
    <t>(Cód. N/A) Adicionar y prorrogar contrato No. 399 de 2020 que tiene por objeto: (Cód. 435) Prestar servicios profesionales al Instituto Distrital de Patrimonio Cultural en las actividades de seguimiento administrativo y financiero del proyecto de inversión y demás asuntos a cargo de la Subdirección de Gestión Corporativa.</t>
  </si>
  <si>
    <t>(Cód. N/A) Adicionar y prorrogar contrato No. 402 de 2020 que tiene por objeto:(Cód. 437) Prestar servicios profesionales al Instituto Distrital de Patrimonio Cultural en la elaboración y seguimiento de planes, procesos y procedimientos de la Subdirección de Gestión Corporativa.</t>
  </si>
  <si>
    <t>(Cód. N/A) Adicionar y prorrogar contrato No. 369 de 2020 que tiene por objeto: (Cód. 455) Prestar servicios de apoyo a la gestión al Instituto Distrital de Patrimonio Cultural en la organización de archivos relacionados con la Política de Gestión Documental.</t>
  </si>
  <si>
    <t>(Cód. N/A) Adicionar y prorrogar contrato No. 368 de 2020 que tiene por objeto: (Cód. 405) Prestar servicios profesionales al Instituto Distrital de Patrimonio Cultural para apoyar jurídicamente en las actuaciones que se adelanten dentro de los procesos disciplinarios de competencia de la Entidad.</t>
  </si>
  <si>
    <t>(Cód. N/A) Adicionar y prorrogar contrato No. 333 de 2020 que tiene por objeto: (Cód. 453) Prestar servicios de apoyo a la gestión al Instituto Distrital de Patrimonio Cultural para el desarrollo de actividades relacionadas con el Programa de Gestión Documental - PGD y el Plan Institucional de Archivos PINAR.</t>
  </si>
  <si>
    <t>(Cód. N/A) Adicionar y prorrogar contrato No. 325 de 2020 que tiene por objeto:(Cód. 426) Prestar servicios profesionales al Instituto Distrital de Patrimonio Cultural para apoyar la sistematización de actividades relacionadas con la implementación de la Política de Participación Ciudadana del Modelo Integrado de Planeación y Gestión MIPG.</t>
  </si>
  <si>
    <t>(Cód. N/A) Adicionar y prorrogar contrato No. 370 de 2020 que tiene por objeto:(Cód. 430) Prestar servicios profesionales al Instituto Distrital de Patrimonio Cultural para la formulación y monitoreo de herramientas y demás instrumentos requeridos para la implementación de políticas de gestión y desempeño del Modelo Integrado de Planeación y Gestión-MIPG.</t>
  </si>
  <si>
    <t>(Cód. N/A) Adicionar y prorrogar contrato No. 372 de 2020 que tiene por objeto:(Cód. 459) Prestar servicios de apoyo a la gestión al Instituto Distrital de Patrimonio Cultural en las actividades de préstamo, consulta y organización de archivos.</t>
  </si>
  <si>
    <t>(Cód. N/A) Adicionar y prorrogar contrato No. 315 de 2020 que tiene por objeto:(Cód. 415) Prestar servicios de apoyo a la gestión al Instituto Distrital de Patrimonio Cultural en las actividades administrativas que requiera la Oficina Asesoría Jurídica</t>
  </si>
  <si>
    <t>(Cód. N/A) Adicionar y prorrogar contrato No. 307 de 2020 que tiene por objeto:(Cód. 445) Prestar servicios de apoyo a la gestión al Instituto Distrital de Patrimonio Cultural en las actividades relacionadas con organización de archivo, publicación, seguimiento de la actividad contractual en los portales de contratación, alimentación de bases de datos y demás reportes que deba realizar la Oficina Asesora Jurídica.</t>
  </si>
  <si>
    <t>(Cód. N/A) Adicionar y prorrogar contrato No. 308 de 2020 que tiene por objeto: (Cód. 414) Prestar servicios de apoyo a la gestión al Instituto Distrital de Patrimonio Cultural en las actividades relacionadas con la actualización de bases de datos, préstamos, consultas y organización de los archivos de la Oficina Asesora Jurídica, en el marco de la Política de Gestión Documental del Modelo Integrado de Planeación y Gestión MIPG.</t>
  </si>
  <si>
    <t>(Cód. N/A) Adicionar y prorrogar contrato No. 302 de 2020 que tiene por objeto:(Cód. 417) Prestar servicios profesionales al Instituto Distrital de Patrimonio Cultural en el apoyo jurídico que requiera la entidad en las etapas precontractual, contractual y post-contractual.</t>
  </si>
  <si>
    <t>(Cód. N/A) Adicionar y prorrogar contrato No. 311 de 2020 que tiene por objeto:(Cód. 416) Prestar servicios de apoyo a la gestión al Instituto Distrital de Patrimonio Cultural en las actividades relacionadas con la organización y administración del archivo documental de la Oficina Asesora Jurídica.</t>
  </si>
  <si>
    <t>(Cód. N/A) Adicionar y prorrogar contrato No. 401 de 2020 que tiene por objeto:(Cód. 452) Prestar servicios de apoyo a la gestión al Instituto Distrital de Patrimonio Cultural en las actividades operativas relacionadas con la recepción, organización documental y de correspondencia.</t>
  </si>
  <si>
    <t>(Cód. N/A) Adicionar y prorrogar contrato No. 363 de 2020 que tiene por objeto: (Cód. 429) Prestar servicios de apoyo a la gestión al Instituto Distrital de Patrimonio Cultural en la preparación de información y apoyo a la implementación del Modelo Integrado de Planeación y Gestión MIPG.</t>
  </si>
  <si>
    <t>(Cód. N/A) Adicionar y prorrogar contrato No. 304 de 2020 que tiene por objeto: (Cód. 413) Prestar servicios de apoyo a la gestión al Instituto Distrital de Patrimonio Cultural en las actividades relacionadas con la implementación del SECOP II.</t>
  </si>
  <si>
    <t>(Cód. N/A) Adicionar y prorrogar contrato No. 345 de 2020 que tiene por objeto:(Cód. 439) Prestar servicios de apoyo a la gestión al Instituto Distrital de Patrimonio Cultural en las actividades administrativas de la Subdirección de Gestión Corporativa.</t>
  </si>
  <si>
    <t>(Cód. N/A) Adicionar y prorrogar contrato No. 305 de 2020 que tiene por objeto: (Cód. 469) Prestar servicios profesionales al Instituto Distrital de Patrimonio Cultural en las etapas precontractual, contractual y poscontractual y demás asuntos requeridos.</t>
  </si>
  <si>
    <t>(Cód. N/A) Adicionar y prorrogar contrato No. 314 de 2020 que tiene por objeto: (Cód. 470) Prestar servicios profesionales al Instituto Distrital de Patrimonio Cultural en las etapas precontractual, contractual y poscontractual y demás asuntos requeridos.</t>
  </si>
  <si>
    <t>(Cód. N/A) Adicionar y prorrogar contrato No. 323 de 2020 que tiene por objeto:(Cód. 460) Prestar servicios profesionales al Instituto Distrital de Patrimonio Cultural para apoyar la implementación de la Política de Gestión Documental del Modelo Integrado de Planeación y Gestión.</t>
  </si>
  <si>
    <t>(Cód. N/A) Adicionar y prorrogar contrato No. 342 de 2020 que tiene por objeto:(Cód. 402) Prestar servicios profesionales al Instituto Distrital de Patrimonio Cultural en la implementación de la Política de Servicio al Ciudadano en el marco del Modelo Integrado de Planeación y Gestión.</t>
  </si>
  <si>
    <t>(Cód. N/A) Adicionar y prorrogar contrato No. 312 de 2020 que tiene por objeto: (Cód. 420) Prestar servicios profesionales al Instituto Distrital de Patrimonio Cultural en los asuntos contractuales que desarrolle la Oficina Asesora Jurídica, especialmente en la etapa post-contractual.</t>
  </si>
  <si>
    <t>(Cód. N/A) Adicionar y prorrogar contrato No. 359 de 2020 que tiene por objeto: (Cód. 431) Prestar servicios profesionales al Instituto Distrital de Patrimonio Cultural para apoyar la implementación y seguimiento del componente ambiental en el marco del Modelo Integrado de Planeación y Gestión.</t>
  </si>
  <si>
    <t>(Cód. N/A) Adicionar y prorrogar contrato No. 409 de 2020 que tiene por objeto:(Cód. 433) Prestar servicios profesionales al Instituto Distrital de Patrimonio Cultural para la realización de actividades administrativas de la Oficina Asesora de Planeación, en el marco de la implementación del Modelo Integrado de Planeación y Gestión, MIPG.</t>
  </si>
  <si>
    <t>(Cód. N/A) Adicionar y prorrogar contrato No. 414 de 2020 que tiene por objeto: (Cód. 442) Prestar servicios profesionales al Instituto Distrital de Patrimonio Cultural para el desarrollo de las actividades relacionadas con la vinculación, permanencia, retiro de los servidores públicos y demás temas relacionados con la gestión del talento humano.</t>
  </si>
  <si>
    <t xml:space="preserve">(Cód. N/A) Adicionar y prorrogar contrato No. 336 de 2020 que tiene por objeto:(Cód. 462) Prestar servicios profesionales al Instituto Distrital de Patrimonio Cultural para apoyar la administración del sistema de gestión documental ORFEO. </t>
  </si>
  <si>
    <t>(Cód. N/A) Adicionar y prorrogar contrato No. 344 de 2020 que tiene por objeto: (Cód. 407) Prestar servicios profesionales al Instituto Distrital de Patrimonio Cultural para apoyar a la Asesoría de Control Interno, brindando acompañamiento en el desarrollo del Plan Anual de Auditorías 2020.</t>
  </si>
  <si>
    <t>(Cód. N/A) Adicionar y prorrogar contrato No. 349 de 2020 que tiene por objeto:(Cód. 406) Prestar servicios profesionales al Instituto Distrital de Patrimonio Cultural para apoyar la ejecución del Plan Anual de Auditorías 2020, particularmente en las evaluaciones y seguimientos que le sean asignadas, así como los demás roles de Control Interno.</t>
  </si>
  <si>
    <t>(Cód. N/A) Adicionar y prorrogar contrato No. 331 de 2020 que tiene por objeto:(Cód. 401) Prestar servicios profesionales al Instituto Distrital de Patrimonio Cultural para la gestión de las PQRSDF que ingresan a la entidad, a través de los diferentes canales de atención</t>
  </si>
  <si>
    <t>(Cód. N/A) Adicionar y prorrogar contrato No. 319 de 2020 que tiene por objeto: (Cód. 467) Prestar servicios profesionales al Instituto Distrital de Patrimonio Cultural en las actividades de soporte técnico y los trámites para la adquisición de bienes y servicios relacionados con el sistema de información y tecnología.</t>
  </si>
  <si>
    <t>(Cód. N/A) Adicionar y prorrogar contrato No. 310 de 2020 que tiene por objeto:(Cód. 425) Prestar servicios profesionales al Instituto Distrital de Patrimonio Cultural para apoyar jurídicamente la contratación en sus diferentes etapas precontractual, contractual y poscontractual, y demás asuntos jurídicos y administrativos requeridos</t>
  </si>
  <si>
    <t>(Cód. N/A) Adicionar y prorrogar contrato No. 395 de 2020 que tiene por objeto:(Cód. 440) Prestar servicios profesionales al Instituto Distrital de Patrimonio Cultural para la realización de actividades relacionadas con el procesamiento de datos que permita la obtención de información confiable y oportuna de carácter financiero, contable y tributario.</t>
  </si>
  <si>
    <t>(Cód. N/A) Adicionar y prorrogar contrato No. 422 de 2020 que tiene por objeto: (Cód. 444) Prestar servicios profesionales al Instituto Distrital de Patrimonio Cultural en el formulación, ejecución y evaluación de acciones para el fortalecimiento institucional que conlleven a la generación de valor público, a través del uso de instrumentos de gestión en forma coordinada y complementaria.</t>
  </si>
  <si>
    <t>(Cód. N/A) Adición y prorroga al contrato No. 621 de 2020 que tiene por objeto: (Cód. 448) Prestar servicios profesionales al Instituto Distrital de Patrimonio Cultural en la toma física, plaqueteo y seguimiento de los bienes del inventario de propiedad de la Entidad.</t>
  </si>
  <si>
    <t>(Cód. N/A) Adicionar y prorrogar contrato No. 303 de 2020 que tiene por objeto: (Cód. 418) Prestar servicios profesionales al Instituto Distrital de Patrimonio Cultural para apoyar a la Oficina Asesora Jurídica en asuntos relacionados con las diferentes etapas de la gestión contractual y apoyar jurídicamente los procesos de incumplimiento contractual.</t>
  </si>
  <si>
    <t>(Cód. N/A) Adicionar y prorrogar el contrato 340 de 2020 que tiene por objeto: (Cód. 443) Prestar servicios profesionales al Instituto Distrital de Patrimonio Cultural para apoyar la formulación, actualización, seguimiento y mejoramiento del Sistema de Gestión de Seguridad y Salud en el Trabajo.</t>
  </si>
  <si>
    <t>(Cód. N/A) Adicionar y prorrogar contrato No. 354 de 2020 que tiene por objeto: (Cód. 436) Prestar servicios profesionales al Instituto Distrital de Patrimonio Cultural en las actividades relacionadas con la gestión contable, financiera y presupuestal.</t>
  </si>
  <si>
    <t>(Cód. N/A) Adicionar y prorrogar contrato No. 346 de 2020 que tiene por objeto: (Cód. 441) Prestar servicios profesionales al Instituto Distrital de Patrimonio Cultural para la liquidación de prestaciones sociales y demás asuntos relacionados con la gestión del talento humano.</t>
  </si>
  <si>
    <t>(Cód. N/A) Adicionar y prorrogar contrato No. 317 de 2020 que tiene por objeto: (Cód. 468) Prestar servicios profesionales al Instituto Distrital de Patrimonio Cultural para orientar el mejoramiento de la infraestructura técnológica y las actividades de adquisición, actualización, mantenimiento de los sistemas de información.</t>
  </si>
  <si>
    <t>(Cód. N/A) Adicionar y prorrogar contrato No. 316 de 2020 que tiene por objeto: (Cód. 423) Prestar servicios profesionales al Instituto Distrital de Patrimonio Cultural para apoyar jurídicamente en el seguimiento contractual y técnico de los asuntos a cargo de la Subidrección de Gestión Corporativa, para una adecuada gestión institucional.</t>
  </si>
  <si>
    <t>(Cód. N/A) Adicionar y prorrogar contrato No. 373 de 2020 que tiene por objeto: (Cód. 403) Prestar servicios profesionales al Instituto Distrital de Patrimonio Cultural para orientar la implementación de las acciones de fortalecimiento de las Políticas del Estado - Ciudadano en el marco del Modelo Integrado de Planeación y Gestión.</t>
  </si>
  <si>
    <t>(Cód. N/A) Adicionar y prorrogar contrato No. 408 de 2020 que tiene por objeto: (Cód. 410) Prestar servicios profesionales al Instituto Distrital de Patrimonio Cultural para orientar la implementación de la Política de Participación Ciudadana de la entidad, en el marco del Modelo Integrado de Planeación y Gestión MIPG.</t>
  </si>
  <si>
    <t>EDUARDO  GONZALEZ MONTOYA</t>
  </si>
  <si>
    <t>OSCAR MARIO YUSTI TRUJILLO</t>
  </si>
  <si>
    <t>VICTORIA ANDREA MUÑOZ ORDOÑEZ</t>
  </si>
  <si>
    <t>CAMILO ANDRES MORENO MALAGON</t>
  </si>
  <si>
    <t>IRMA  CASTAÑEDA RAMIREZ</t>
  </si>
  <si>
    <t>OMAR ALEXANDER PATIÑO PINEDA</t>
  </si>
  <si>
    <t>DIANA MARCELA GOMEZ BERNAL</t>
  </si>
  <si>
    <t>EDWIN ALEXANDER LEON GONZALEZ</t>
  </si>
  <si>
    <t>JENNY JOHANNA CARREÑO ARENALES</t>
  </si>
  <si>
    <t>ANGELICA ESPERANZA ACUÑA HERNANDEZ</t>
  </si>
  <si>
    <t>FABIO ALBERTO SALAZAR MACHADO</t>
  </si>
  <si>
    <t>MARTHA LILIANA PATIÑO BOSIGA</t>
  </si>
  <si>
    <t>GUILLERMO ANDRES LONDOÑO RUIZ</t>
  </si>
  <si>
    <t xml:space="preserve"> ROCIO ELSY VIVAS BABATIVA</t>
  </si>
  <si>
    <t>MARY ELIZABETH ROJAS MUÑOZ</t>
  </si>
  <si>
    <t>(Cód. 491) Adquisición de equipos y accesorios audiovisuales para el desarrollo de actividades en el IDPC tendientes a fortalecer la comunicación pública y la territorialización del Museo de Bogotá.</t>
  </si>
  <si>
    <t>(Cód. 493) Desarrollar y difundir contenidos sonoros, audiovisuales, fotográficos y convergentes promovidos por comunidades, a partir de un enfoque territorial y poblacional.</t>
  </si>
  <si>
    <t>FRESA PRODUCCIONES Y COMUNICACIONES S.A. S.</t>
  </si>
  <si>
    <t>1-601-F001  PAS-Otros distrito</t>
  </si>
  <si>
    <t>MARTA LUCIA VILLALBA BAQUERO</t>
  </si>
  <si>
    <t>MARIA LIBIA VILLALBA RAMIREZ</t>
  </si>
  <si>
    <t>(Cód. 855) Aunar esfuerzos técnicos, administrativos y financieros entre el INSTITUTO DISTRITAL DE LAS ARTES – IDARTES – y el INSTITUTO DISTRITAL DE PATRIMONIO CULTURAL – IDPC – , para activar los patrimonios del Centro Histórico de Bogotá (CHB) como referente de significados sociales y determinante de las dinámicas del ordenamiento territorial a través de la promoción, fortalecimiento y visibilización de prácticas artísticas y culturales.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</si>
</sst>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 * #,##0.00_ ;_ * \-#,##0.00_ ;_ * &quot;-&quot;??_ ;_ @_ "/>
    <numFmt numFmtId="165" formatCode="#,##0_ ;\-#,##0\ "/>
    <numFmt numFmtId="166" formatCode="_ * #,##0_ ;_ * \-#,##0_ ;_ * &quot;-&quot;_ ;_ @_ "/>
    <numFmt numFmtId="167" formatCode="_ * #,##0_ ;_ * \-#,##0_ ;_ * &quot;-&quot;??_ ;_ @_ "/>
    <numFmt numFmtId="168" formatCode="000"/>
    <numFmt numFmtId="169" formatCode="[$-409]d\-mmm\-yy;@"/>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0"/>
      <name val="Century Gothic"/>
      <family val="2"/>
    </font>
    <font>
      <b/>
      <sz val="16"/>
      <name val="Century Gothic"/>
      <family val="2"/>
    </font>
    <font>
      <b/>
      <sz val="20"/>
      <name val="Century Gothic"/>
      <family val="2"/>
    </font>
    <font>
      <sz val="11"/>
      <name val="Century Gothic"/>
      <family val="2"/>
    </font>
    <font>
      <b/>
      <sz val="11"/>
      <name val="Century Gothic"/>
      <family val="2"/>
    </font>
    <font>
      <b/>
      <sz val="12"/>
      <name val="Century Gothic"/>
      <family val="2"/>
    </font>
    <font>
      <sz val="12"/>
      <name val="Century Gothic"/>
      <family val="2"/>
    </font>
    <font>
      <u/>
      <sz val="10"/>
      <name val="Century Gothic"/>
      <family val="2"/>
    </font>
    <font>
      <b/>
      <sz val="10"/>
      <name val="Century Gothic"/>
      <family val="2"/>
    </font>
    <font>
      <b/>
      <sz val="9"/>
      <name val="Century Gothic"/>
      <family val="2"/>
    </font>
    <font>
      <b/>
      <sz val="10"/>
      <color theme="1"/>
      <name val="Century Gothic"/>
      <family val="2"/>
    </font>
    <font>
      <b/>
      <sz val="10"/>
      <color rgb="FFFF0000"/>
      <name val="Century Gothic"/>
      <family val="2"/>
    </font>
    <font>
      <sz val="9"/>
      <name val="Century Gothic"/>
      <family val="2"/>
    </font>
    <font>
      <b/>
      <sz val="10"/>
      <color indexed="8"/>
      <name val="Century Gothic"/>
      <family val="2"/>
    </font>
    <font>
      <b/>
      <sz val="8"/>
      <name val="Century Gothic"/>
      <family val="2"/>
    </font>
    <font>
      <sz val="8"/>
      <name val="Century Gothic"/>
      <family val="2"/>
    </font>
  </fonts>
  <fills count="4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1" tint="0.49998474074526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medium">
        <color indexed="64"/>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medium">
        <color indexed="64"/>
      </right>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hair">
        <color indexed="64"/>
      </top>
      <bottom style="thin">
        <color auto="1"/>
      </bottom>
      <diagonal/>
    </border>
    <border>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style="medium">
        <color indexed="64"/>
      </left>
      <right style="hair">
        <color indexed="64"/>
      </right>
      <top/>
      <bottom style="hair">
        <color indexed="64"/>
      </bottom>
      <diagonal/>
    </border>
    <border>
      <left style="medium">
        <color indexed="64"/>
      </left>
      <right/>
      <top/>
      <bottom style="thin">
        <color auto="1"/>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thin">
        <color auto="1"/>
      </bottom>
      <diagonal/>
    </border>
    <border>
      <left/>
      <right style="medium">
        <color indexed="64"/>
      </right>
      <top style="medium">
        <color indexed="64"/>
      </top>
      <bottom/>
      <diagonal/>
    </border>
    <border>
      <left/>
      <right style="medium">
        <color indexed="64"/>
      </right>
      <top/>
      <bottom style="thin">
        <color indexed="64"/>
      </bottom>
      <diagonal/>
    </border>
  </borders>
  <cellStyleXfs count="74">
    <xf numFmtId="0" fontId="0" fillId="0" borderId="0"/>
    <xf numFmtId="164" fontId="16" fillId="0" borderId="0" applyFont="0" applyFill="0" applyBorder="0" applyAlignment="0" applyProtection="0"/>
    <xf numFmtId="0" fontId="16" fillId="0" borderId="0"/>
    <xf numFmtId="0" fontId="15" fillId="0" borderId="0"/>
    <xf numFmtId="0" fontId="14" fillId="0" borderId="0"/>
    <xf numFmtId="0" fontId="17" fillId="0" borderId="0" applyNumberFormat="0" applyFill="0" applyBorder="0" applyAlignment="0" applyProtection="0"/>
    <xf numFmtId="0" fontId="18" fillId="0" borderId="30" applyNumberFormat="0" applyFill="0" applyAlignment="0" applyProtection="0"/>
    <xf numFmtId="0" fontId="19" fillId="0" borderId="31" applyNumberFormat="0" applyFill="0" applyAlignment="0" applyProtection="0"/>
    <xf numFmtId="0" fontId="20" fillId="0" borderId="32" applyNumberFormat="0" applyFill="0" applyAlignment="0" applyProtection="0"/>
    <xf numFmtId="0" fontId="20" fillId="0" borderId="0" applyNumberFormat="0" applyFill="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4" fillId="13" borderId="33" applyNumberFormat="0" applyAlignment="0" applyProtection="0"/>
    <xf numFmtId="0" fontId="25" fillId="14" borderId="34" applyNumberFormat="0" applyAlignment="0" applyProtection="0"/>
    <xf numFmtId="0" fontId="26" fillId="14" borderId="33" applyNumberFormat="0" applyAlignment="0" applyProtection="0"/>
    <xf numFmtId="0" fontId="27" fillId="0" borderId="35" applyNumberFormat="0" applyFill="0" applyAlignment="0" applyProtection="0"/>
    <xf numFmtId="0" fontId="28" fillId="15" borderId="3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8" applyNumberFormat="0" applyFill="0" applyAlignment="0" applyProtection="0"/>
    <xf numFmtId="0" fontId="32"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32" fillId="40" borderId="0" applyNumberFormat="0" applyBorder="0" applyAlignment="0" applyProtection="0"/>
    <xf numFmtId="0" fontId="13" fillId="0" borderId="0"/>
    <xf numFmtId="0" fontId="13" fillId="16" borderId="37" applyNumberFormat="0" applyFont="0" applyAlignment="0" applyProtection="0"/>
    <xf numFmtId="0" fontId="11" fillId="0" borderId="0"/>
    <xf numFmtId="0" fontId="12" fillId="0" borderId="0"/>
    <xf numFmtId="0" fontId="10" fillId="0" borderId="0"/>
    <xf numFmtId="0" fontId="9" fillId="0" borderId="0"/>
    <xf numFmtId="0" fontId="9" fillId="16" borderId="37" applyNumberFormat="0" applyFont="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33" fillId="0" borderId="0" applyFont="0" applyFill="0" applyBorder="0" applyAlignment="0" applyProtection="0"/>
    <xf numFmtId="0" fontId="1" fillId="0" borderId="0"/>
    <xf numFmtId="41" fontId="34" fillId="0" borderId="0" applyFont="0" applyFill="0" applyBorder="0" applyAlignment="0" applyProtection="0"/>
  </cellStyleXfs>
  <cellXfs count="381">
    <xf numFmtId="0" fontId="0" fillId="0" borderId="0" xfId="0"/>
    <xf numFmtId="0" fontId="37" fillId="0" borderId="0" xfId="0" applyFont="1" applyBorder="1" applyAlignment="1">
      <alignment horizontal="center" vertical="center" wrapText="1"/>
    </xf>
    <xf numFmtId="0" fontId="37" fillId="0" borderId="54" xfId="0" applyFont="1" applyBorder="1" applyAlignment="1">
      <alignment horizontal="center" vertical="center" wrapText="1"/>
    </xf>
    <xf numFmtId="0" fontId="38" fillId="8" borderId="1" xfId="0" applyFont="1" applyFill="1" applyBorder="1" applyAlignment="1">
      <alignment vertical="center"/>
    </xf>
    <xf numFmtId="0" fontId="35" fillId="0" borderId="0" xfId="0" applyFont="1" applyFill="1" applyBorder="1" applyAlignment="1">
      <alignment vertical="center" wrapText="1"/>
    </xf>
    <xf numFmtId="3" fontId="35" fillId="0" borderId="0" xfId="0" applyNumberFormat="1" applyFont="1" applyFill="1" applyBorder="1" applyAlignment="1">
      <alignment horizontal="center" vertical="center" wrapText="1"/>
    </xf>
    <xf numFmtId="3" fontId="35" fillId="0" borderId="39" xfId="0" applyNumberFormat="1" applyFont="1" applyFill="1" applyBorder="1" applyAlignment="1">
      <alignment horizontal="center" vertical="center" wrapText="1"/>
    </xf>
    <xf numFmtId="0" fontId="35" fillId="3" borderId="0" xfId="0" applyFont="1" applyFill="1" applyAlignment="1">
      <alignment vertical="center" wrapText="1"/>
    </xf>
    <xf numFmtId="0" fontId="39" fillId="8" borderId="1" xfId="0" applyFont="1" applyFill="1" applyBorder="1" applyAlignment="1">
      <alignment vertical="center" wrapText="1"/>
    </xf>
    <xf numFmtId="0" fontId="39" fillId="8" borderId="1" xfId="0" applyFont="1" applyFill="1" applyBorder="1" applyAlignment="1">
      <alignment vertical="center"/>
    </xf>
    <xf numFmtId="0" fontId="38" fillId="8" borderId="1" xfId="0" applyFont="1" applyFill="1" applyBorder="1" applyAlignment="1">
      <alignment vertical="center" wrapText="1"/>
    </xf>
    <xf numFmtId="0" fontId="40" fillId="0" borderId="0" xfId="0" applyFont="1" applyFill="1" applyBorder="1" applyAlignment="1">
      <alignment vertical="center" wrapText="1"/>
    </xf>
    <xf numFmtId="0" fontId="41" fillId="3" borderId="0" xfId="0" applyFont="1" applyFill="1" applyAlignment="1">
      <alignment vertical="center" wrapText="1"/>
    </xf>
    <xf numFmtId="0" fontId="39" fillId="8" borderId="1" xfId="0" applyFont="1" applyFill="1" applyBorder="1" applyAlignment="1">
      <alignment horizontal="left" vertical="center" wrapText="1"/>
    </xf>
    <xf numFmtId="0" fontId="42" fillId="0" borderId="0" xfId="0" applyFont="1" applyFill="1" applyBorder="1" applyAlignment="1">
      <alignment horizontal="center" vertical="center" wrapText="1"/>
    </xf>
    <xf numFmtId="0" fontId="35" fillId="3" borderId="0" xfId="0" applyFont="1" applyFill="1" applyBorder="1" applyAlignment="1">
      <alignment vertical="center" wrapText="1"/>
    </xf>
    <xf numFmtId="0" fontId="35" fillId="0" borderId="0" xfId="0" applyFont="1" applyFill="1" applyBorder="1" applyAlignment="1">
      <alignment horizontal="left" vertical="center" wrapText="1"/>
    </xf>
    <xf numFmtId="165" fontId="43" fillId="41" borderId="1" xfId="1" applyNumberFormat="1" applyFont="1" applyFill="1" applyBorder="1" applyAlignment="1">
      <alignment horizontal="center" vertical="center" wrapText="1"/>
    </xf>
    <xf numFmtId="0" fontId="35" fillId="41" borderId="1" xfId="0" applyFont="1" applyFill="1" applyBorder="1" applyAlignment="1">
      <alignment horizontal="center" vertical="center" wrapText="1"/>
    </xf>
    <xf numFmtId="3" fontId="43" fillId="41" borderId="1" xfId="1" applyNumberFormat="1" applyFont="1" applyFill="1" applyBorder="1" applyAlignment="1">
      <alignment horizontal="center" vertical="center" wrapText="1"/>
    </xf>
    <xf numFmtId="3" fontId="35" fillId="41" borderId="1" xfId="0" applyNumberFormat="1" applyFont="1" applyFill="1" applyBorder="1" applyAlignment="1">
      <alignment horizontal="center" vertical="center" wrapText="1"/>
    </xf>
    <xf numFmtId="0" fontId="43" fillId="0" borderId="41" xfId="0" applyFont="1" applyFill="1" applyBorder="1" applyAlignment="1">
      <alignment horizontal="center" vertical="center" wrapText="1"/>
    </xf>
    <xf numFmtId="165" fontId="43" fillId="0" borderId="0" xfId="1"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3" fontId="43" fillId="0" borderId="0" xfId="1" applyNumberFormat="1" applyFont="1" applyFill="1" applyBorder="1" applyAlignment="1">
      <alignment horizontal="center" vertical="center" wrapText="1"/>
    </xf>
    <xf numFmtId="3" fontId="35" fillId="0" borderId="55" xfId="0" applyNumberFormat="1" applyFont="1" applyFill="1" applyBorder="1" applyAlignment="1">
      <alignment horizontal="center" vertical="center" wrapText="1"/>
    </xf>
    <xf numFmtId="0" fontId="43" fillId="4" borderId="21" xfId="0" applyFont="1" applyFill="1" applyBorder="1" applyAlignment="1">
      <alignment horizontal="center" vertical="center" wrapText="1"/>
    </xf>
    <xf numFmtId="3" fontId="43" fillId="4" borderId="1" xfId="0" applyNumberFormat="1" applyFont="1" applyFill="1" applyBorder="1" applyAlignment="1">
      <alignment horizontal="center" vertical="center" wrapText="1"/>
    </xf>
    <xf numFmtId="0" fontId="43" fillId="4" borderId="1" xfId="0" applyFont="1" applyFill="1" applyBorder="1" applyAlignment="1">
      <alignment horizontal="center" vertical="center" wrapText="1"/>
    </xf>
    <xf numFmtId="0" fontId="43" fillId="4" borderId="23" xfId="0" applyFont="1" applyFill="1" applyBorder="1" applyAlignment="1">
      <alignment horizontal="center" vertical="center" wrapText="1"/>
    </xf>
    <xf numFmtId="168" fontId="43" fillId="5" borderId="21" xfId="0" applyNumberFormat="1" applyFont="1" applyFill="1" applyBorder="1" applyAlignment="1">
      <alignment horizontal="center" vertical="center" wrapText="1"/>
    </xf>
    <xf numFmtId="3" fontId="44" fillId="5" borderId="1" xfId="0" applyNumberFormat="1" applyFont="1" applyFill="1" applyBorder="1" applyAlignment="1">
      <alignment horizontal="center" vertical="center" wrapText="1"/>
    </xf>
    <xf numFmtId="0" fontId="43" fillId="5" borderId="1" xfId="0" applyFont="1" applyFill="1" applyBorder="1" applyAlignment="1">
      <alignment horizontal="center" vertical="center" wrapText="1"/>
    </xf>
    <xf numFmtId="3" fontId="43" fillId="5" borderId="1" xfId="0" applyNumberFormat="1" applyFont="1" applyFill="1" applyBorder="1" applyAlignment="1">
      <alignment horizontal="center" vertical="center" wrapText="1"/>
    </xf>
    <xf numFmtId="1" fontId="43" fillId="5" borderId="1" xfId="0" applyNumberFormat="1" applyFont="1" applyFill="1" applyBorder="1" applyAlignment="1">
      <alignment horizontal="center" vertical="center" wrapText="1"/>
    </xf>
    <xf numFmtId="1" fontId="44" fillId="5" borderId="1" xfId="0" applyNumberFormat="1" applyFont="1" applyFill="1" applyBorder="1" applyAlignment="1">
      <alignment horizontal="center" vertical="center" wrapText="1"/>
    </xf>
    <xf numFmtId="3" fontId="44" fillId="5" borderId="27" xfId="0" applyNumberFormat="1" applyFont="1" applyFill="1" applyBorder="1" applyAlignment="1">
      <alignment horizontal="center" vertical="center" wrapText="1"/>
    </xf>
    <xf numFmtId="3" fontId="39" fillId="5" borderId="20" xfId="0" applyNumberFormat="1" applyFont="1" applyFill="1" applyBorder="1" applyAlignment="1">
      <alignment horizontal="center" vertical="center" wrapText="1"/>
    </xf>
    <xf numFmtId="3" fontId="39" fillId="5" borderId="1" xfId="0" applyNumberFormat="1" applyFont="1" applyFill="1" applyBorder="1" applyAlignment="1">
      <alignment horizontal="center" vertical="center" wrapText="1"/>
    </xf>
    <xf numFmtId="3" fontId="39" fillId="5" borderId="23" xfId="0" applyNumberFormat="1" applyFont="1" applyFill="1" applyBorder="1" applyAlignment="1">
      <alignment horizontal="center" vertical="center" wrapText="1"/>
    </xf>
    <xf numFmtId="3" fontId="39" fillId="5" borderId="43" xfId="0" applyNumberFormat="1" applyFont="1" applyFill="1" applyBorder="1" applyAlignment="1">
      <alignment horizontal="center" vertical="center" wrapText="1"/>
    </xf>
    <xf numFmtId="0" fontId="45" fillId="6" borderId="40" xfId="0" applyFont="1" applyFill="1" applyBorder="1" applyAlignment="1">
      <alignment horizontal="center" vertical="center" wrapText="1"/>
    </xf>
    <xf numFmtId="3" fontId="45" fillId="0" borderId="3" xfId="0" applyNumberFormat="1" applyFont="1" applyFill="1" applyBorder="1" applyAlignment="1">
      <alignment horizontal="center" vertical="center" wrapText="1"/>
    </xf>
    <xf numFmtId="168" fontId="43" fillId="9" borderId="40" xfId="0" applyNumberFormat="1" applyFont="1" applyFill="1" applyBorder="1" applyAlignment="1">
      <alignment horizontal="left" vertical="center" wrapText="1"/>
    </xf>
    <xf numFmtId="0" fontId="43" fillId="9" borderId="3" xfId="0" applyFont="1" applyFill="1" applyBorder="1" applyAlignment="1">
      <alignment horizontal="center" vertical="center" wrapText="1"/>
    </xf>
    <xf numFmtId="3" fontId="43" fillId="9" borderId="3" xfId="0" applyNumberFormat="1" applyFont="1" applyFill="1" applyBorder="1" applyAlignment="1">
      <alignment horizontal="center" vertical="center" wrapText="1"/>
    </xf>
    <xf numFmtId="1" fontId="43" fillId="9" borderId="3" xfId="0" applyNumberFormat="1" applyFont="1" applyFill="1" applyBorder="1" applyAlignment="1">
      <alignment horizontal="center" vertical="center" wrapText="1"/>
    </xf>
    <xf numFmtId="3" fontId="46" fillId="9" borderId="3" xfId="0" applyNumberFormat="1" applyFont="1" applyFill="1" applyBorder="1" applyAlignment="1">
      <alignment horizontal="center" vertical="center" wrapText="1"/>
    </xf>
    <xf numFmtId="1" fontId="46" fillId="9" borderId="3" xfId="0" applyNumberFormat="1" applyFont="1" applyFill="1" applyBorder="1" applyAlignment="1">
      <alignment horizontal="center" vertical="center" wrapText="1"/>
    </xf>
    <xf numFmtId="3" fontId="46" fillId="9" borderId="15" xfId="0" applyNumberFormat="1" applyFont="1" applyFill="1" applyBorder="1" applyAlignment="1">
      <alignment horizontal="center" vertical="center" wrapText="1"/>
    </xf>
    <xf numFmtId="3" fontId="46" fillId="9" borderId="24" xfId="0" applyNumberFormat="1" applyFont="1" applyFill="1" applyBorder="1" applyAlignment="1">
      <alignment horizontal="center" vertical="center" wrapText="1"/>
    </xf>
    <xf numFmtId="3" fontId="46" fillId="9" borderId="16" xfId="0" applyNumberFormat="1" applyFont="1" applyFill="1" applyBorder="1" applyAlignment="1">
      <alignment horizontal="center" vertical="center"/>
    </xf>
    <xf numFmtId="3" fontId="46" fillId="9" borderId="3" xfId="0" applyNumberFormat="1" applyFont="1" applyFill="1" applyBorder="1" applyAlignment="1">
      <alignment horizontal="center" vertical="center"/>
    </xf>
    <xf numFmtId="3" fontId="46" fillId="9" borderId="15" xfId="0" applyNumberFormat="1" applyFont="1" applyFill="1" applyBorder="1" applyAlignment="1">
      <alignment horizontal="center" vertical="center"/>
    </xf>
    <xf numFmtId="3" fontId="46" fillId="9" borderId="44" xfId="0" applyNumberFormat="1" applyFont="1" applyFill="1" applyBorder="1" applyAlignment="1">
      <alignment horizontal="center" vertical="center"/>
    </xf>
    <xf numFmtId="0" fontId="35" fillId="6" borderId="10" xfId="0" applyFont="1" applyFill="1" applyBorder="1" applyAlignment="1">
      <alignment horizontal="left" vertical="center"/>
    </xf>
    <xf numFmtId="3" fontId="35" fillId="0" borderId="4" xfId="0" applyNumberFormat="1" applyFont="1" applyFill="1" applyBorder="1" applyAlignment="1">
      <alignment horizontal="center" vertical="center"/>
    </xf>
    <xf numFmtId="0" fontId="35" fillId="6" borderId="4" xfId="0" applyFont="1" applyFill="1" applyBorder="1" applyAlignment="1">
      <alignment horizontal="left" vertical="center"/>
    </xf>
    <xf numFmtId="168" fontId="35" fillId="0" borderId="10" xfId="0" applyNumberFormat="1" applyFont="1" applyFill="1" applyBorder="1" applyAlignment="1">
      <alignment horizontal="center" vertical="center"/>
    </xf>
    <xf numFmtId="1" fontId="35" fillId="0" borderId="4" xfId="0" applyNumberFormat="1" applyFont="1" applyFill="1" applyBorder="1" applyAlignment="1">
      <alignment horizontal="center" vertical="center"/>
    </xf>
    <xf numFmtId="3" fontId="35" fillId="0" borderId="19" xfId="0" applyNumberFormat="1" applyFont="1" applyFill="1" applyBorder="1" applyAlignment="1">
      <alignment horizontal="center" vertical="center"/>
    </xf>
    <xf numFmtId="0" fontId="35" fillId="0" borderId="22" xfId="0" applyFont="1" applyFill="1" applyBorder="1" applyAlignment="1">
      <alignment horizontal="center" vertical="center"/>
    </xf>
    <xf numFmtId="3" fontId="35" fillId="0" borderId="2" xfId="0" applyNumberFormat="1" applyFont="1" applyFill="1" applyBorder="1" applyAlignment="1">
      <alignment horizontal="center" vertical="center"/>
    </xf>
    <xf numFmtId="3" fontId="43" fillId="0" borderId="45" xfId="0" applyNumberFormat="1" applyFont="1" applyFill="1" applyBorder="1" applyAlignment="1">
      <alignment horizontal="center" vertical="center"/>
    </xf>
    <xf numFmtId="3" fontId="35" fillId="0" borderId="45" xfId="0" applyNumberFormat="1" applyFont="1" applyFill="1" applyBorder="1" applyAlignment="1">
      <alignment horizontal="center" vertical="center"/>
    </xf>
    <xf numFmtId="3" fontId="35" fillId="0" borderId="4" xfId="0" applyNumberFormat="1" applyFont="1" applyFill="1" applyBorder="1" applyAlignment="1">
      <alignment horizontal="center" vertical="center" wrapText="1"/>
    </xf>
    <xf numFmtId="0" fontId="43" fillId="4" borderId="10" xfId="0" applyFont="1" applyFill="1" applyBorder="1" applyAlignment="1">
      <alignment horizontal="right" vertical="center" wrapText="1"/>
    </xf>
    <xf numFmtId="3" fontId="43" fillId="4" borderId="4" xfId="0" applyNumberFormat="1" applyFont="1" applyFill="1" applyBorder="1" applyAlignment="1">
      <alignment horizontal="center" vertical="center" wrapText="1"/>
    </xf>
    <xf numFmtId="168" fontId="43" fillId="4" borderId="10" xfId="0" applyNumberFormat="1" applyFont="1" applyFill="1" applyBorder="1" applyAlignment="1">
      <alignment horizontal="justify" vertical="center" wrapText="1"/>
    </xf>
    <xf numFmtId="0" fontId="43" fillId="4" borderId="4" xfId="0" applyFont="1" applyFill="1" applyBorder="1" applyAlignment="1">
      <alignment horizontal="center" vertical="center" wrapText="1"/>
    </xf>
    <xf numFmtId="1" fontId="35" fillId="4" borderId="4" xfId="0" applyNumberFormat="1" applyFont="1" applyFill="1" applyBorder="1" applyAlignment="1">
      <alignment horizontal="center" vertical="center" wrapText="1"/>
    </xf>
    <xf numFmtId="1" fontId="44" fillId="4" borderId="4" xfId="1" applyNumberFormat="1" applyFont="1" applyFill="1" applyBorder="1" applyAlignment="1">
      <alignment horizontal="center" vertical="center" wrapText="1"/>
    </xf>
    <xf numFmtId="3" fontId="44" fillId="4" borderId="19" xfId="1" applyNumberFormat="1" applyFont="1" applyFill="1" applyBorder="1" applyAlignment="1">
      <alignment horizontal="center" vertical="center" wrapText="1"/>
    </xf>
    <xf numFmtId="167" fontId="44" fillId="4" borderId="22" xfId="1" applyNumberFormat="1" applyFont="1" applyFill="1" applyBorder="1" applyAlignment="1">
      <alignment horizontal="center" vertical="center" wrapText="1"/>
    </xf>
    <xf numFmtId="3" fontId="44" fillId="4" borderId="4" xfId="1" applyNumberFormat="1" applyFont="1" applyFill="1" applyBorder="1" applyAlignment="1">
      <alignment horizontal="center" vertical="center" wrapText="1"/>
    </xf>
    <xf numFmtId="3" fontId="44" fillId="4" borderId="45" xfId="1" applyNumberFormat="1" applyFont="1" applyFill="1" applyBorder="1" applyAlignment="1">
      <alignment horizontal="center" vertical="center" wrapText="1"/>
    </xf>
    <xf numFmtId="1" fontId="47" fillId="0" borderId="4" xfId="0" applyNumberFormat="1" applyFont="1" applyFill="1" applyBorder="1" applyAlignment="1">
      <alignment horizontal="center" vertical="center"/>
    </xf>
    <xf numFmtId="3" fontId="47" fillId="0" borderId="19" xfId="0" applyNumberFormat="1" applyFont="1" applyFill="1" applyBorder="1" applyAlignment="1">
      <alignment horizontal="center" vertical="center"/>
    </xf>
    <xf numFmtId="1" fontId="47" fillId="0" borderId="4" xfId="0" applyNumberFormat="1" applyFont="1" applyFill="1" applyBorder="1" applyAlignment="1">
      <alignment horizontal="center" vertical="center" wrapText="1"/>
    </xf>
    <xf numFmtId="3" fontId="48" fillId="0" borderId="9" xfId="0" applyNumberFormat="1" applyFont="1" applyFill="1" applyBorder="1" applyAlignment="1">
      <alignment horizontal="right" vertical="center" wrapText="1"/>
    </xf>
    <xf numFmtId="3" fontId="43" fillId="0" borderId="12"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3" xfId="0" applyFont="1" applyFill="1" applyBorder="1" applyAlignment="1">
      <alignment horizontal="center" vertical="center" wrapText="1"/>
    </xf>
    <xf numFmtId="168" fontId="43" fillId="0" borderId="9" xfId="0" applyNumberFormat="1" applyFont="1" applyFill="1" applyBorder="1" applyAlignment="1">
      <alignment horizontal="center" vertical="center" wrapText="1"/>
    </xf>
    <xf numFmtId="3" fontId="43" fillId="0" borderId="14" xfId="0" applyNumberFormat="1" applyFont="1" applyFill="1" applyBorder="1" applyAlignment="1">
      <alignment horizontal="center" vertical="center" wrapText="1"/>
    </xf>
    <xf numFmtId="1" fontId="35" fillId="0" borderId="14" xfId="0" applyNumberFormat="1" applyFont="1" applyFill="1" applyBorder="1" applyAlignment="1">
      <alignment horizontal="center" vertical="center" wrapText="1"/>
    </xf>
    <xf numFmtId="1" fontId="44" fillId="0" borderId="13" xfId="0" applyNumberFormat="1" applyFont="1" applyFill="1" applyBorder="1" applyAlignment="1">
      <alignment horizontal="center" vertical="center" wrapText="1"/>
    </xf>
    <xf numFmtId="3" fontId="44" fillId="0" borderId="13" xfId="0" applyNumberFormat="1" applyFont="1" applyFill="1" applyBorder="1" applyAlignment="1">
      <alignment horizontal="center" vertical="center" wrapText="1"/>
    </xf>
    <xf numFmtId="3" fontId="44" fillId="0" borderId="22" xfId="0" applyNumberFormat="1" applyFont="1" applyFill="1" applyBorder="1" applyAlignment="1">
      <alignment horizontal="center" vertical="center" wrapText="1"/>
    </xf>
    <xf numFmtId="3" fontId="44" fillId="0" borderId="2" xfId="0" applyNumberFormat="1" applyFont="1" applyFill="1" applyBorder="1" applyAlignment="1">
      <alignment horizontal="center" vertical="center" wrapText="1"/>
    </xf>
    <xf numFmtId="3" fontId="44" fillId="0" borderId="4" xfId="0" applyNumberFormat="1" applyFont="1" applyFill="1" applyBorder="1" applyAlignment="1">
      <alignment horizontal="center" vertical="center" wrapText="1"/>
    </xf>
    <xf numFmtId="3" fontId="44" fillId="0" borderId="19" xfId="0" applyNumberFormat="1" applyFont="1" applyFill="1" applyBorder="1" applyAlignment="1">
      <alignment horizontal="center" vertical="center" wrapText="1"/>
    </xf>
    <xf numFmtId="3" fontId="44" fillId="0" borderId="45" xfId="0" applyNumberFormat="1" applyFont="1" applyFill="1" applyBorder="1" applyAlignment="1">
      <alignment horizontal="center" vertical="center" wrapText="1"/>
    </xf>
    <xf numFmtId="3" fontId="43" fillId="42" borderId="25" xfId="0" applyNumberFormat="1" applyFont="1" applyFill="1" applyBorder="1" applyAlignment="1">
      <alignment horizontal="center" vertical="center"/>
    </xf>
    <xf numFmtId="3" fontId="43" fillId="42" borderId="26" xfId="0" applyNumberFormat="1" applyFont="1" applyFill="1" applyBorder="1" applyAlignment="1">
      <alignment horizontal="center" vertical="center"/>
    </xf>
    <xf numFmtId="3" fontId="43" fillId="42" borderId="53" xfId="0" applyNumberFormat="1" applyFont="1" applyFill="1" applyBorder="1" applyAlignment="1">
      <alignment horizontal="center" vertical="center"/>
    </xf>
    <xf numFmtId="3" fontId="35" fillId="0" borderId="0" xfId="0" applyNumberFormat="1" applyFont="1" applyBorder="1" applyAlignment="1">
      <alignment horizontal="center" vertical="center"/>
    </xf>
    <xf numFmtId="3" fontId="43" fillId="0" borderId="0" xfId="0" applyNumberFormat="1" applyFont="1" applyBorder="1" applyAlignment="1">
      <alignment horizontal="center" vertical="center"/>
    </xf>
    <xf numFmtId="3" fontId="35" fillId="0" borderId="39" xfId="0" applyNumberFormat="1" applyFont="1" applyBorder="1" applyAlignment="1">
      <alignment horizontal="center" vertical="center"/>
    </xf>
    <xf numFmtId="3" fontId="44" fillId="5" borderId="11" xfId="0" applyNumberFormat="1" applyFont="1" applyFill="1" applyBorder="1" applyAlignment="1">
      <alignment horizontal="center" vertical="center" wrapText="1"/>
    </xf>
    <xf numFmtId="1" fontId="44" fillId="5" borderId="11" xfId="0" applyNumberFormat="1" applyFont="1" applyFill="1" applyBorder="1" applyAlignment="1">
      <alignment horizontal="center" vertical="center" wrapText="1"/>
    </xf>
    <xf numFmtId="3" fontId="39" fillId="5" borderId="29" xfId="0" applyNumberFormat="1" applyFont="1" applyFill="1" applyBorder="1" applyAlignment="1">
      <alignment horizontal="center" vertical="center" wrapText="1"/>
    </xf>
    <xf numFmtId="0" fontId="39" fillId="0" borderId="0" xfId="0" applyFont="1" applyAlignment="1">
      <alignment vertical="center"/>
    </xf>
    <xf numFmtId="168" fontId="39" fillId="0" borderId="0" xfId="0" applyNumberFormat="1" applyFont="1" applyAlignment="1">
      <alignment horizontal="center" vertical="center"/>
    </xf>
    <xf numFmtId="3" fontId="49" fillId="7" borderId="4" xfId="0" applyNumberFormat="1" applyFont="1" applyFill="1" applyBorder="1" applyAlignment="1">
      <alignment horizontal="center" vertical="center" wrapText="1"/>
    </xf>
    <xf numFmtId="3" fontId="49" fillId="7" borderId="22" xfId="0" applyNumberFormat="1" applyFont="1" applyFill="1" applyBorder="1" applyAlignment="1">
      <alignment horizontal="center" vertical="center" wrapText="1"/>
    </xf>
    <xf numFmtId="0" fontId="38" fillId="0" borderId="0" xfId="0" applyFont="1" applyAlignment="1">
      <alignment vertical="center"/>
    </xf>
    <xf numFmtId="168" fontId="38" fillId="0" borderId="0" xfId="0" applyNumberFormat="1" applyFont="1" applyAlignment="1">
      <alignment horizontal="center" vertical="center"/>
    </xf>
    <xf numFmtId="3" fontId="35" fillId="0" borderId="18" xfId="0" applyNumberFormat="1" applyFont="1" applyBorder="1" applyAlignment="1">
      <alignment horizontal="center" vertical="center"/>
    </xf>
    <xf numFmtId="3" fontId="43" fillId="0" borderId="18" xfId="0" applyNumberFormat="1" applyFont="1" applyBorder="1" applyAlignment="1">
      <alignment horizontal="center" vertical="center"/>
    </xf>
    <xf numFmtId="3" fontId="35" fillId="0" borderId="42" xfId="0" applyNumberFormat="1" applyFont="1" applyBorder="1" applyAlignment="1">
      <alignment horizontal="center" vertical="center"/>
    </xf>
    <xf numFmtId="3" fontId="35" fillId="0" borderId="0" xfId="0" applyNumberFormat="1" applyFont="1" applyAlignment="1">
      <alignment horizontal="center" vertical="center"/>
    </xf>
    <xf numFmtId="3" fontId="43" fillId="0" borderId="0" xfId="0" applyNumberFormat="1" applyFont="1" applyAlignment="1">
      <alignment horizontal="center" vertical="center"/>
    </xf>
    <xf numFmtId="41" fontId="43" fillId="9" borderId="3" xfId="73" applyFont="1" applyFill="1" applyBorder="1" applyAlignment="1">
      <alignment horizontal="left" vertical="center" wrapText="1"/>
    </xf>
    <xf numFmtId="41" fontId="35" fillId="0" borderId="4" xfId="73" applyFont="1" applyFill="1" applyBorder="1" applyAlignment="1">
      <alignment horizontal="center" vertical="center"/>
    </xf>
    <xf numFmtId="41" fontId="43" fillId="4" borderId="4" xfId="73" applyFont="1" applyFill="1" applyBorder="1" applyAlignment="1">
      <alignment horizontal="justify" vertical="center" wrapText="1"/>
    </xf>
    <xf numFmtId="41" fontId="43" fillId="0" borderId="0" xfId="73" applyFont="1" applyFill="1" applyBorder="1" applyAlignment="1">
      <alignment horizontal="center" vertical="center" wrapText="1"/>
    </xf>
    <xf numFmtId="3" fontId="35" fillId="0" borderId="19" xfId="0" applyNumberFormat="1" applyFont="1" applyFill="1" applyBorder="1" applyAlignment="1">
      <alignment horizontal="left" vertical="center"/>
    </xf>
    <xf numFmtId="3" fontId="47" fillId="0" borderId="19" xfId="0" applyNumberFormat="1" applyFont="1" applyFill="1" applyBorder="1" applyAlignment="1">
      <alignment horizontal="left" vertical="center"/>
    </xf>
    <xf numFmtId="3" fontId="35" fillId="0" borderId="19" xfId="0" applyNumberFormat="1" applyFont="1" applyFill="1" applyBorder="1" applyAlignment="1">
      <alignment vertical="center"/>
    </xf>
    <xf numFmtId="3" fontId="47" fillId="0" borderId="19" xfId="0" applyNumberFormat="1" applyFont="1" applyFill="1" applyBorder="1" applyAlignment="1">
      <alignment vertical="center"/>
    </xf>
    <xf numFmtId="3" fontId="45" fillId="0" borderId="3" xfId="0" applyNumberFormat="1" applyFont="1" applyFill="1" applyBorder="1" applyAlignment="1">
      <alignment horizontal="right" vertical="center" wrapText="1"/>
    </xf>
    <xf numFmtId="3" fontId="35" fillId="0" borderId="4" xfId="0" applyNumberFormat="1" applyFont="1" applyFill="1" applyBorder="1" applyAlignment="1">
      <alignment horizontal="right" vertical="center"/>
    </xf>
    <xf numFmtId="3" fontId="43" fillId="4" borderId="4" xfId="0" applyNumberFormat="1" applyFont="1" applyFill="1" applyBorder="1" applyAlignment="1">
      <alignment horizontal="right" vertical="center" wrapText="1"/>
    </xf>
    <xf numFmtId="3" fontId="43" fillId="0" borderId="12" xfId="0" applyNumberFormat="1" applyFont="1" applyFill="1" applyBorder="1" applyAlignment="1">
      <alignment horizontal="right" vertical="center" wrapText="1"/>
    </xf>
    <xf numFmtId="0" fontId="35" fillId="0" borderId="22" xfId="0" applyFont="1" applyFill="1" applyBorder="1" applyAlignment="1">
      <alignment horizontal="center" vertical="center" wrapText="1"/>
    </xf>
    <xf numFmtId="0" fontId="43" fillId="6" borderId="10" xfId="0" applyFont="1" applyFill="1" applyBorder="1" applyAlignment="1">
      <alignment horizontal="left" vertical="center"/>
    </xf>
    <xf numFmtId="3" fontId="43" fillId="0" borderId="4" xfId="0" applyNumberFormat="1" applyFont="1" applyFill="1" applyBorder="1" applyAlignment="1">
      <alignment horizontal="right" vertical="center"/>
    </xf>
    <xf numFmtId="0" fontId="43" fillId="6" borderId="4" xfId="0" applyFont="1" applyFill="1" applyBorder="1" applyAlignment="1">
      <alignment horizontal="left" vertical="center"/>
    </xf>
    <xf numFmtId="168" fontId="43" fillId="0" borderId="10" xfId="0" applyNumberFormat="1" applyFont="1" applyFill="1" applyBorder="1" applyAlignment="1">
      <alignment horizontal="center" vertical="center"/>
    </xf>
    <xf numFmtId="41" fontId="43" fillId="0" borderId="4" xfId="73" applyFont="1" applyFill="1" applyBorder="1" applyAlignment="1">
      <alignment horizontal="center" vertical="center"/>
    </xf>
    <xf numFmtId="3" fontId="43" fillId="0" borderId="4" xfId="0" applyNumberFormat="1" applyFont="1" applyFill="1" applyBorder="1" applyAlignment="1">
      <alignment horizontal="center" vertical="center"/>
    </xf>
    <xf numFmtId="1" fontId="43" fillId="0" borderId="4" xfId="0" applyNumberFormat="1" applyFont="1" applyFill="1" applyBorder="1" applyAlignment="1">
      <alignment horizontal="center" vertical="center"/>
    </xf>
    <xf numFmtId="3" fontId="43" fillId="0" borderId="19" xfId="0" applyNumberFormat="1" applyFont="1" applyFill="1" applyBorder="1" applyAlignment="1">
      <alignment horizontal="left" vertical="center"/>
    </xf>
    <xf numFmtId="3" fontId="43" fillId="0" borderId="19" xfId="0" applyNumberFormat="1" applyFont="1" applyFill="1" applyBorder="1" applyAlignment="1">
      <alignment horizontal="center" vertical="center"/>
    </xf>
    <xf numFmtId="0" fontId="43" fillId="0" borderId="22" xfId="0" applyFont="1" applyFill="1" applyBorder="1" applyAlignment="1">
      <alignment horizontal="center" vertical="center"/>
    </xf>
    <xf numFmtId="0" fontId="43" fillId="6" borderId="10" xfId="0" applyFont="1" applyFill="1" applyBorder="1" applyAlignment="1">
      <alignment horizontal="left" vertical="center" wrapText="1"/>
    </xf>
    <xf numFmtId="3" fontId="43" fillId="0" borderId="4" xfId="0" applyNumberFormat="1" applyFont="1" applyFill="1" applyBorder="1" applyAlignment="1">
      <alignment horizontal="right" vertical="center" wrapText="1"/>
    </xf>
    <xf numFmtId="0" fontId="43" fillId="6" borderId="4" xfId="0" applyFont="1" applyFill="1" applyBorder="1" applyAlignment="1">
      <alignment horizontal="left" vertical="center" wrapText="1"/>
    </xf>
    <xf numFmtId="168" fontId="43" fillId="0" borderId="10" xfId="0" applyNumberFormat="1" applyFont="1" applyFill="1" applyBorder="1" applyAlignment="1">
      <alignment horizontal="center" vertical="center" wrapText="1"/>
    </xf>
    <xf numFmtId="41" fontId="43" fillId="0" borderId="4" xfId="73" applyFont="1" applyFill="1" applyBorder="1" applyAlignment="1">
      <alignment horizontal="center" vertical="center" wrapText="1"/>
    </xf>
    <xf numFmtId="3" fontId="43" fillId="0" borderId="4" xfId="0" applyNumberFormat="1" applyFont="1" applyFill="1" applyBorder="1" applyAlignment="1">
      <alignment horizontal="center" vertical="center" wrapText="1"/>
    </xf>
    <xf numFmtId="1" fontId="43" fillId="0" borderId="4" xfId="0" applyNumberFormat="1" applyFont="1" applyFill="1" applyBorder="1" applyAlignment="1">
      <alignment horizontal="center" vertical="center" wrapText="1"/>
    </xf>
    <xf numFmtId="3" fontId="43" fillId="0" borderId="19" xfId="0" applyNumberFormat="1" applyFont="1" applyFill="1" applyBorder="1" applyAlignment="1">
      <alignment horizontal="left" vertical="center" wrapText="1"/>
    </xf>
    <xf numFmtId="3" fontId="43" fillId="0" borderId="19" xfId="0" applyNumberFormat="1" applyFont="1" applyFill="1" applyBorder="1" applyAlignment="1">
      <alignment horizontal="center" vertical="center" wrapText="1"/>
    </xf>
    <xf numFmtId="0" fontId="43" fillId="0" borderId="22" xfId="0" applyFont="1" applyFill="1" applyBorder="1" applyAlignment="1">
      <alignment horizontal="center" vertical="center" wrapText="1"/>
    </xf>
    <xf numFmtId="3" fontId="46" fillId="9" borderId="16" xfId="0" applyNumberFormat="1" applyFont="1" applyFill="1" applyBorder="1" applyAlignment="1">
      <alignment horizontal="center" vertical="center" wrapText="1"/>
    </xf>
    <xf numFmtId="3" fontId="46" fillId="9" borderId="44" xfId="0" applyNumberFormat="1" applyFont="1" applyFill="1" applyBorder="1" applyAlignment="1">
      <alignment horizontal="center" vertical="center" wrapText="1"/>
    </xf>
    <xf numFmtId="0" fontId="35" fillId="0" borderId="0" xfId="0" applyFont="1" applyAlignment="1">
      <alignment vertical="center"/>
    </xf>
    <xf numFmtId="0" fontId="35" fillId="0" borderId="9" xfId="0" applyFont="1" applyBorder="1" applyAlignment="1">
      <alignment horizontal="center" vertical="center"/>
    </xf>
    <xf numFmtId="0" fontId="44" fillId="2" borderId="1" xfId="0" applyFont="1" applyFill="1" applyBorder="1" applyAlignment="1">
      <alignment horizontal="center" vertical="center" wrapText="1"/>
    </xf>
    <xf numFmtId="0" fontId="46" fillId="0" borderId="0" xfId="0" applyFont="1" applyFill="1" applyAlignment="1">
      <alignment vertical="center"/>
    </xf>
    <xf numFmtId="3" fontId="35" fillId="0" borderId="0" xfId="0" applyNumberFormat="1" applyFont="1" applyFill="1" applyAlignment="1">
      <alignment vertical="center"/>
    </xf>
    <xf numFmtId="0" fontId="35" fillId="0" borderId="0" xfId="0" applyFont="1" applyFill="1" applyAlignment="1">
      <alignment vertical="center"/>
    </xf>
    <xf numFmtId="0" fontId="43" fillId="0" borderId="0" xfId="0" applyFont="1" applyFill="1" applyAlignment="1">
      <alignment vertical="center"/>
    </xf>
    <xf numFmtId="0" fontId="46" fillId="0" borderId="0" xfId="0" applyFont="1" applyFill="1" applyAlignment="1">
      <alignment vertical="center" wrapText="1"/>
    </xf>
    <xf numFmtId="3" fontId="43" fillId="0" borderId="0" xfId="0" applyNumberFormat="1" applyFont="1" applyFill="1" applyAlignment="1">
      <alignment vertical="center" wrapText="1"/>
    </xf>
    <xf numFmtId="0" fontId="43" fillId="0" borderId="0" xfId="0" applyFont="1" applyFill="1" applyAlignment="1">
      <alignment vertical="center" wrapText="1"/>
    </xf>
    <xf numFmtId="3" fontId="43" fillId="0" borderId="0" xfId="0" applyNumberFormat="1" applyFont="1" applyFill="1" applyAlignment="1">
      <alignment vertical="center"/>
    </xf>
    <xf numFmtId="0" fontId="43" fillId="42" borderId="41" xfId="0" applyFont="1" applyFill="1" applyBorder="1" applyAlignment="1">
      <alignment vertical="center" wrapText="1"/>
    </xf>
    <xf numFmtId="3" fontId="43" fillId="42" borderId="5" xfId="1" applyNumberFormat="1" applyFont="1" applyFill="1" applyBorder="1" applyAlignment="1">
      <alignment horizontal="right" vertical="center" wrapText="1"/>
    </xf>
    <xf numFmtId="166" fontId="43" fillId="42" borderId="5" xfId="1" applyNumberFormat="1" applyFont="1" applyFill="1" applyBorder="1" applyAlignment="1">
      <alignment horizontal="center" vertical="center" wrapText="1"/>
    </xf>
    <xf numFmtId="166" fontId="43" fillId="42" borderId="6" xfId="1" applyNumberFormat="1" applyFont="1" applyFill="1" applyBorder="1" applyAlignment="1">
      <alignment horizontal="center" vertical="center" wrapText="1"/>
    </xf>
    <xf numFmtId="166" fontId="43" fillId="42" borderId="8" xfId="1" applyNumberFormat="1" applyFont="1" applyFill="1" applyBorder="1" applyAlignment="1">
      <alignment horizontal="center" vertical="center" wrapText="1"/>
    </xf>
    <xf numFmtId="166" fontId="43" fillId="42" borderId="7" xfId="1" applyNumberFormat="1" applyFont="1" applyFill="1" applyBorder="1" applyAlignment="1">
      <alignment horizontal="center" vertical="center" wrapText="1"/>
    </xf>
    <xf numFmtId="168" fontId="43" fillId="42" borderId="41" xfId="1" applyNumberFormat="1" applyFont="1" applyFill="1" applyBorder="1" applyAlignment="1">
      <alignment horizontal="center" vertical="center" wrapText="1"/>
    </xf>
    <xf numFmtId="41" fontId="43" fillId="42" borderId="46" xfId="73" applyFont="1" applyFill="1" applyBorder="1" applyAlignment="1">
      <alignment horizontal="center" vertical="center" wrapText="1"/>
    </xf>
    <xf numFmtId="3" fontId="43" fillId="42" borderId="6" xfId="1" applyNumberFormat="1" applyFont="1" applyFill="1" applyBorder="1" applyAlignment="1">
      <alignment horizontal="center" vertical="center" wrapText="1"/>
    </xf>
    <xf numFmtId="1" fontId="35" fillId="42" borderId="6" xfId="1" applyNumberFormat="1" applyFont="1" applyFill="1" applyBorder="1" applyAlignment="1">
      <alignment horizontal="center" vertical="center" wrapText="1"/>
    </xf>
    <xf numFmtId="1" fontId="44" fillId="42" borderId="8" xfId="1" applyNumberFormat="1" applyFont="1" applyFill="1" applyBorder="1" applyAlignment="1">
      <alignment horizontal="center" vertical="center" wrapText="1"/>
    </xf>
    <xf numFmtId="3" fontId="44" fillId="42" borderId="8" xfId="1" applyNumberFormat="1" applyFont="1" applyFill="1" applyBorder="1" applyAlignment="1">
      <alignment horizontal="center" vertical="center" wrapText="1"/>
    </xf>
    <xf numFmtId="10" fontId="44" fillId="42" borderId="28" xfId="71" applyNumberFormat="1" applyFont="1" applyFill="1" applyBorder="1" applyAlignment="1">
      <alignment horizontal="center" vertical="center" wrapText="1"/>
    </xf>
    <xf numFmtId="0" fontId="43" fillId="0" borderId="0" xfId="0" applyFont="1" applyAlignment="1">
      <alignment vertical="center"/>
    </xf>
    <xf numFmtId="0" fontId="43" fillId="0" borderId="9" xfId="0" applyFont="1" applyBorder="1" applyAlignment="1">
      <alignment vertical="center" wrapText="1"/>
    </xf>
    <xf numFmtId="3" fontId="43" fillId="0" borderId="0" xfId="1" applyNumberFormat="1" applyFont="1" applyBorder="1" applyAlignment="1">
      <alignment horizontal="center" vertical="center" wrapText="1"/>
    </xf>
    <xf numFmtId="166" fontId="43" fillId="0" borderId="0" xfId="1" applyNumberFormat="1" applyFont="1" applyBorder="1" applyAlignment="1">
      <alignment horizontal="center" vertical="center" wrapText="1"/>
    </xf>
    <xf numFmtId="168" fontId="43" fillId="0" borderId="0" xfId="1" applyNumberFormat="1" applyFont="1" applyBorder="1" applyAlignment="1">
      <alignment horizontal="center" vertical="center" wrapText="1"/>
    </xf>
    <xf numFmtId="1" fontId="35" fillId="0" borderId="0" xfId="1" applyNumberFormat="1" applyFont="1" applyBorder="1" applyAlignment="1">
      <alignment horizontal="center" vertical="center" wrapText="1"/>
    </xf>
    <xf numFmtId="3" fontId="49" fillId="0" borderId="0" xfId="1" applyNumberFormat="1" applyFont="1" applyBorder="1" applyAlignment="1">
      <alignment horizontal="center" vertical="center" wrapText="1"/>
    </xf>
    <xf numFmtId="1" fontId="49" fillId="0" borderId="0" xfId="1" applyNumberFormat="1" applyFont="1" applyBorder="1" applyAlignment="1">
      <alignment horizontal="center" vertical="center" wrapText="1"/>
    </xf>
    <xf numFmtId="166" fontId="49" fillId="0" borderId="0" xfId="1" applyNumberFormat="1" applyFont="1" applyBorder="1" applyAlignment="1">
      <alignment horizontal="center" vertical="center" wrapText="1"/>
    </xf>
    <xf numFmtId="166" fontId="43" fillId="0" borderId="0" xfId="1" applyNumberFormat="1" applyFont="1" applyBorder="1" applyAlignment="1">
      <alignment vertical="center" wrapText="1"/>
    </xf>
    <xf numFmtId="168" fontId="43" fillId="0" borderId="0" xfId="1" applyNumberFormat="1" applyFont="1" applyBorder="1" applyAlignment="1">
      <alignment vertical="center" wrapText="1"/>
    </xf>
    <xf numFmtId="3" fontId="49" fillId="0" borderId="0" xfId="0" applyNumberFormat="1" applyFont="1" applyAlignment="1">
      <alignment horizontal="center" vertical="center" wrapText="1"/>
    </xf>
    <xf numFmtId="168" fontId="35" fillId="0" borderId="0" xfId="0" applyNumberFormat="1" applyFont="1" applyAlignment="1">
      <alignment vertical="center"/>
    </xf>
    <xf numFmtId="1" fontId="35" fillId="0" borderId="0" xfId="0" applyNumberFormat="1" applyFont="1" applyAlignment="1">
      <alignment horizontal="center" vertical="center"/>
    </xf>
    <xf numFmtId="3" fontId="35" fillId="0" borderId="0" xfId="0" applyNumberFormat="1" applyFont="1" applyAlignment="1">
      <alignment vertical="center"/>
    </xf>
    <xf numFmtId="0" fontId="35" fillId="0" borderId="0" xfId="0" applyFont="1" applyAlignment="1">
      <alignment horizontal="center" vertical="center"/>
    </xf>
    <xf numFmtId="0" fontId="35" fillId="0" borderId="0" xfId="0" applyFont="1" applyBorder="1" applyAlignment="1">
      <alignment horizontal="center" vertical="center"/>
    </xf>
    <xf numFmtId="0" fontId="50" fillId="0" borderId="17" xfId="0" applyFont="1" applyBorder="1" applyAlignment="1">
      <alignment vertical="center"/>
    </xf>
    <xf numFmtId="3" fontId="35" fillId="0" borderId="18" xfId="0" applyNumberFormat="1" applyFont="1" applyBorder="1" applyAlignment="1">
      <alignment vertical="center"/>
    </xf>
    <xf numFmtId="166" fontId="43" fillId="0" borderId="18" xfId="1" applyNumberFormat="1" applyFont="1" applyBorder="1" applyAlignment="1">
      <alignment vertical="center" wrapText="1"/>
    </xf>
    <xf numFmtId="168" fontId="43" fillId="0" borderId="18" xfId="1" applyNumberFormat="1" applyFont="1" applyBorder="1" applyAlignment="1">
      <alignment vertical="center" wrapText="1"/>
    </xf>
    <xf numFmtId="0" fontId="35" fillId="0" borderId="18" xfId="0" applyFont="1" applyBorder="1" applyAlignment="1">
      <alignment horizontal="center" vertical="center"/>
    </xf>
    <xf numFmtId="1" fontId="35" fillId="0" borderId="18" xfId="0" applyNumberFormat="1" applyFont="1" applyBorder="1" applyAlignment="1">
      <alignment horizontal="center" vertical="center"/>
    </xf>
    <xf numFmtId="0" fontId="49" fillId="0" borderId="0" xfId="0" applyFont="1" applyAlignment="1">
      <alignment horizontal="right" vertical="center" wrapText="1"/>
    </xf>
    <xf numFmtId="0" fontId="49" fillId="0" borderId="0" xfId="0" applyFont="1" applyAlignment="1">
      <alignment horizontal="right" vertical="center"/>
    </xf>
    <xf numFmtId="0" fontId="49" fillId="0" borderId="0" xfId="0" applyFont="1" applyAlignment="1">
      <alignment horizontal="left" vertical="center"/>
    </xf>
    <xf numFmtId="0" fontId="35" fillId="0" borderId="0" xfId="0" applyFont="1" applyAlignment="1">
      <alignment vertical="center" wrapText="1"/>
    </xf>
    <xf numFmtId="0" fontId="50" fillId="0" borderId="0" xfId="0" applyFont="1" applyAlignment="1">
      <alignment vertical="center" wrapText="1"/>
    </xf>
    <xf numFmtId="3" fontId="50" fillId="0" borderId="0" xfId="0" applyNumberFormat="1" applyFont="1" applyAlignment="1">
      <alignment vertical="center"/>
    </xf>
    <xf numFmtId="167" fontId="50" fillId="0" borderId="0" xfId="1" applyNumberFormat="1" applyFont="1" applyAlignment="1">
      <alignment vertical="center"/>
    </xf>
    <xf numFmtId="0" fontId="50" fillId="0" borderId="0" xfId="0" applyFont="1" applyAlignment="1">
      <alignment horizontal="left" vertical="center"/>
    </xf>
    <xf numFmtId="167" fontId="35" fillId="0" borderId="0" xfId="1" applyNumberFormat="1" applyFont="1" applyAlignment="1">
      <alignment vertical="center"/>
    </xf>
    <xf numFmtId="3" fontId="43" fillId="42" borderId="5" xfId="1" applyNumberFormat="1" applyFont="1" applyFill="1" applyBorder="1" applyAlignment="1">
      <alignment horizontal="center" vertical="center" wrapText="1"/>
    </xf>
    <xf numFmtId="168" fontId="43" fillId="0" borderId="40" xfId="0" applyNumberFormat="1" applyFont="1" applyFill="1" applyBorder="1" applyAlignment="1">
      <alignment horizontal="left" vertical="center" wrapText="1"/>
    </xf>
    <xf numFmtId="41" fontId="43" fillId="0" borderId="3" xfId="73" applyFont="1" applyFill="1" applyBorder="1" applyAlignment="1">
      <alignment horizontal="left" vertical="center" wrapText="1"/>
    </xf>
    <xf numFmtId="0" fontId="43" fillId="0" borderId="3" xfId="0" applyFont="1" applyFill="1" applyBorder="1" applyAlignment="1">
      <alignment horizontal="center" vertical="center" wrapText="1"/>
    </xf>
    <xf numFmtId="3" fontId="43" fillId="0" borderId="3" xfId="0" applyNumberFormat="1" applyFont="1" applyFill="1" applyBorder="1" applyAlignment="1">
      <alignment horizontal="center" vertical="center" wrapText="1"/>
    </xf>
    <xf numFmtId="1" fontId="43" fillId="0" borderId="3" xfId="0" applyNumberFormat="1" applyFont="1" applyFill="1" applyBorder="1" applyAlignment="1">
      <alignment horizontal="center" vertical="center" wrapText="1"/>
    </xf>
    <xf numFmtId="3" fontId="46" fillId="0" borderId="3" xfId="0" applyNumberFormat="1" applyFont="1" applyFill="1" applyBorder="1" applyAlignment="1">
      <alignment horizontal="center" vertical="center" wrapText="1"/>
    </xf>
    <xf numFmtId="1" fontId="46" fillId="0" borderId="3" xfId="0" applyNumberFormat="1" applyFont="1" applyFill="1" applyBorder="1" applyAlignment="1">
      <alignment horizontal="center" vertical="center" wrapText="1"/>
    </xf>
    <xf numFmtId="3" fontId="46" fillId="0" borderId="15" xfId="0" applyNumberFormat="1" applyFont="1" applyFill="1" applyBorder="1" applyAlignment="1">
      <alignment horizontal="center" vertical="center" wrapText="1"/>
    </xf>
    <xf numFmtId="3" fontId="46" fillId="0" borderId="24" xfId="0" applyNumberFormat="1" applyFont="1" applyFill="1" applyBorder="1" applyAlignment="1">
      <alignment horizontal="center" vertical="center" wrapText="1"/>
    </xf>
    <xf numFmtId="3" fontId="46" fillId="0" borderId="16" xfId="0" applyNumberFormat="1" applyFont="1" applyFill="1" applyBorder="1" applyAlignment="1">
      <alignment horizontal="center" vertical="center"/>
    </xf>
    <xf numFmtId="3" fontId="46" fillId="0" borderId="3" xfId="0" applyNumberFormat="1" applyFont="1" applyFill="1" applyBorder="1" applyAlignment="1">
      <alignment horizontal="center" vertical="center"/>
    </xf>
    <xf numFmtId="3" fontId="46" fillId="0" borderId="15" xfId="0" applyNumberFormat="1" applyFont="1" applyFill="1" applyBorder="1" applyAlignment="1">
      <alignment horizontal="center" vertical="center"/>
    </xf>
    <xf numFmtId="3" fontId="46" fillId="0" borderId="44" xfId="0" applyNumberFormat="1" applyFont="1" applyFill="1" applyBorder="1" applyAlignment="1">
      <alignment horizontal="center" vertical="center"/>
    </xf>
    <xf numFmtId="3" fontId="49" fillId="7" borderId="19" xfId="0" applyNumberFormat="1" applyFont="1" applyFill="1" applyBorder="1" applyAlignment="1">
      <alignment horizontal="center" vertical="center" wrapText="1"/>
    </xf>
    <xf numFmtId="3" fontId="44" fillId="5" borderId="0" xfId="0" applyNumberFormat="1" applyFont="1" applyFill="1" applyBorder="1" applyAlignment="1">
      <alignment vertical="center" wrapText="1"/>
    </xf>
    <xf numFmtId="3" fontId="50" fillId="7" borderId="19" xfId="0" applyNumberFormat="1" applyFont="1" applyFill="1" applyBorder="1" applyAlignment="1">
      <alignment vertical="center" wrapText="1"/>
    </xf>
    <xf numFmtId="3" fontId="43" fillId="5" borderId="0" xfId="0" applyNumberFormat="1" applyFont="1" applyFill="1" applyBorder="1" applyAlignment="1">
      <alignment vertical="center" wrapText="1"/>
    </xf>
    <xf numFmtId="3" fontId="43" fillId="5" borderId="11" xfId="0" applyNumberFormat="1" applyFont="1" applyFill="1" applyBorder="1" applyAlignment="1">
      <alignment horizontal="center" vertical="center" wrapText="1"/>
    </xf>
    <xf numFmtId="1" fontId="43" fillId="5" borderId="11" xfId="0" applyNumberFormat="1" applyFont="1" applyFill="1" applyBorder="1" applyAlignment="1">
      <alignment horizontal="center" vertical="center" wrapText="1"/>
    </xf>
    <xf numFmtId="3" fontId="43" fillId="5" borderId="20" xfId="0" applyNumberFormat="1" applyFont="1" applyFill="1" applyBorder="1" applyAlignment="1">
      <alignment horizontal="center" vertical="center" wrapText="1"/>
    </xf>
    <xf numFmtId="3" fontId="43" fillId="5" borderId="23" xfId="0" applyNumberFormat="1" applyFont="1" applyFill="1" applyBorder="1" applyAlignment="1">
      <alignment horizontal="center" vertical="center" wrapText="1"/>
    </xf>
    <xf numFmtId="3" fontId="43" fillId="5" borderId="43" xfId="0" applyNumberFormat="1" applyFont="1" applyFill="1" applyBorder="1" applyAlignment="1">
      <alignment horizontal="center" vertical="center" wrapText="1"/>
    </xf>
    <xf numFmtId="3" fontId="43" fillId="5" borderId="29" xfId="0" applyNumberFormat="1" applyFont="1" applyFill="1" applyBorder="1" applyAlignment="1">
      <alignment horizontal="center" vertical="center" wrapText="1"/>
    </xf>
    <xf numFmtId="3" fontId="35" fillId="7" borderId="19" xfId="0" applyNumberFormat="1" applyFont="1" applyFill="1" applyBorder="1" applyAlignment="1">
      <alignment vertical="center" wrapText="1"/>
    </xf>
    <xf numFmtId="3" fontId="43" fillId="7" borderId="4" xfId="0" applyNumberFormat="1" applyFont="1" applyFill="1" applyBorder="1" applyAlignment="1">
      <alignment horizontal="center" vertical="center" wrapText="1"/>
    </xf>
    <xf numFmtId="168" fontId="43" fillId="0" borderId="0" xfId="0" applyNumberFormat="1" applyFont="1" applyAlignment="1">
      <alignment horizontal="center" vertical="center"/>
    </xf>
    <xf numFmtId="3" fontId="43" fillId="7" borderId="22" xfId="0" applyNumberFormat="1" applyFont="1" applyFill="1" applyBorder="1" applyAlignment="1">
      <alignment horizontal="center" vertical="center" wrapText="1"/>
    </xf>
    <xf numFmtId="168" fontId="35" fillId="0" borderId="0" xfId="0" applyNumberFormat="1" applyFont="1" applyAlignment="1">
      <alignment horizontal="center" vertical="center"/>
    </xf>
    <xf numFmtId="3" fontId="49" fillId="7" borderId="19" xfId="0" applyNumberFormat="1" applyFont="1" applyFill="1" applyBorder="1" applyAlignment="1">
      <alignment vertical="center" wrapText="1"/>
    </xf>
    <xf numFmtId="3" fontId="35" fillId="7" borderId="19" xfId="0" applyNumberFormat="1" applyFont="1" applyFill="1" applyBorder="1" applyAlignment="1">
      <alignment horizontal="left" vertical="center" wrapText="1"/>
    </xf>
    <xf numFmtId="3" fontId="43" fillId="7" borderId="19" xfId="0" applyNumberFormat="1" applyFont="1" applyFill="1" applyBorder="1" applyAlignment="1">
      <alignment vertical="center" wrapText="1"/>
    </xf>
    <xf numFmtId="3" fontId="43" fillId="7" borderId="19" xfId="0" applyNumberFormat="1" applyFont="1" applyFill="1" applyBorder="1" applyAlignment="1">
      <alignment horizontal="center" vertical="center" wrapText="1"/>
    </xf>
    <xf numFmtId="3" fontId="35" fillId="7" borderId="19" xfId="0" applyNumberFormat="1" applyFont="1" applyFill="1" applyBorder="1" applyAlignment="1">
      <alignment horizontal="center" vertical="center" wrapText="1"/>
    </xf>
    <xf numFmtId="0" fontId="37" fillId="0" borderId="0" xfId="0" applyFont="1" applyBorder="1" applyAlignment="1">
      <alignment horizontal="left" vertical="center" wrapText="1"/>
    </xf>
    <xf numFmtId="3" fontId="35" fillId="0" borderId="0" xfId="0" applyNumberFormat="1" applyFont="1" applyFill="1" applyBorder="1" applyAlignment="1">
      <alignment horizontal="left" vertical="center" wrapText="1"/>
    </xf>
    <xf numFmtId="3" fontId="46" fillId="9" borderId="15" xfId="0" applyNumberFormat="1" applyFont="1" applyFill="1" applyBorder="1" applyAlignment="1">
      <alignment horizontal="left" vertical="center" wrapText="1"/>
    </xf>
    <xf numFmtId="3" fontId="44" fillId="4" borderId="19" xfId="1" applyNumberFormat="1" applyFont="1" applyFill="1" applyBorder="1" applyAlignment="1">
      <alignment horizontal="left" vertical="center" wrapText="1"/>
    </xf>
    <xf numFmtId="3" fontId="44" fillId="0" borderId="13" xfId="0" applyNumberFormat="1" applyFont="1" applyFill="1" applyBorder="1" applyAlignment="1">
      <alignment horizontal="left" vertical="center" wrapText="1"/>
    </xf>
    <xf numFmtId="3" fontId="44" fillId="42" borderId="8" xfId="1" applyNumberFormat="1" applyFont="1" applyFill="1" applyBorder="1" applyAlignment="1">
      <alignment horizontal="left" vertical="center" wrapText="1"/>
    </xf>
    <xf numFmtId="3" fontId="49" fillId="0" borderId="0" xfId="1" applyNumberFormat="1" applyFont="1" applyBorder="1" applyAlignment="1">
      <alignment horizontal="left" vertical="center" wrapText="1"/>
    </xf>
    <xf numFmtId="3" fontId="35" fillId="0" borderId="0" xfId="0" applyNumberFormat="1" applyFont="1" applyAlignment="1">
      <alignment horizontal="left" vertical="center"/>
    </xf>
    <xf numFmtId="3" fontId="35" fillId="0" borderId="18" xfId="0" applyNumberFormat="1" applyFont="1" applyBorder="1" applyAlignment="1">
      <alignment horizontal="left" vertical="center"/>
    </xf>
    <xf numFmtId="3" fontId="43" fillId="0" borderId="0" xfId="0" applyNumberFormat="1" applyFont="1" applyAlignment="1">
      <alignment horizontal="left" vertical="center"/>
    </xf>
    <xf numFmtId="164" fontId="37" fillId="0" borderId="54" xfId="1" applyFont="1" applyBorder="1" applyAlignment="1">
      <alignment horizontal="center" vertical="center" wrapText="1"/>
    </xf>
    <xf numFmtId="164" fontId="35" fillId="0" borderId="39" xfId="1" applyFont="1" applyFill="1" applyBorder="1" applyAlignment="1">
      <alignment horizontal="center" vertical="center" wrapText="1"/>
    </xf>
    <xf numFmtId="164" fontId="35" fillId="0" borderId="55" xfId="1" applyFont="1" applyFill="1" applyBorder="1" applyAlignment="1">
      <alignment horizontal="center" vertical="center" wrapText="1"/>
    </xf>
    <xf numFmtId="164" fontId="39" fillId="5" borderId="43" xfId="1" applyFont="1" applyFill="1" applyBorder="1" applyAlignment="1">
      <alignment horizontal="center" vertical="center" wrapText="1"/>
    </xf>
    <xf numFmtId="164" fontId="46" fillId="9" borderId="44" xfId="1" applyFont="1" applyFill="1" applyBorder="1" applyAlignment="1">
      <alignment horizontal="center" vertical="center"/>
    </xf>
    <xf numFmtId="164" fontId="35" fillId="0" borderId="45" xfId="1" applyFont="1" applyFill="1" applyBorder="1" applyAlignment="1">
      <alignment horizontal="center" vertical="center"/>
    </xf>
    <xf numFmtId="164" fontId="44" fillId="4" borderId="45" xfId="1" applyFont="1" applyFill="1" applyBorder="1" applyAlignment="1">
      <alignment horizontal="center" vertical="center" wrapText="1"/>
    </xf>
    <xf numFmtId="164" fontId="44" fillId="0" borderId="45" xfId="1" applyFont="1" applyFill="1" applyBorder="1" applyAlignment="1">
      <alignment horizontal="center" vertical="center" wrapText="1"/>
    </xf>
    <xf numFmtId="164" fontId="43" fillId="42" borderId="53" xfId="1" applyFont="1" applyFill="1" applyBorder="1" applyAlignment="1">
      <alignment horizontal="center" vertical="center"/>
    </xf>
    <xf numFmtId="164" fontId="35" fillId="0" borderId="39" xfId="1" applyFont="1" applyBorder="1" applyAlignment="1">
      <alignment horizontal="center" vertical="center"/>
    </xf>
    <xf numFmtId="164" fontId="43" fillId="5" borderId="29" xfId="1" applyFont="1" applyFill="1" applyBorder="1" applyAlignment="1">
      <alignment horizontal="center" vertical="center" wrapText="1"/>
    </xf>
    <xf numFmtId="164" fontId="43" fillId="7" borderId="22" xfId="1" applyFont="1" applyFill="1" applyBorder="1" applyAlignment="1">
      <alignment horizontal="center" vertical="center" wrapText="1"/>
    </xf>
    <xf numFmtId="164" fontId="49" fillId="7" borderId="22" xfId="1" applyFont="1" applyFill="1" applyBorder="1" applyAlignment="1">
      <alignment horizontal="center" vertical="center" wrapText="1"/>
    </xf>
    <xf numFmtId="164" fontId="35" fillId="0" borderId="42" xfId="1" applyFont="1" applyBorder="1" applyAlignment="1">
      <alignment horizontal="center" vertical="center"/>
    </xf>
    <xf numFmtId="164" fontId="35" fillId="0" borderId="0" xfId="1" applyFont="1" applyAlignment="1">
      <alignment horizontal="center" vertical="center"/>
    </xf>
    <xf numFmtId="164" fontId="37" fillId="0" borderId="0" xfId="1" applyFont="1" applyBorder="1" applyAlignment="1">
      <alignment horizontal="center" vertical="center" wrapText="1"/>
    </xf>
    <xf numFmtId="164" fontId="35" fillId="0" borderId="0" xfId="1" applyFont="1" applyFill="1" applyBorder="1" applyAlignment="1">
      <alignment horizontal="center" vertical="center" wrapText="1"/>
    </xf>
    <xf numFmtId="164" fontId="39" fillId="5" borderId="20" xfId="1" applyFont="1" applyFill="1" applyBorder="1" applyAlignment="1">
      <alignment horizontal="center" vertical="center" wrapText="1"/>
    </xf>
    <xf numFmtId="164" fontId="39" fillId="5" borderId="1" xfId="1" applyFont="1" applyFill="1" applyBorder="1" applyAlignment="1">
      <alignment horizontal="center" vertical="center" wrapText="1"/>
    </xf>
    <xf numFmtId="164" fontId="39" fillId="5" borderId="23" xfId="1" applyFont="1" applyFill="1" applyBorder="1" applyAlignment="1">
      <alignment horizontal="center" vertical="center" wrapText="1"/>
    </xf>
    <xf numFmtId="164" fontId="46" fillId="9" borderId="16" xfId="1" applyFont="1" applyFill="1" applyBorder="1" applyAlignment="1">
      <alignment horizontal="center" vertical="center"/>
    </xf>
    <xf numFmtId="164" fontId="46" fillId="9" borderId="3" xfId="1" applyFont="1" applyFill="1" applyBorder="1" applyAlignment="1">
      <alignment horizontal="center" vertical="center"/>
    </xf>
    <xf numFmtId="164" fontId="46" fillId="9" borderId="15" xfId="1" applyFont="1" applyFill="1" applyBorder="1" applyAlignment="1">
      <alignment horizontal="center" vertical="center"/>
    </xf>
    <xf numFmtId="164" fontId="35" fillId="0" borderId="2" xfId="1" applyFont="1" applyFill="1" applyBorder="1" applyAlignment="1">
      <alignment horizontal="center" vertical="center"/>
    </xf>
    <xf numFmtId="164" fontId="35" fillId="0" borderId="4" xfId="1" applyFont="1" applyFill="1" applyBorder="1" applyAlignment="1">
      <alignment horizontal="center" vertical="center"/>
    </xf>
    <xf numFmtId="164" fontId="35" fillId="0" borderId="19" xfId="1" applyFont="1" applyFill="1" applyBorder="1" applyAlignment="1">
      <alignment horizontal="center" vertical="center"/>
    </xf>
    <xf numFmtId="164" fontId="43" fillId="0" borderId="45" xfId="1" applyFont="1" applyFill="1" applyBorder="1" applyAlignment="1">
      <alignment horizontal="center" vertical="center"/>
    </xf>
    <xf numFmtId="164" fontId="44" fillId="4" borderId="4" xfId="1" applyFont="1" applyFill="1" applyBorder="1" applyAlignment="1">
      <alignment horizontal="center" vertical="center" wrapText="1"/>
    </xf>
    <xf numFmtId="164" fontId="44" fillId="4" borderId="19" xfId="1" applyFont="1" applyFill="1" applyBorder="1" applyAlignment="1">
      <alignment horizontal="center" vertical="center" wrapText="1"/>
    </xf>
    <xf numFmtId="164" fontId="44" fillId="0" borderId="2" xfId="1" applyFont="1" applyFill="1" applyBorder="1" applyAlignment="1">
      <alignment horizontal="center" vertical="center" wrapText="1"/>
    </xf>
    <xf numFmtId="164" fontId="44" fillId="0" borderId="4" xfId="1" applyFont="1" applyFill="1" applyBorder="1" applyAlignment="1">
      <alignment horizontal="center" vertical="center" wrapText="1"/>
    </xf>
    <xf numFmtId="164" fontId="44" fillId="0" borderId="19" xfId="1" applyFont="1" applyFill="1" applyBorder="1" applyAlignment="1">
      <alignment horizontal="center" vertical="center" wrapText="1"/>
    </xf>
    <xf numFmtId="164" fontId="43" fillId="42" borderId="25" xfId="1" applyFont="1" applyFill="1" applyBorder="1" applyAlignment="1">
      <alignment horizontal="center" vertical="center"/>
    </xf>
    <xf numFmtId="164" fontId="43" fillId="42" borderId="26" xfId="1" applyFont="1" applyFill="1" applyBorder="1" applyAlignment="1">
      <alignment horizontal="center" vertical="center"/>
    </xf>
    <xf numFmtId="164" fontId="35" fillId="0" borderId="0" xfId="1" applyFont="1" applyBorder="1" applyAlignment="1">
      <alignment horizontal="center" vertical="center"/>
    </xf>
    <xf numFmtId="164" fontId="43" fillId="0" borderId="0" xfId="1" applyFont="1" applyBorder="1" applyAlignment="1">
      <alignment horizontal="center" vertical="center"/>
    </xf>
    <xf numFmtId="164" fontId="43" fillId="5" borderId="20" xfId="1" applyFont="1" applyFill="1" applyBorder="1" applyAlignment="1">
      <alignment horizontal="center" vertical="center" wrapText="1"/>
    </xf>
    <xf numFmtId="164" fontId="43" fillId="5" borderId="1" xfId="1" applyFont="1" applyFill="1" applyBorder="1" applyAlignment="1">
      <alignment horizontal="center" vertical="center" wrapText="1"/>
    </xf>
    <xf numFmtId="164" fontId="43" fillId="5" borderId="23" xfId="1" applyFont="1" applyFill="1" applyBorder="1" applyAlignment="1">
      <alignment horizontal="center" vertical="center" wrapText="1"/>
    </xf>
    <xf numFmtId="164" fontId="43" fillId="5" borderId="43" xfId="1" applyFont="1" applyFill="1" applyBorder="1" applyAlignment="1">
      <alignment horizontal="center" vertical="center" wrapText="1"/>
    </xf>
    <xf numFmtId="164" fontId="43" fillId="7" borderId="4" xfId="1" applyFont="1" applyFill="1" applyBorder="1" applyAlignment="1">
      <alignment horizontal="center" vertical="center" wrapText="1"/>
    </xf>
    <xf numFmtId="164" fontId="49" fillId="7" borderId="4" xfId="1" applyFont="1" applyFill="1" applyBorder="1" applyAlignment="1">
      <alignment horizontal="center" vertical="center" wrapText="1"/>
    </xf>
    <xf numFmtId="164" fontId="35" fillId="0" borderId="18" xfId="1" applyFont="1" applyBorder="1" applyAlignment="1">
      <alignment horizontal="center" vertical="center"/>
    </xf>
    <xf numFmtId="164" fontId="43" fillId="0" borderId="18" xfId="1" applyFont="1" applyBorder="1" applyAlignment="1">
      <alignment horizontal="center" vertical="center"/>
    </xf>
    <xf numFmtId="164" fontId="43" fillId="0" borderId="0" xfId="1" applyFont="1" applyAlignment="1">
      <alignment horizontal="center" vertical="center"/>
    </xf>
    <xf numFmtId="164" fontId="35" fillId="41" borderId="1" xfId="1" applyFont="1" applyFill="1" applyBorder="1" applyAlignment="1">
      <alignment horizontal="center" vertical="center" wrapText="1"/>
    </xf>
    <xf numFmtId="164" fontId="43" fillId="41" borderId="1" xfId="1" applyFont="1" applyFill="1" applyBorder="1" applyAlignment="1">
      <alignment horizontal="center" vertical="center" wrapText="1"/>
    </xf>
    <xf numFmtId="164" fontId="44" fillId="5" borderId="1" xfId="1" applyFont="1" applyFill="1" applyBorder="1" applyAlignment="1">
      <alignment horizontal="center" vertical="center" wrapText="1"/>
    </xf>
    <xf numFmtId="164" fontId="46" fillId="9" borderId="3" xfId="1" applyFont="1" applyFill="1" applyBorder="1" applyAlignment="1">
      <alignment horizontal="center" vertical="center" wrapText="1"/>
    </xf>
    <xf numFmtId="164" fontId="35" fillId="0" borderId="4" xfId="1" applyFont="1" applyFill="1" applyBorder="1" applyAlignment="1">
      <alignment horizontal="center" vertical="center" wrapText="1"/>
    </xf>
    <xf numFmtId="164" fontId="43" fillId="4" borderId="4" xfId="1" applyFont="1" applyFill="1" applyBorder="1" applyAlignment="1">
      <alignment horizontal="center" vertical="center" wrapText="1"/>
    </xf>
    <xf numFmtId="164" fontId="43" fillId="0" borderId="4" xfId="1" applyFont="1" applyFill="1" applyBorder="1" applyAlignment="1">
      <alignment horizontal="center" vertical="center" wrapText="1"/>
    </xf>
    <xf numFmtId="164" fontId="43" fillId="4" borderId="4" xfId="1" applyFont="1" applyFill="1" applyBorder="1" applyAlignment="1">
      <alignment horizontal="right" vertical="center" wrapText="1"/>
    </xf>
    <xf numFmtId="164" fontId="43" fillId="0" borderId="4" xfId="1" applyFont="1" applyFill="1" applyBorder="1" applyAlignment="1">
      <alignment horizontal="right" vertical="center" wrapText="1"/>
    </xf>
    <xf numFmtId="164" fontId="35" fillId="0" borderId="4" xfId="1" applyFont="1" applyFill="1" applyBorder="1" applyAlignment="1">
      <alignment horizontal="right" vertical="center"/>
    </xf>
    <xf numFmtId="164" fontId="43" fillId="0" borderId="4" xfId="1" applyFont="1" applyFill="1" applyBorder="1" applyAlignment="1">
      <alignment horizontal="right" vertical="center"/>
    </xf>
    <xf numFmtId="164" fontId="43" fillId="0" borderId="12" xfId="1" applyFont="1" applyFill="1" applyBorder="1" applyAlignment="1">
      <alignment horizontal="center" vertical="center" wrapText="1"/>
    </xf>
    <xf numFmtId="164" fontId="43" fillId="42" borderId="5" xfId="1" applyFont="1" applyFill="1" applyBorder="1" applyAlignment="1">
      <alignment horizontal="right" vertical="center" wrapText="1"/>
    </xf>
    <xf numFmtId="164" fontId="49" fillId="0" borderId="0" xfId="1" applyFont="1" applyBorder="1" applyAlignment="1">
      <alignment horizontal="center" vertical="center" wrapText="1"/>
    </xf>
    <xf numFmtId="164" fontId="43" fillId="5" borderId="11" xfId="1" applyFont="1" applyFill="1" applyBorder="1" applyAlignment="1">
      <alignment horizontal="center" vertical="center" wrapText="1"/>
    </xf>
    <xf numFmtId="164" fontId="35" fillId="0" borderId="18" xfId="1" applyFont="1" applyBorder="1" applyAlignment="1">
      <alignment vertical="center"/>
    </xf>
    <xf numFmtId="164" fontId="35" fillId="0" borderId="0" xfId="1" applyFont="1" applyAlignment="1">
      <alignment vertical="center"/>
    </xf>
    <xf numFmtId="164" fontId="43" fillId="0" borderId="4" xfId="1" applyFont="1" applyFill="1" applyBorder="1" applyAlignment="1">
      <alignment horizontal="center" vertical="center"/>
    </xf>
    <xf numFmtId="164" fontId="46" fillId="9" borderId="16" xfId="1" applyFont="1" applyFill="1" applyBorder="1" applyAlignment="1">
      <alignment horizontal="center" vertical="center" wrapText="1"/>
    </xf>
    <xf numFmtId="164" fontId="46" fillId="9" borderId="15" xfId="1" applyFont="1" applyFill="1" applyBorder="1" applyAlignment="1">
      <alignment horizontal="center" vertical="center" wrapText="1"/>
    </xf>
    <xf numFmtId="164" fontId="46" fillId="9" borderId="44" xfId="1" applyFont="1" applyFill="1" applyBorder="1" applyAlignment="1">
      <alignment horizontal="center" vertical="center" wrapText="1"/>
    </xf>
    <xf numFmtId="164" fontId="43" fillId="0" borderId="2" xfId="1" applyFont="1" applyFill="1" applyBorder="1" applyAlignment="1">
      <alignment horizontal="center" vertical="center" wrapText="1"/>
    </xf>
    <xf numFmtId="164" fontId="43" fillId="0" borderId="19" xfId="1" applyFont="1" applyFill="1" applyBorder="1" applyAlignment="1">
      <alignment horizontal="center" vertical="center" wrapText="1"/>
    </xf>
    <xf numFmtId="164" fontId="43" fillId="0" borderId="45" xfId="1" applyFont="1" applyFill="1" applyBorder="1" applyAlignment="1">
      <alignment horizontal="center" vertical="center" wrapText="1"/>
    </xf>
    <xf numFmtId="164" fontId="35" fillId="0" borderId="45" xfId="1" applyFont="1" applyFill="1" applyBorder="1" applyAlignment="1">
      <alignment horizontal="center" vertical="center" wrapText="1"/>
    </xf>
    <xf numFmtId="164" fontId="43" fillId="0" borderId="2" xfId="1" applyFont="1" applyFill="1" applyBorder="1" applyAlignment="1">
      <alignment horizontal="center" vertical="center"/>
    </xf>
    <xf numFmtId="164" fontId="43" fillId="0" borderId="19" xfId="1" applyFont="1" applyFill="1" applyBorder="1" applyAlignment="1">
      <alignment horizontal="center" vertical="center"/>
    </xf>
    <xf numFmtId="0" fontId="35" fillId="4" borderId="4" xfId="0" applyFont="1" applyFill="1" applyBorder="1" applyAlignment="1">
      <alignment horizontal="left" vertical="center" wrapText="1"/>
    </xf>
    <xf numFmtId="0" fontId="35" fillId="4" borderId="4" xfId="0" applyFont="1" applyFill="1" applyBorder="1" applyAlignment="1">
      <alignment horizontal="justify" vertical="center" wrapText="1"/>
    </xf>
    <xf numFmtId="0" fontId="35" fillId="4" borderId="4" xfId="0" applyFont="1" applyFill="1" applyBorder="1" applyAlignment="1">
      <alignment horizontal="justify" vertical="center"/>
    </xf>
    <xf numFmtId="0" fontId="37" fillId="0" borderId="0" xfId="0" applyFont="1" applyBorder="1" applyAlignment="1">
      <alignment horizontal="center" vertical="center"/>
    </xf>
    <xf numFmtId="0" fontId="35" fillId="0" borderId="0" xfId="0" applyFont="1" applyFill="1" applyBorder="1" applyAlignment="1">
      <alignment vertical="center"/>
    </xf>
    <xf numFmtId="0" fontId="40" fillId="0" borderId="0" xfId="0" applyFont="1" applyFill="1" applyBorder="1" applyAlignment="1">
      <alignment vertical="center"/>
    </xf>
    <xf numFmtId="0" fontId="42"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43" fillId="4" borderId="1" xfId="0" applyFont="1" applyFill="1" applyBorder="1" applyAlignment="1">
      <alignment horizontal="center" vertical="center"/>
    </xf>
    <xf numFmtId="0" fontId="43" fillId="0" borderId="13" xfId="0" applyFont="1" applyFill="1" applyBorder="1" applyAlignment="1">
      <alignment horizontal="center" vertical="center"/>
    </xf>
    <xf numFmtId="166" fontId="43" fillId="42" borderId="8" xfId="1" applyNumberFormat="1" applyFont="1" applyFill="1" applyBorder="1" applyAlignment="1">
      <alignment horizontal="center" vertical="center"/>
    </xf>
    <xf numFmtId="166" fontId="43" fillId="0" borderId="0" xfId="1" applyNumberFormat="1" applyFont="1" applyBorder="1" applyAlignment="1">
      <alignment horizontal="center" vertical="center"/>
    </xf>
    <xf numFmtId="166" fontId="43" fillId="0" borderId="0" xfId="1" applyNumberFormat="1" applyFont="1" applyBorder="1" applyAlignment="1">
      <alignment vertical="center"/>
    </xf>
    <xf numFmtId="166" fontId="43" fillId="0" borderId="18" xfId="1" applyNumberFormat="1" applyFont="1" applyBorder="1" applyAlignment="1">
      <alignment vertical="center"/>
    </xf>
    <xf numFmtId="164" fontId="44" fillId="0" borderId="0" xfId="1" applyFont="1" applyBorder="1" applyAlignment="1">
      <alignment horizontal="center" vertical="center" wrapText="1"/>
    </xf>
    <xf numFmtId="0" fontId="35" fillId="0" borderId="9" xfId="0" applyFont="1" applyBorder="1" applyAlignment="1">
      <alignment vertical="center" wrapText="1"/>
    </xf>
    <xf numFmtId="164" fontId="47" fillId="0" borderId="0" xfId="1" applyFont="1" applyBorder="1" applyAlignment="1">
      <alignment horizontal="center" vertical="center" wrapText="1"/>
    </xf>
    <xf numFmtId="166" fontId="35" fillId="0" borderId="0" xfId="1" applyNumberFormat="1" applyFont="1" applyBorder="1" applyAlignment="1">
      <alignment horizontal="center" vertical="center" wrapText="1"/>
    </xf>
    <xf numFmtId="166" fontId="35" fillId="0" borderId="0" xfId="1" applyNumberFormat="1" applyFont="1" applyBorder="1" applyAlignment="1">
      <alignment horizontal="center" vertical="center"/>
    </xf>
    <xf numFmtId="168" fontId="35" fillId="0" borderId="0" xfId="1" applyNumberFormat="1" applyFont="1" applyBorder="1" applyAlignment="1">
      <alignment horizontal="center" vertical="center" wrapText="1"/>
    </xf>
    <xf numFmtId="3" fontId="35" fillId="0" borderId="0" xfId="1" applyNumberFormat="1" applyFont="1" applyBorder="1" applyAlignment="1">
      <alignment horizontal="center" vertical="center" wrapText="1"/>
    </xf>
    <xf numFmtId="1" fontId="50" fillId="0" borderId="0" xfId="1" applyNumberFormat="1" applyFont="1" applyBorder="1" applyAlignment="1">
      <alignment horizontal="center" vertical="center" wrapText="1"/>
    </xf>
    <xf numFmtId="164" fontId="50" fillId="0" borderId="0" xfId="1" applyFont="1" applyBorder="1" applyAlignment="1">
      <alignment horizontal="center" vertical="center" wrapText="1"/>
    </xf>
    <xf numFmtId="3" fontId="50" fillId="0" borderId="0" xfId="1" applyNumberFormat="1" applyFont="1" applyBorder="1" applyAlignment="1">
      <alignment horizontal="center" vertical="center" wrapText="1"/>
    </xf>
    <xf numFmtId="166" fontId="50" fillId="0" borderId="0" xfId="1" applyNumberFormat="1" applyFont="1" applyBorder="1" applyAlignment="1">
      <alignment horizontal="center" vertical="center" wrapText="1"/>
    </xf>
    <xf numFmtId="164" fontId="44" fillId="0" borderId="39" xfId="1" applyFont="1" applyBorder="1" applyAlignment="1">
      <alignment horizontal="center" vertical="center" wrapText="1"/>
    </xf>
    <xf numFmtId="0" fontId="35" fillId="0" borderId="9" xfId="0" applyFont="1" applyBorder="1" applyAlignment="1">
      <alignment vertical="center"/>
    </xf>
    <xf numFmtId="0" fontId="44" fillId="0" borderId="9" xfId="0" applyFont="1" applyBorder="1" applyAlignment="1">
      <alignment vertical="center" wrapText="1"/>
    </xf>
    <xf numFmtId="3" fontId="44" fillId="0" borderId="0" xfId="1" applyNumberFormat="1" applyFont="1" applyBorder="1" applyAlignment="1">
      <alignment horizontal="center" vertical="center" wrapText="1"/>
    </xf>
    <xf numFmtId="166" fontId="44" fillId="0" borderId="0" xfId="1" applyNumberFormat="1" applyFont="1" applyBorder="1" applyAlignment="1">
      <alignment horizontal="center" vertical="center" wrapText="1"/>
    </xf>
    <xf numFmtId="168" fontId="44" fillId="0" borderId="0" xfId="1" applyNumberFormat="1" applyFont="1" applyBorder="1" applyAlignment="1">
      <alignment horizontal="center" vertical="center" wrapText="1"/>
    </xf>
    <xf numFmtId="1" fontId="47" fillId="0" borderId="0" xfId="1" applyNumberFormat="1" applyFont="1" applyBorder="1" applyAlignment="1">
      <alignment horizontal="center" vertical="center" wrapText="1"/>
    </xf>
    <xf numFmtId="1" fontId="44" fillId="0" borderId="0" xfId="1" applyNumberFormat="1" applyFont="1" applyBorder="1" applyAlignment="1">
      <alignment horizontal="center" vertical="center" wrapText="1"/>
    </xf>
    <xf numFmtId="3" fontId="44" fillId="0" borderId="0" xfId="1" applyNumberFormat="1" applyFont="1" applyBorder="1" applyAlignment="1">
      <alignment horizontal="left" vertical="center" wrapText="1"/>
    </xf>
    <xf numFmtId="164" fontId="47" fillId="0" borderId="0" xfId="1" applyFont="1" applyBorder="1" applyAlignment="1">
      <alignment horizontal="center" vertical="center"/>
    </xf>
    <xf numFmtId="164" fontId="44" fillId="0" borderId="0" xfId="1" applyFont="1" applyBorder="1" applyAlignment="1">
      <alignment horizontal="center" vertical="center"/>
    </xf>
    <xf numFmtId="164" fontId="47" fillId="0" borderId="39" xfId="1" applyFont="1" applyBorder="1" applyAlignment="1">
      <alignment horizontal="center" vertical="center"/>
    </xf>
    <xf numFmtId="0" fontId="47" fillId="0" borderId="0" xfId="0" applyFont="1" applyAlignment="1">
      <alignment vertical="center"/>
    </xf>
    <xf numFmtId="3" fontId="43" fillId="41" borderId="1" xfId="0" applyNumberFormat="1" applyFont="1" applyFill="1" applyBorder="1" applyAlignment="1">
      <alignment horizontal="center" vertical="center" wrapText="1"/>
    </xf>
    <xf numFmtId="3" fontId="47" fillId="0" borderId="0" xfId="0" applyNumberFormat="1" applyFont="1" applyBorder="1" applyAlignment="1">
      <alignment horizontal="center" vertical="center"/>
    </xf>
    <xf numFmtId="3" fontId="44" fillId="0" borderId="0" xfId="0" applyNumberFormat="1" applyFont="1" applyBorder="1" applyAlignment="1">
      <alignment horizontal="center" vertical="center"/>
    </xf>
    <xf numFmtId="3" fontId="47" fillId="0" borderId="39" xfId="0" applyNumberFormat="1" applyFont="1" applyBorder="1" applyAlignment="1">
      <alignment horizontal="center" vertical="center"/>
    </xf>
    <xf numFmtId="3" fontId="44" fillId="0" borderId="39" xfId="0" applyNumberFormat="1" applyFont="1" applyBorder="1" applyAlignment="1">
      <alignment horizontal="center" vertical="center"/>
    </xf>
    <xf numFmtId="0" fontId="35" fillId="6" borderId="22" xfId="0" applyFont="1" applyFill="1" applyBorder="1" applyAlignment="1">
      <alignment horizontal="left" vertical="center"/>
    </xf>
    <xf numFmtId="3" fontId="44" fillId="0" borderId="39" xfId="1" applyNumberFormat="1" applyFont="1" applyBorder="1" applyAlignment="1">
      <alignment horizontal="center" vertical="center" wrapText="1"/>
    </xf>
    <xf numFmtId="0" fontId="47" fillId="0" borderId="9" xfId="0" applyFont="1" applyBorder="1" applyAlignment="1">
      <alignment vertical="center"/>
    </xf>
    <xf numFmtId="3" fontId="43" fillId="0" borderId="39" xfId="1" applyNumberFormat="1" applyFont="1" applyBorder="1" applyAlignment="1">
      <alignment horizontal="center" vertical="center" wrapText="1"/>
    </xf>
    <xf numFmtId="3" fontId="35" fillId="0" borderId="0" xfId="0" applyNumberFormat="1" applyFont="1" applyFill="1" applyBorder="1" applyAlignment="1">
      <alignment horizontal="right" vertical="center"/>
    </xf>
    <xf numFmtId="164" fontId="43" fillId="0" borderId="0" xfId="1" applyFont="1" applyFill="1" applyBorder="1" applyAlignment="1">
      <alignment horizontal="center" vertical="center" wrapText="1"/>
    </xf>
    <xf numFmtId="0" fontId="36" fillId="0" borderId="47" xfId="0" applyFont="1" applyBorder="1" applyAlignment="1">
      <alignment horizontal="center" vertical="center" wrapText="1"/>
    </xf>
    <xf numFmtId="0" fontId="36" fillId="0" borderId="48" xfId="0" applyFont="1" applyBorder="1" applyAlignment="1">
      <alignment horizontal="center" vertical="center" wrapText="1"/>
    </xf>
    <xf numFmtId="0" fontId="36" fillId="0" borderId="49" xfId="0" applyFont="1" applyBorder="1" applyAlignment="1">
      <alignment horizontal="center" vertical="center" wrapText="1"/>
    </xf>
    <xf numFmtId="0" fontId="35" fillId="0" borderId="50" xfId="0" applyFont="1" applyBorder="1" applyAlignment="1">
      <alignment horizontal="center" vertical="center"/>
    </xf>
    <xf numFmtId="0" fontId="35" fillId="0" borderId="51" xfId="0" applyFont="1" applyBorder="1" applyAlignment="1">
      <alignment horizontal="center" vertical="center"/>
    </xf>
    <xf numFmtId="0" fontId="35" fillId="0" borderId="52" xfId="0" applyFont="1" applyBorder="1" applyAlignment="1">
      <alignment horizontal="center" vertical="center"/>
    </xf>
    <xf numFmtId="0" fontId="43" fillId="8" borderId="1" xfId="0" applyFont="1" applyFill="1" applyBorder="1" applyAlignment="1">
      <alignment horizontal="center" vertical="center" wrapText="1"/>
    </xf>
    <xf numFmtId="0" fontId="35" fillId="41" borderId="1" xfId="0" applyFont="1" applyFill="1" applyBorder="1" applyAlignment="1">
      <alignment horizontal="left" vertical="center"/>
    </xf>
    <xf numFmtId="0" fontId="40" fillId="41" borderId="1" xfId="0" applyFont="1" applyFill="1" applyBorder="1" applyAlignment="1">
      <alignment horizontal="left" vertical="center"/>
    </xf>
    <xf numFmtId="0" fontId="35" fillId="41" borderId="1" xfId="0" quotePrefix="1" applyFont="1" applyFill="1" applyBorder="1" applyAlignment="1">
      <alignment horizontal="left" vertical="center"/>
    </xf>
    <xf numFmtId="169" fontId="35" fillId="41" borderId="1" xfId="0" applyNumberFormat="1" applyFont="1" applyFill="1" applyBorder="1" applyAlignment="1">
      <alignment horizontal="left" vertical="center"/>
    </xf>
  </cellXfs>
  <cellStyles count="74">
    <cellStyle name="20% - Énfasis1" xfId="22" builtinId="30" customBuiltin="1"/>
    <cellStyle name="20% - Énfasis1 2" xfId="52" xr:uid="{00000000-0005-0000-0000-000001000000}"/>
    <cellStyle name="20% - Énfasis2" xfId="26" builtinId="34" customBuiltin="1"/>
    <cellStyle name="20% - Énfasis2 2" xfId="54" xr:uid="{00000000-0005-0000-0000-000003000000}"/>
    <cellStyle name="20% - Énfasis3" xfId="30" builtinId="38" customBuiltin="1"/>
    <cellStyle name="20% - Énfasis3 2" xfId="56" xr:uid="{00000000-0005-0000-0000-000005000000}"/>
    <cellStyle name="20% - Énfasis4" xfId="34" builtinId="42" customBuiltin="1"/>
    <cellStyle name="20% - Énfasis4 2" xfId="58" xr:uid="{00000000-0005-0000-0000-000007000000}"/>
    <cellStyle name="20% - Énfasis5" xfId="38" builtinId="46" customBuiltin="1"/>
    <cellStyle name="20% - Énfasis5 2" xfId="60" xr:uid="{00000000-0005-0000-0000-000009000000}"/>
    <cellStyle name="20% - Énfasis6" xfId="42" builtinId="50" customBuiltin="1"/>
    <cellStyle name="20% - Énfasis6 2" xfId="62" xr:uid="{00000000-0005-0000-0000-00000B000000}"/>
    <cellStyle name="40% - Énfasis1" xfId="23" builtinId="31" customBuiltin="1"/>
    <cellStyle name="40% - Énfasis1 2" xfId="53" xr:uid="{00000000-0005-0000-0000-00000D000000}"/>
    <cellStyle name="40% - Énfasis2" xfId="27" builtinId="35" customBuiltin="1"/>
    <cellStyle name="40% - Énfasis2 2" xfId="55" xr:uid="{00000000-0005-0000-0000-00000F000000}"/>
    <cellStyle name="40% - Énfasis3" xfId="31" builtinId="39" customBuiltin="1"/>
    <cellStyle name="40% - Énfasis3 2" xfId="57" xr:uid="{00000000-0005-0000-0000-000011000000}"/>
    <cellStyle name="40% - Énfasis4" xfId="35" builtinId="43" customBuiltin="1"/>
    <cellStyle name="40% - Énfasis4 2" xfId="59" xr:uid="{00000000-0005-0000-0000-000013000000}"/>
    <cellStyle name="40% - Énfasis5" xfId="39" builtinId="47" customBuiltin="1"/>
    <cellStyle name="40% - Énfasis5 2" xfId="61" xr:uid="{00000000-0005-0000-0000-000015000000}"/>
    <cellStyle name="40% - Énfasis6" xfId="43" builtinId="51" customBuiltin="1"/>
    <cellStyle name="40% - Énfasis6 2" xfId="63" xr:uid="{00000000-0005-0000-0000-000017000000}"/>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3" builtinId="20" customBuiltin="1"/>
    <cellStyle name="Incorrecto" xfId="11" builtinId="27" customBuiltin="1"/>
    <cellStyle name="Millares" xfId="1" builtinId="3"/>
    <cellStyle name="Millares [0]" xfId="73" builtinId="6"/>
    <cellStyle name="Neutral" xfId="12" builtinId="28" customBuiltin="1"/>
    <cellStyle name="Normal" xfId="0" builtinId="0"/>
    <cellStyle name="Normal 10" xfId="65" xr:uid="{00000000-0005-0000-0000-000030000000}"/>
    <cellStyle name="Normal 11" xfId="66" xr:uid="{00000000-0005-0000-0000-000031000000}"/>
    <cellStyle name="Normal 12" xfId="67" xr:uid="{00000000-0005-0000-0000-000032000000}"/>
    <cellStyle name="Normal 13" xfId="68" xr:uid="{00000000-0005-0000-0000-000033000000}"/>
    <cellStyle name="Normal 14" xfId="69" xr:uid="{00000000-0005-0000-0000-000034000000}"/>
    <cellStyle name="Normal 15" xfId="70" xr:uid="{00000000-0005-0000-0000-000035000000}"/>
    <cellStyle name="Normal 16" xfId="72" xr:uid="{00000000-0005-0000-0000-000036000000}"/>
    <cellStyle name="Normal 2" xfId="4" xr:uid="{00000000-0005-0000-0000-000037000000}"/>
    <cellStyle name="Normal 2 2" xfId="48" xr:uid="{00000000-0005-0000-0000-000038000000}"/>
    <cellStyle name="Normal 3" xfId="2" xr:uid="{00000000-0005-0000-0000-000039000000}"/>
    <cellStyle name="Normal 4" xfId="45" xr:uid="{00000000-0005-0000-0000-00003A000000}"/>
    <cellStyle name="Normal 5" xfId="3" xr:uid="{00000000-0005-0000-0000-00003B000000}"/>
    <cellStyle name="Normal 6" xfId="47" xr:uid="{00000000-0005-0000-0000-00003C000000}"/>
    <cellStyle name="Normal 7" xfId="49" xr:uid="{00000000-0005-0000-0000-00003D000000}"/>
    <cellStyle name="Normal 8" xfId="50" xr:uid="{00000000-0005-0000-0000-00003E000000}"/>
    <cellStyle name="Normal 9" xfId="64" xr:uid="{00000000-0005-0000-0000-00003F000000}"/>
    <cellStyle name="Notas 2" xfId="46" xr:uid="{00000000-0005-0000-0000-000040000000}"/>
    <cellStyle name="Notas 3" xfId="51" xr:uid="{00000000-0005-0000-0000-000041000000}"/>
    <cellStyle name="Porcentaje" xfId="71" builtinId="5"/>
    <cellStyle name="Salida" xfId="14" builtinId="21" customBuiltin="1"/>
    <cellStyle name="Texto de advertencia" xfId="18" builtinId="11" customBuiltin="1"/>
    <cellStyle name="Texto explicativo" xfId="19" builtinId="53" customBuiltin="1"/>
    <cellStyle name="Título" xfId="5" builtinId="15" customBuiltin="1"/>
    <cellStyle name="Título 2" xfId="7" builtinId="17" customBuiltin="1"/>
    <cellStyle name="Título 3" xfId="8" builtinId="18" customBuiltin="1"/>
    <cellStyle name="Total" xfId="20" builtinId="25" customBuiltin="1"/>
  </cellStyles>
  <dxfs count="9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7F913"/>
      <color rgb="FF00FF00"/>
      <color rgb="FF00CC00"/>
      <color rgb="FF00FFFF"/>
      <color rgb="FFFF9900"/>
      <color rgb="FF99CC00"/>
      <color rgb="FFFFFFFF"/>
      <color rgb="FFFFCC66"/>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496938</xdr:colOff>
      <xdr:row>0</xdr:row>
      <xdr:rowOff>24379</xdr:rowOff>
    </xdr:from>
    <xdr:to>
      <xdr:col>0</xdr:col>
      <xdr:colOff>1328567</xdr:colOff>
      <xdr:row>2</xdr:row>
      <xdr:rowOff>192770</xdr:rowOff>
    </xdr:to>
    <xdr:pic>
      <xdr:nvPicPr>
        <xdr:cNvPr id="2" name="1 Imagen" descr="IDPCBY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938" y="24379"/>
          <a:ext cx="831629" cy="780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496938</xdr:colOff>
      <xdr:row>0</xdr:row>
      <xdr:rowOff>24379</xdr:rowOff>
    </xdr:from>
    <xdr:to>
      <xdr:col>0</xdr:col>
      <xdr:colOff>1328567</xdr:colOff>
      <xdr:row>2</xdr:row>
      <xdr:rowOff>192770</xdr:rowOff>
    </xdr:to>
    <xdr:pic>
      <xdr:nvPicPr>
        <xdr:cNvPr id="2" name="1 Imagen" descr="IDPCBY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938" y="24379"/>
          <a:ext cx="831629" cy="777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496938</xdr:colOff>
      <xdr:row>0</xdr:row>
      <xdr:rowOff>24379</xdr:rowOff>
    </xdr:from>
    <xdr:to>
      <xdr:col>0</xdr:col>
      <xdr:colOff>1328567</xdr:colOff>
      <xdr:row>2</xdr:row>
      <xdr:rowOff>192770</xdr:rowOff>
    </xdr:to>
    <xdr:pic>
      <xdr:nvPicPr>
        <xdr:cNvPr id="2" name="1 Imagen" descr="IDPCBY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938" y="0"/>
          <a:ext cx="83162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496938</xdr:colOff>
      <xdr:row>0</xdr:row>
      <xdr:rowOff>24379</xdr:rowOff>
    </xdr:from>
    <xdr:to>
      <xdr:col>0</xdr:col>
      <xdr:colOff>1328567</xdr:colOff>
      <xdr:row>2</xdr:row>
      <xdr:rowOff>192770</xdr:rowOff>
    </xdr:to>
    <xdr:pic>
      <xdr:nvPicPr>
        <xdr:cNvPr id="2" name="1 Imagen" descr="IDPCBY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938" y="0"/>
          <a:ext cx="83162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496938</xdr:colOff>
      <xdr:row>0</xdr:row>
      <xdr:rowOff>24379</xdr:rowOff>
    </xdr:from>
    <xdr:to>
      <xdr:col>0</xdr:col>
      <xdr:colOff>1328567</xdr:colOff>
      <xdr:row>2</xdr:row>
      <xdr:rowOff>192770</xdr:rowOff>
    </xdr:to>
    <xdr:pic>
      <xdr:nvPicPr>
        <xdr:cNvPr id="2" name="1 Imagen" descr="IDPCBY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938" y="24379"/>
          <a:ext cx="831629" cy="777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496938</xdr:colOff>
      <xdr:row>0</xdr:row>
      <xdr:rowOff>24379</xdr:rowOff>
    </xdr:from>
    <xdr:to>
      <xdr:col>0</xdr:col>
      <xdr:colOff>1328567</xdr:colOff>
      <xdr:row>2</xdr:row>
      <xdr:rowOff>192770</xdr:rowOff>
    </xdr:to>
    <xdr:pic>
      <xdr:nvPicPr>
        <xdr:cNvPr id="2" name="1 Imagen" descr="IDPCBY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938" y="0"/>
          <a:ext cx="83162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Orlando_Arias\2018\PAA\5.Mayo\SEGUIMIENTO_PAA_POAI_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24"/>
      <sheetName val="1107"/>
      <sheetName val="1110"/>
      <sheetName val="1112"/>
      <sheetName val="1114"/>
      <sheetName val="Listas"/>
      <sheetName val="Seguimiento_PAA"/>
      <sheetName val="SECOP"/>
      <sheetName val="Hoja1"/>
      <sheetName val="Seguimiento POAI"/>
      <sheetName val="Validación_Conceptos"/>
      <sheetName val="Validación_Componentes"/>
      <sheetName val="Estimación CRP"/>
    </sheetNames>
    <sheetDataSet>
      <sheetData sheetId="0"/>
      <sheetData sheetId="1"/>
      <sheetData sheetId="2"/>
      <sheetData sheetId="3"/>
      <sheetData sheetId="4"/>
      <sheetData sheetId="5">
        <row r="60">
          <cell r="A60" t="str">
            <v>Licitación pública</v>
          </cell>
        </row>
        <row r="61">
          <cell r="A61" t="str">
            <v>Concurso de méritos con precalificación</v>
          </cell>
        </row>
        <row r="62">
          <cell r="A62" t="str">
            <v>Concurso de méritos</v>
          </cell>
        </row>
        <row r="63">
          <cell r="A63" t="str">
            <v>Contratación directa (con ofertas)</v>
          </cell>
        </row>
        <row r="64">
          <cell r="A64" t="str">
            <v>Menor cuantía</v>
          </cell>
        </row>
        <row r="65">
          <cell r="A65" t="str">
            <v>Subasta inversa</v>
          </cell>
        </row>
        <row r="66">
          <cell r="A66" t="str">
            <v>Mínima cuantía</v>
          </cell>
        </row>
        <row r="67">
          <cell r="A67" t="str">
            <v>Contratación directa</v>
          </cell>
        </row>
        <row r="68">
          <cell r="A68" t="str">
            <v>Contratación directa / Contrato Interadministrativo</v>
          </cell>
        </row>
        <row r="69">
          <cell r="A69" t="str">
            <v>Contratación directa / Convenio de Asociación</v>
          </cell>
        </row>
        <row r="70">
          <cell r="A70" t="str">
            <v>Contratación directa / Convenio Interadministrativo</v>
          </cell>
        </row>
        <row r="71">
          <cell r="A71" t="str">
            <v>Contratación directa / Prestación de servicios profesionales y de apoyo a la gestión</v>
          </cell>
        </row>
        <row r="72">
          <cell r="A72" t="str">
            <v>Acuerdo marco de precios</v>
          </cell>
        </row>
        <row r="73">
          <cell r="A73" t="str">
            <v>No aplica</v>
          </cell>
        </row>
        <row r="77">
          <cell r="A77" t="str">
            <v>Juan Fernando Acosta Mirkow (Subdirección de Gestión Corporativa)</v>
          </cell>
        </row>
        <row r="78">
          <cell r="A78" t="str">
            <v>Dorys Patricia Noy (Subdirección de Intervención)</v>
          </cell>
        </row>
        <row r="79">
          <cell r="A79" t="str">
            <v>Margarita Lucía Castañeda Vargas (Subdirección de Divulgación)</v>
          </cell>
        </row>
        <row r="80">
          <cell r="A80" t="str">
            <v>María Victoria Villamil Páez (Subdirección General)</v>
          </cell>
        </row>
        <row r="85">
          <cell r="I85" t="str">
            <v>01-Recursos del Distrito 12-Otros Distrito</v>
          </cell>
        </row>
        <row r="86">
          <cell r="I86" t="str">
            <v>01-Recursos del Distrito 265-Recursos de Balance Plusvalía</v>
          </cell>
        </row>
        <row r="87">
          <cell r="I87" t="str">
            <v>01-Recursos del Distrito 41-Plusvalía</v>
          </cell>
        </row>
        <row r="88">
          <cell r="I88" t="str">
            <v>01-Recursos del Distrito 555-Impuesto al Consumo de Telefonía Móvil</v>
          </cell>
        </row>
        <row r="89">
          <cell r="I89" t="str">
            <v>03-Recursos Administrados 20-Administrados de Destinación Específica</v>
          </cell>
        </row>
        <row r="90">
          <cell r="I90" t="str">
            <v>03-Recursos Administrados 21-Administrados de Libre Destinación</v>
          </cell>
        </row>
        <row r="91">
          <cell r="I91" t="str">
            <v>03-Recursos Administrados 490-Rendimientos Financieros de Libre Destinación</v>
          </cell>
        </row>
        <row r="108">
          <cell r="A108" t="str">
            <v>1024  Formación en patrimonio cultural</v>
          </cell>
        </row>
        <row r="109">
          <cell r="A109" t="str">
            <v>1107. Divulgación y apropiación del patrimonio cultural del Distrito Capital</v>
          </cell>
        </row>
        <row r="110">
          <cell r="A110" t="str">
            <v>1110. Fortalecimiento y desarrollo de la gestión institucional</v>
          </cell>
        </row>
        <row r="111">
          <cell r="A111" t="str">
            <v>1112. Instrumentos de planeación y gestión para la preservación y sostenibilidad del patrimonio cultural</v>
          </cell>
        </row>
        <row r="112">
          <cell r="A112" t="str">
            <v>1114. Intervención y conservación de los bienes muebles e inmuebles en sectores de interés cultural del Distrito Capital</v>
          </cell>
        </row>
        <row r="113">
          <cell r="A113" t="str">
            <v>Funcionamiento Gastos Generales</v>
          </cell>
        </row>
        <row r="114">
          <cell r="A114" t="str">
            <v>Funcionamiento Servicios Personales</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AK106"/>
  <sheetViews>
    <sheetView showGridLines="0" zoomScale="70" zoomScaleNormal="70" workbookViewId="0">
      <pane xSplit="6" ySplit="19" topLeftCell="P29" activePane="bottomRight" state="frozen"/>
      <selection pane="topRight" activeCell="G1" sqref="G1"/>
      <selection pane="bottomLeft" activeCell="A20" sqref="A20"/>
      <selection pane="bottomRight" activeCell="T21" sqref="T21"/>
    </sheetView>
  </sheetViews>
  <sheetFormatPr baseColWidth="10" defaultRowHeight="13.5" outlineLevelRow="1" outlineLevelCol="1" x14ac:dyDescent="0.2"/>
  <cols>
    <col min="1" max="1" width="23.7109375" style="149" customWidth="1"/>
    <col min="2" max="2" width="19.7109375" style="187" customWidth="1"/>
    <col min="3" max="3" width="20" style="149" customWidth="1"/>
    <col min="4" max="6" width="20.85546875" style="149" customWidth="1"/>
    <col min="7" max="10" width="32.7109375" style="149" customWidth="1" outlineLevel="1"/>
    <col min="11" max="11" width="23.7109375" style="149" customWidth="1" outlineLevel="1"/>
    <col min="12" max="12" width="13.85546875" style="185" customWidth="1"/>
    <col min="13" max="13" width="12.140625" style="185" customWidth="1"/>
    <col min="14" max="14" width="11" style="188" customWidth="1"/>
    <col min="15" max="15" width="10.85546875" style="112" customWidth="1"/>
    <col min="16" max="16" width="9" style="186" customWidth="1"/>
    <col min="17" max="17" width="15" style="187" customWidth="1"/>
    <col min="18" max="18" width="8.7109375" style="186" customWidth="1"/>
    <col min="19" max="19" width="15" style="187" customWidth="1"/>
    <col min="20" max="20" width="15" style="246" customWidth="1"/>
    <col min="21" max="21" width="15" style="187" customWidth="1"/>
    <col min="22" max="22" width="13.5703125" style="188" customWidth="1"/>
    <col min="23" max="24" width="11.42578125" style="263" hidden="1" customWidth="1" outlineLevel="1"/>
    <col min="25" max="28" width="12.7109375" style="263" hidden="1" customWidth="1" outlineLevel="1"/>
    <col min="29" max="29" width="17.140625" style="263" customWidth="1" collapsed="1"/>
    <col min="30" max="33" width="17.140625" style="263" customWidth="1"/>
    <col min="34" max="34" width="20" style="263" customWidth="1"/>
    <col min="35" max="35" width="18.5703125" style="293" customWidth="1"/>
    <col min="36" max="36" width="18.140625" style="263" bestFit="1" customWidth="1"/>
    <col min="37" max="37" width="11.42578125" style="149" customWidth="1"/>
    <col min="38" max="16384" width="11.42578125" style="149"/>
  </cols>
  <sheetData>
    <row r="1" spans="1:36" ht="24" hidden="1" customHeight="1" outlineLevel="1" x14ac:dyDescent="0.2">
      <c r="A1" s="373"/>
      <c r="B1" s="370" t="s">
        <v>33</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2"/>
    </row>
    <row r="2" spans="1:36" ht="24" hidden="1" customHeight="1" outlineLevel="1" x14ac:dyDescent="0.2">
      <c r="A2" s="374"/>
      <c r="B2" s="370" t="s">
        <v>37</v>
      </c>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2"/>
    </row>
    <row r="3" spans="1:36" ht="24" hidden="1" customHeight="1" outlineLevel="1" x14ac:dyDescent="0.2">
      <c r="A3" s="375"/>
      <c r="B3" s="370" t="s">
        <v>36</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2"/>
    </row>
    <row r="4" spans="1:36" ht="12.75" customHeight="1" collapsed="1" x14ac:dyDescent="0.2">
      <c r="A4" s="150"/>
      <c r="B4" s="1"/>
      <c r="C4" s="1"/>
      <c r="D4" s="1"/>
      <c r="E4" s="1"/>
      <c r="F4" s="1"/>
      <c r="G4" s="1"/>
      <c r="H4" s="1"/>
      <c r="I4" s="1"/>
      <c r="J4" s="1"/>
      <c r="K4" s="1"/>
      <c r="L4" s="1"/>
      <c r="M4" s="1"/>
      <c r="N4" s="1"/>
      <c r="O4" s="1"/>
      <c r="P4" s="1"/>
      <c r="Q4" s="1"/>
      <c r="R4" s="1"/>
      <c r="S4" s="1"/>
      <c r="T4" s="239"/>
      <c r="U4" s="1"/>
      <c r="V4" s="1"/>
      <c r="W4" s="264"/>
      <c r="X4" s="264"/>
      <c r="Y4" s="264"/>
      <c r="Z4" s="264"/>
      <c r="AA4" s="264"/>
      <c r="AB4" s="264"/>
      <c r="AC4" s="264"/>
      <c r="AD4" s="264"/>
      <c r="AE4" s="264"/>
      <c r="AF4" s="264"/>
      <c r="AG4" s="264"/>
      <c r="AH4" s="264"/>
      <c r="AI4" s="264"/>
      <c r="AJ4" s="249"/>
    </row>
    <row r="5" spans="1:36" s="7" customFormat="1" ht="15.75" customHeight="1" outlineLevel="1" x14ac:dyDescent="0.2">
      <c r="A5" s="3" t="s">
        <v>80</v>
      </c>
      <c r="B5" s="377" t="s">
        <v>46</v>
      </c>
      <c r="C5" s="377"/>
      <c r="D5" s="377"/>
      <c r="E5" s="377"/>
      <c r="F5" s="377"/>
      <c r="G5" s="4"/>
      <c r="H5" s="4"/>
      <c r="I5" s="4"/>
      <c r="J5" s="4"/>
      <c r="K5" s="4"/>
      <c r="L5" s="5"/>
      <c r="M5" s="5"/>
      <c r="N5" s="5"/>
      <c r="O5" s="5"/>
      <c r="P5" s="5"/>
      <c r="Q5" s="5"/>
      <c r="R5" s="5"/>
      <c r="S5" s="5"/>
      <c r="T5" s="240"/>
      <c r="U5" s="5"/>
      <c r="V5" s="5"/>
      <c r="W5" s="265"/>
      <c r="X5" s="265"/>
      <c r="Y5" s="265"/>
      <c r="Z5" s="265"/>
      <c r="AA5" s="265"/>
      <c r="AB5" s="265"/>
      <c r="AC5" s="265"/>
      <c r="AD5" s="265"/>
      <c r="AE5" s="265"/>
      <c r="AF5" s="265"/>
      <c r="AG5" s="265"/>
      <c r="AH5" s="265"/>
      <c r="AI5" s="265"/>
      <c r="AJ5" s="250"/>
    </row>
    <row r="6" spans="1:36" s="7" customFormat="1" ht="15.75" customHeight="1" outlineLevel="1" x14ac:dyDescent="0.2">
      <c r="A6" s="8" t="s">
        <v>47</v>
      </c>
      <c r="B6" s="377" t="s">
        <v>48</v>
      </c>
      <c r="C6" s="377" t="s">
        <v>48</v>
      </c>
      <c r="D6" s="377" t="s">
        <v>48</v>
      </c>
      <c r="E6" s="377" t="s">
        <v>48</v>
      </c>
      <c r="F6" s="377" t="s">
        <v>48</v>
      </c>
      <c r="G6" s="4"/>
      <c r="H6" s="4"/>
      <c r="I6" s="4"/>
      <c r="J6" s="4"/>
      <c r="K6" s="4"/>
      <c r="L6" s="5"/>
      <c r="M6" s="5"/>
      <c r="N6" s="5"/>
      <c r="O6" s="5"/>
      <c r="P6" s="5"/>
      <c r="Q6" s="5"/>
      <c r="R6" s="5"/>
      <c r="S6" s="5"/>
      <c r="T6" s="240"/>
      <c r="U6" s="5"/>
      <c r="V6" s="5"/>
      <c r="W6" s="265"/>
      <c r="X6" s="265"/>
      <c r="Y6" s="265"/>
      <c r="Z6" s="265"/>
      <c r="AA6" s="265"/>
      <c r="AB6" s="265"/>
      <c r="AC6" s="265"/>
      <c r="AD6" s="265"/>
      <c r="AE6" s="265"/>
      <c r="AF6" s="265"/>
      <c r="AG6" s="265"/>
      <c r="AH6" s="265"/>
      <c r="AI6" s="265"/>
      <c r="AJ6" s="250"/>
    </row>
    <row r="7" spans="1:36" s="7" customFormat="1" ht="15.75" customHeight="1" outlineLevel="1" x14ac:dyDescent="0.2">
      <c r="A7" s="9" t="s">
        <v>39</v>
      </c>
      <c r="B7" s="377" t="s">
        <v>79</v>
      </c>
      <c r="C7" s="377" t="s">
        <v>49</v>
      </c>
      <c r="D7" s="377" t="s">
        <v>49</v>
      </c>
      <c r="E7" s="377" t="s">
        <v>49</v>
      </c>
      <c r="F7" s="377" t="s">
        <v>49</v>
      </c>
      <c r="G7" s="4"/>
      <c r="H7" s="4"/>
      <c r="I7" s="4"/>
      <c r="J7" s="4"/>
      <c r="K7" s="4"/>
      <c r="L7" s="5"/>
      <c r="M7" s="5"/>
      <c r="N7" s="5"/>
      <c r="O7" s="5"/>
      <c r="P7" s="5"/>
      <c r="Q7" s="5"/>
      <c r="R7" s="5"/>
      <c r="S7" s="5"/>
      <c r="T7" s="240"/>
      <c r="U7" s="5"/>
      <c r="V7" s="5"/>
      <c r="W7" s="265"/>
      <c r="X7" s="265"/>
      <c r="Y7" s="265"/>
      <c r="Z7" s="265"/>
      <c r="AA7" s="265"/>
      <c r="AB7" s="265"/>
      <c r="AC7" s="265"/>
      <c r="AD7" s="265"/>
      <c r="AE7" s="265"/>
      <c r="AF7" s="265"/>
      <c r="AG7" s="265"/>
      <c r="AH7" s="265"/>
      <c r="AI7" s="265"/>
      <c r="AJ7" s="250"/>
    </row>
    <row r="8" spans="1:36" s="7" customFormat="1" ht="15.75" customHeight="1" outlineLevel="1" x14ac:dyDescent="0.2">
      <c r="A8" s="10" t="s">
        <v>81</v>
      </c>
      <c r="B8" s="377" t="s">
        <v>50</v>
      </c>
      <c r="C8" s="377" t="s">
        <v>50</v>
      </c>
      <c r="D8" s="377" t="s">
        <v>50</v>
      </c>
      <c r="E8" s="377" t="s">
        <v>50</v>
      </c>
      <c r="F8" s="377" t="s">
        <v>50</v>
      </c>
      <c r="G8" s="4"/>
      <c r="H8" s="4"/>
      <c r="I8" s="4"/>
      <c r="J8" s="4"/>
      <c r="K8" s="4"/>
      <c r="L8" s="5"/>
      <c r="M8" s="5"/>
      <c r="N8" s="5"/>
      <c r="O8" s="5"/>
      <c r="P8" s="5"/>
      <c r="Q8" s="5"/>
      <c r="R8" s="5"/>
      <c r="S8" s="5"/>
      <c r="T8" s="240"/>
      <c r="U8" s="5"/>
      <c r="V8" s="5"/>
      <c r="W8" s="265"/>
      <c r="X8" s="265"/>
      <c r="Y8" s="265"/>
      <c r="Z8" s="265"/>
      <c r="AA8" s="265"/>
      <c r="AB8" s="265"/>
      <c r="AC8" s="265"/>
      <c r="AD8" s="265"/>
      <c r="AE8" s="265"/>
      <c r="AF8" s="265"/>
      <c r="AG8" s="265"/>
      <c r="AH8" s="265"/>
      <c r="AI8" s="265"/>
      <c r="AJ8" s="250"/>
    </row>
    <row r="9" spans="1:36" s="7" customFormat="1" ht="15.75" customHeight="1" outlineLevel="1" x14ac:dyDescent="0.2">
      <c r="A9" s="10" t="s">
        <v>82</v>
      </c>
      <c r="B9" s="377" t="s">
        <v>51</v>
      </c>
      <c r="C9" s="377" t="s">
        <v>51</v>
      </c>
      <c r="D9" s="377" t="s">
        <v>51</v>
      </c>
      <c r="E9" s="377" t="s">
        <v>51</v>
      </c>
      <c r="F9" s="377" t="s">
        <v>51</v>
      </c>
      <c r="G9" s="4"/>
      <c r="H9" s="4"/>
      <c r="I9" s="4"/>
      <c r="J9" s="4"/>
      <c r="K9" s="4"/>
      <c r="L9" s="5"/>
      <c r="M9" s="5"/>
      <c r="N9" s="5"/>
      <c r="O9" s="5"/>
      <c r="P9" s="5"/>
      <c r="Q9" s="5"/>
      <c r="R9" s="5"/>
      <c r="S9" s="5"/>
      <c r="T9" s="240"/>
      <c r="U9" s="5"/>
      <c r="V9" s="5"/>
      <c r="W9" s="265"/>
      <c r="X9" s="265"/>
      <c r="Y9" s="265"/>
      <c r="Z9" s="265"/>
      <c r="AA9" s="265"/>
      <c r="AB9" s="265"/>
      <c r="AC9" s="265"/>
      <c r="AD9" s="265"/>
      <c r="AE9" s="265"/>
      <c r="AF9" s="265"/>
      <c r="AG9" s="265"/>
      <c r="AH9" s="265"/>
      <c r="AI9" s="265"/>
      <c r="AJ9" s="250"/>
    </row>
    <row r="10" spans="1:36" s="12" customFormat="1" ht="15.75" customHeight="1" outlineLevel="1" x14ac:dyDescent="0.2">
      <c r="A10" s="8" t="s">
        <v>53</v>
      </c>
      <c r="B10" s="378" t="s">
        <v>54</v>
      </c>
      <c r="C10" s="378" t="s">
        <v>54</v>
      </c>
      <c r="D10" s="378" t="s">
        <v>54</v>
      </c>
      <c r="E10" s="378" t="s">
        <v>54</v>
      </c>
      <c r="F10" s="378" t="s">
        <v>54</v>
      </c>
      <c r="G10" s="11"/>
      <c r="H10" s="11"/>
      <c r="I10" s="11"/>
      <c r="J10" s="11"/>
      <c r="K10" s="11"/>
      <c r="L10" s="5"/>
      <c r="M10" s="5"/>
      <c r="N10" s="5"/>
      <c r="O10" s="5"/>
      <c r="P10" s="5"/>
      <c r="Q10" s="5"/>
      <c r="R10" s="5"/>
      <c r="S10" s="5"/>
      <c r="T10" s="240"/>
      <c r="U10" s="5"/>
      <c r="V10" s="5"/>
      <c r="W10" s="265"/>
      <c r="X10" s="265"/>
      <c r="Y10" s="265"/>
      <c r="Z10" s="265"/>
      <c r="AA10" s="265"/>
      <c r="AB10" s="265"/>
      <c r="AC10" s="265"/>
      <c r="AD10" s="265"/>
      <c r="AE10" s="265"/>
      <c r="AF10" s="265"/>
      <c r="AG10" s="265"/>
      <c r="AH10" s="265"/>
      <c r="AI10" s="265"/>
      <c r="AJ10" s="250"/>
    </row>
    <row r="11" spans="1:36" s="7" customFormat="1" ht="15.75" customHeight="1" outlineLevel="1" x14ac:dyDescent="0.2">
      <c r="A11" s="8" t="s">
        <v>76</v>
      </c>
      <c r="B11" s="377">
        <v>1.3301160114E+20</v>
      </c>
      <c r="C11" s="377" t="s">
        <v>43</v>
      </c>
      <c r="D11" s="377" t="s">
        <v>43</v>
      </c>
      <c r="E11" s="377" t="s">
        <v>43</v>
      </c>
      <c r="F11" s="377" t="s">
        <v>43</v>
      </c>
      <c r="G11" s="4"/>
      <c r="H11" s="4"/>
      <c r="I11" s="4"/>
      <c r="J11" s="4"/>
      <c r="K11" s="4"/>
      <c r="L11" s="5"/>
      <c r="M11" s="5"/>
      <c r="N11" s="5"/>
      <c r="O11" s="5"/>
      <c r="P11" s="5"/>
      <c r="Q11" s="5"/>
      <c r="R11" s="5"/>
      <c r="S11" s="5"/>
      <c r="T11" s="240"/>
      <c r="U11" s="5"/>
      <c r="V11" s="5"/>
      <c r="W11" s="265"/>
      <c r="X11" s="265"/>
      <c r="Y11" s="265"/>
      <c r="Z11" s="265"/>
      <c r="AA11" s="265"/>
      <c r="AB11" s="265"/>
      <c r="AC11" s="265"/>
      <c r="AD11" s="265"/>
      <c r="AE11" s="265"/>
      <c r="AF11" s="265"/>
      <c r="AG11" s="265"/>
      <c r="AH11" s="265"/>
      <c r="AI11" s="265"/>
      <c r="AJ11" s="250"/>
    </row>
    <row r="12" spans="1:36" s="7" customFormat="1" ht="15.75" customHeight="1" outlineLevel="1" x14ac:dyDescent="0.2">
      <c r="A12" s="8" t="s">
        <v>69</v>
      </c>
      <c r="B12" s="379" t="s">
        <v>77</v>
      </c>
      <c r="C12" s="377">
        <v>2020110010174</v>
      </c>
      <c r="D12" s="377">
        <v>2020110010174</v>
      </c>
      <c r="E12" s="377">
        <v>2020110010174</v>
      </c>
      <c r="F12" s="377">
        <v>2020110010174</v>
      </c>
      <c r="G12" s="4"/>
      <c r="H12" s="4"/>
      <c r="I12" s="4"/>
      <c r="J12" s="4"/>
      <c r="K12" s="4"/>
      <c r="L12" s="5"/>
      <c r="M12" s="5"/>
      <c r="N12" s="5"/>
      <c r="O12" s="5"/>
      <c r="P12" s="5"/>
      <c r="Q12" s="5"/>
      <c r="R12" s="5"/>
      <c r="S12" s="5"/>
      <c r="T12" s="240"/>
      <c r="U12" s="5"/>
      <c r="V12" s="5"/>
      <c r="W12" s="265"/>
      <c r="X12" s="265"/>
      <c r="Y12" s="265"/>
      <c r="Z12" s="265"/>
      <c r="AA12" s="265"/>
      <c r="AB12" s="265"/>
      <c r="AC12" s="265"/>
      <c r="AD12" s="265"/>
      <c r="AE12" s="265"/>
      <c r="AF12" s="265"/>
      <c r="AG12" s="265"/>
      <c r="AH12" s="265"/>
      <c r="AI12" s="265"/>
      <c r="AJ12" s="250"/>
    </row>
    <row r="13" spans="1:36" s="15" customFormat="1" ht="15.75" customHeight="1" outlineLevel="1" x14ac:dyDescent="0.2">
      <c r="A13" s="13" t="s">
        <v>0</v>
      </c>
      <c r="B13" s="377" t="s">
        <v>40</v>
      </c>
      <c r="C13" s="377" t="s">
        <v>40</v>
      </c>
      <c r="D13" s="377" t="s">
        <v>40</v>
      </c>
      <c r="E13" s="377" t="s">
        <v>40</v>
      </c>
      <c r="F13" s="377" t="s">
        <v>40</v>
      </c>
      <c r="G13" s="14"/>
      <c r="H13" s="14"/>
      <c r="I13" s="14"/>
      <c r="J13" s="14"/>
      <c r="K13" s="14"/>
      <c r="L13" s="5"/>
      <c r="M13" s="5"/>
      <c r="N13" s="5"/>
      <c r="O13" s="5"/>
      <c r="P13" s="5"/>
      <c r="Q13" s="5"/>
      <c r="R13" s="5"/>
      <c r="S13" s="5"/>
      <c r="T13" s="240"/>
      <c r="U13" s="5"/>
      <c r="V13" s="5"/>
      <c r="W13" s="265"/>
      <c r="X13" s="265"/>
      <c r="Y13" s="265"/>
      <c r="Z13" s="265"/>
      <c r="AA13" s="265"/>
      <c r="AB13" s="265"/>
      <c r="AC13" s="265"/>
      <c r="AD13" s="265"/>
      <c r="AE13" s="265"/>
      <c r="AF13" s="265"/>
      <c r="AG13" s="265"/>
      <c r="AH13" s="265"/>
      <c r="AI13" s="265"/>
      <c r="AJ13" s="250"/>
    </row>
    <row r="14" spans="1:36" s="15" customFormat="1" ht="15.75" customHeight="1" outlineLevel="1" x14ac:dyDescent="0.2">
      <c r="A14" s="13" t="s">
        <v>41</v>
      </c>
      <c r="B14" s="377" t="s">
        <v>55</v>
      </c>
      <c r="C14" s="377" t="s">
        <v>55</v>
      </c>
      <c r="D14" s="377" t="s">
        <v>55</v>
      </c>
      <c r="E14" s="377" t="s">
        <v>55</v>
      </c>
      <c r="F14" s="377" t="s">
        <v>55</v>
      </c>
      <c r="G14" s="4"/>
      <c r="H14" s="4"/>
      <c r="I14" s="4"/>
      <c r="J14" s="4"/>
      <c r="K14" s="4"/>
      <c r="L14" s="5"/>
      <c r="M14" s="5"/>
      <c r="N14" s="5"/>
      <c r="O14" s="5"/>
      <c r="P14" s="5"/>
      <c r="Q14" s="5"/>
      <c r="R14" s="5"/>
      <c r="S14" s="5"/>
      <c r="T14" s="240"/>
      <c r="U14" s="5"/>
      <c r="V14" s="5"/>
      <c r="W14" s="265"/>
      <c r="X14" s="265"/>
      <c r="Y14" s="265"/>
      <c r="Z14" s="265"/>
      <c r="AA14" s="265"/>
      <c r="AB14" s="265"/>
      <c r="AC14" s="265"/>
      <c r="AD14" s="265"/>
      <c r="AE14" s="265"/>
      <c r="AF14" s="265"/>
      <c r="AG14" s="265"/>
      <c r="AH14" s="265"/>
      <c r="AI14" s="265"/>
      <c r="AJ14" s="250"/>
    </row>
    <row r="15" spans="1:36" s="15" customFormat="1" ht="15.75" customHeight="1" outlineLevel="1" x14ac:dyDescent="0.2">
      <c r="A15" s="13" t="s">
        <v>42</v>
      </c>
      <c r="B15" s="380">
        <v>44230</v>
      </c>
      <c r="C15" s="380"/>
      <c r="D15" s="380"/>
      <c r="E15" s="380"/>
      <c r="F15" s="380"/>
      <c r="G15" s="16"/>
      <c r="H15" s="16"/>
      <c r="I15" s="16"/>
      <c r="J15" s="16"/>
      <c r="K15" s="16"/>
      <c r="L15" s="5"/>
      <c r="M15" s="5"/>
      <c r="N15" s="5"/>
      <c r="O15" s="5"/>
      <c r="P15" s="5"/>
      <c r="Q15" s="5"/>
      <c r="R15" s="5"/>
      <c r="S15" s="5"/>
      <c r="T15" s="240"/>
      <c r="U15" s="5"/>
      <c r="V15" s="5"/>
      <c r="W15" s="265"/>
      <c r="X15" s="265"/>
      <c r="Y15" s="265"/>
      <c r="Z15" s="265"/>
      <c r="AA15" s="265"/>
      <c r="AB15" s="265"/>
      <c r="AC15" s="265"/>
      <c r="AD15" s="265"/>
      <c r="AE15" s="265"/>
      <c r="AF15" s="265"/>
      <c r="AG15" s="265"/>
      <c r="AH15" s="265"/>
      <c r="AI15" s="265"/>
      <c r="AJ15" s="250"/>
    </row>
    <row r="16" spans="1:36" s="15" customFormat="1" ht="15" x14ac:dyDescent="0.2">
      <c r="A16" s="376" t="s">
        <v>70</v>
      </c>
      <c r="B16" s="151" t="s">
        <v>31</v>
      </c>
      <c r="C16" s="151" t="s">
        <v>34</v>
      </c>
      <c r="D16" s="151" t="s">
        <v>35</v>
      </c>
      <c r="E16" s="151" t="s">
        <v>68</v>
      </c>
      <c r="F16" s="151" t="s">
        <v>67</v>
      </c>
      <c r="G16" s="11"/>
      <c r="H16" s="11"/>
      <c r="I16" s="11"/>
      <c r="J16" s="11"/>
      <c r="K16" s="11"/>
      <c r="L16" s="5"/>
      <c r="M16" s="5"/>
      <c r="N16" s="5"/>
      <c r="O16" s="5"/>
      <c r="P16" s="5"/>
      <c r="Q16" s="5"/>
      <c r="R16" s="5"/>
      <c r="S16" s="5">
        <f>+(S58)*1.03</f>
        <v>600641513</v>
      </c>
      <c r="T16" s="240"/>
      <c r="U16" s="5"/>
      <c r="V16" s="5"/>
      <c r="W16" s="265"/>
      <c r="X16" s="265"/>
      <c r="Y16" s="265"/>
      <c r="Z16" s="265"/>
      <c r="AA16" s="265"/>
      <c r="AB16" s="265"/>
      <c r="AC16" s="265"/>
      <c r="AD16" s="265"/>
      <c r="AE16" s="265"/>
      <c r="AF16" s="265"/>
      <c r="AG16" s="265"/>
      <c r="AH16" s="265"/>
      <c r="AI16" s="265"/>
      <c r="AJ16" s="250"/>
    </row>
    <row r="17" spans="1:37" s="15" customFormat="1" ht="15" x14ac:dyDescent="0.2">
      <c r="A17" s="376"/>
      <c r="B17" s="17">
        <v>605000000</v>
      </c>
      <c r="C17" s="18">
        <v>0</v>
      </c>
      <c r="D17" s="18">
        <v>0</v>
      </c>
      <c r="E17" s="19">
        <f>C17-D17</f>
        <v>0</v>
      </c>
      <c r="F17" s="20">
        <f>+B17+E17</f>
        <v>605000000</v>
      </c>
      <c r="G17" s="11"/>
      <c r="H17" s="11"/>
      <c r="I17" s="11"/>
      <c r="J17" s="11"/>
      <c r="K17" s="11"/>
      <c r="L17" s="5"/>
      <c r="M17" s="5"/>
      <c r="N17" s="5"/>
      <c r="O17" s="5"/>
      <c r="P17" s="5"/>
      <c r="Q17" s="5"/>
      <c r="R17" s="5"/>
      <c r="S17" s="5">
        <f>+(S26+S50)*1.03</f>
        <v>553677633</v>
      </c>
      <c r="T17" s="240"/>
      <c r="U17" s="5"/>
      <c r="V17" s="5"/>
      <c r="W17" s="265"/>
      <c r="X17" s="265"/>
      <c r="Y17" s="265"/>
      <c r="Z17" s="265"/>
      <c r="AA17" s="265"/>
      <c r="AB17" s="265"/>
      <c r="AC17" s="265"/>
      <c r="AD17" s="265"/>
      <c r="AE17" s="265"/>
      <c r="AF17" s="265"/>
      <c r="AG17" s="265"/>
      <c r="AH17" s="265"/>
      <c r="AI17" s="265"/>
      <c r="AJ17" s="250"/>
    </row>
    <row r="18" spans="1:37" s="4" customFormat="1" ht="15" x14ac:dyDescent="0.2">
      <c r="A18" s="21"/>
      <c r="B18" s="22"/>
      <c r="C18" s="23"/>
      <c r="D18" s="23"/>
      <c r="E18" s="24"/>
      <c r="F18" s="5"/>
      <c r="G18" s="11"/>
      <c r="H18" s="11"/>
      <c r="I18" s="11"/>
      <c r="J18" s="11"/>
      <c r="K18" s="11"/>
      <c r="L18" s="5"/>
      <c r="M18" s="5"/>
      <c r="N18" s="5"/>
      <c r="O18" s="5"/>
      <c r="P18" s="5"/>
      <c r="Q18" s="5"/>
      <c r="R18" s="5"/>
      <c r="S18" s="5">
        <f>+(S56)*1.03</f>
        <v>46963880</v>
      </c>
      <c r="T18" s="240"/>
      <c r="U18" s="5"/>
      <c r="V18" s="5"/>
      <c r="W18" s="265"/>
      <c r="X18" s="265"/>
      <c r="Y18" s="265"/>
      <c r="Z18" s="265"/>
      <c r="AA18" s="265"/>
      <c r="AB18" s="265"/>
      <c r="AC18" s="265"/>
      <c r="AD18" s="265"/>
      <c r="AE18" s="265"/>
      <c r="AF18" s="265"/>
      <c r="AG18" s="265"/>
      <c r="AH18" s="265"/>
      <c r="AI18" s="265"/>
      <c r="AJ18" s="251"/>
    </row>
    <row r="19" spans="1:37" ht="38.25" x14ac:dyDescent="0.2">
      <c r="A19" s="26" t="s">
        <v>1</v>
      </c>
      <c r="B19" s="27" t="s">
        <v>2</v>
      </c>
      <c r="C19" s="27" t="s">
        <v>3</v>
      </c>
      <c r="D19" s="28" t="s">
        <v>4</v>
      </c>
      <c r="E19" s="28" t="s">
        <v>74</v>
      </c>
      <c r="F19" s="28" t="s">
        <v>75</v>
      </c>
      <c r="G19" s="28" t="s">
        <v>59</v>
      </c>
      <c r="H19" s="28" t="s">
        <v>63</v>
      </c>
      <c r="I19" s="28" t="s">
        <v>73</v>
      </c>
      <c r="J19" s="28" t="s">
        <v>5</v>
      </c>
      <c r="K19" s="29" t="s">
        <v>64</v>
      </c>
      <c r="L19" s="30" t="s">
        <v>32</v>
      </c>
      <c r="M19" s="31" t="s">
        <v>29</v>
      </c>
      <c r="N19" s="32" t="s">
        <v>9</v>
      </c>
      <c r="O19" s="33" t="s">
        <v>30</v>
      </c>
      <c r="P19" s="34" t="s">
        <v>10</v>
      </c>
      <c r="Q19" s="31" t="s">
        <v>6</v>
      </c>
      <c r="R19" s="35" t="s">
        <v>11</v>
      </c>
      <c r="S19" s="31" t="s">
        <v>7</v>
      </c>
      <c r="T19" s="31" t="s">
        <v>27</v>
      </c>
      <c r="U19" s="31" t="s">
        <v>28</v>
      </c>
      <c r="V19" s="36" t="s">
        <v>12</v>
      </c>
      <c r="W19" s="266" t="s">
        <v>13</v>
      </c>
      <c r="X19" s="267" t="s">
        <v>14</v>
      </c>
      <c r="Y19" s="267" t="s">
        <v>15</v>
      </c>
      <c r="Z19" s="267" t="s">
        <v>16</v>
      </c>
      <c r="AA19" s="267" t="s">
        <v>17</v>
      </c>
      <c r="AB19" s="267" t="s">
        <v>18</v>
      </c>
      <c r="AC19" s="267" t="s">
        <v>19</v>
      </c>
      <c r="AD19" s="267" t="s">
        <v>20</v>
      </c>
      <c r="AE19" s="267" t="s">
        <v>21</v>
      </c>
      <c r="AF19" s="267" t="s">
        <v>22</v>
      </c>
      <c r="AG19" s="267" t="s">
        <v>23</v>
      </c>
      <c r="AH19" s="268" t="s">
        <v>24</v>
      </c>
      <c r="AI19" s="252" t="s">
        <v>25</v>
      </c>
      <c r="AJ19" s="252" t="s">
        <v>26</v>
      </c>
    </row>
    <row r="20" spans="1:37" s="152" customFormat="1" ht="34.5" customHeight="1" x14ac:dyDescent="0.2">
      <c r="A20" s="41" t="s">
        <v>44</v>
      </c>
      <c r="B20" s="42">
        <f>95000000+10282057</f>
        <v>105282057</v>
      </c>
      <c r="C20" s="139"/>
      <c r="D20" s="139"/>
      <c r="E20" s="139"/>
      <c r="F20" s="139"/>
      <c r="G20" s="139"/>
      <c r="H20" s="139"/>
      <c r="I20" s="139"/>
      <c r="J20" s="139"/>
      <c r="K20" s="139"/>
      <c r="L20" s="43"/>
      <c r="M20" s="114"/>
      <c r="N20" s="44"/>
      <c r="O20" s="45"/>
      <c r="P20" s="46"/>
      <c r="Q20" s="47"/>
      <c r="R20" s="48"/>
      <c r="S20" s="47"/>
      <c r="T20" s="241"/>
      <c r="U20" s="49"/>
      <c r="V20" s="50"/>
      <c r="W20" s="269"/>
      <c r="X20" s="270"/>
      <c r="Y20" s="270"/>
      <c r="Z20" s="270"/>
      <c r="AA20" s="270"/>
      <c r="AB20" s="270"/>
      <c r="AC20" s="270"/>
      <c r="AD20" s="270"/>
      <c r="AE20" s="270"/>
      <c r="AF20" s="270"/>
      <c r="AG20" s="270"/>
      <c r="AH20" s="271"/>
      <c r="AI20" s="253"/>
      <c r="AJ20" s="253"/>
    </row>
    <row r="21" spans="1:37" s="154" customFormat="1" x14ac:dyDescent="0.2">
      <c r="A21" s="55" t="s">
        <v>44</v>
      </c>
      <c r="B21" s="56">
        <f>S21</f>
        <v>17742857</v>
      </c>
      <c r="C21" s="57" t="s">
        <v>57</v>
      </c>
      <c r="D21" s="57" t="s">
        <v>56</v>
      </c>
      <c r="E21" s="57" t="s">
        <v>52</v>
      </c>
      <c r="F21" s="57" t="s">
        <v>65</v>
      </c>
      <c r="G21" s="57" t="s">
        <v>60</v>
      </c>
      <c r="H21" s="57" t="s">
        <v>1288</v>
      </c>
      <c r="I21" s="57" t="s">
        <v>83</v>
      </c>
      <c r="J21" s="57" t="s">
        <v>71</v>
      </c>
      <c r="K21" s="57" t="s">
        <v>72</v>
      </c>
      <c r="L21" s="58">
        <v>495</v>
      </c>
      <c r="M21" s="115">
        <v>17742857</v>
      </c>
      <c r="N21" s="56">
        <v>484</v>
      </c>
      <c r="O21" s="56">
        <v>19500000</v>
      </c>
      <c r="P21" s="59">
        <v>632</v>
      </c>
      <c r="Q21" s="56">
        <v>17742857.142857142</v>
      </c>
      <c r="R21" s="59">
        <v>791</v>
      </c>
      <c r="S21" s="60">
        <v>17742857</v>
      </c>
      <c r="T21" s="118" t="s">
        <v>87</v>
      </c>
      <c r="U21" s="118" t="s">
        <v>90</v>
      </c>
      <c r="V21" s="61" t="s">
        <v>93</v>
      </c>
      <c r="W21" s="272"/>
      <c r="X21" s="273"/>
      <c r="Y21" s="273"/>
      <c r="Z21" s="273"/>
      <c r="AA21" s="273"/>
      <c r="AB21" s="273"/>
      <c r="AC21" s="273"/>
      <c r="AD21" s="273"/>
      <c r="AE21" s="273">
        <v>4862857</v>
      </c>
      <c r="AF21" s="273"/>
      <c r="AG21" s="273"/>
      <c r="AH21" s="274"/>
      <c r="AI21" s="275">
        <f>SUM(W21:AH21)</f>
        <v>4862857</v>
      </c>
      <c r="AJ21" s="254">
        <f>+S21-AI21</f>
        <v>12880000</v>
      </c>
      <c r="AK21" s="153"/>
    </row>
    <row r="22" spans="1:37" s="154" customFormat="1" x14ac:dyDescent="0.2">
      <c r="A22" s="55" t="s">
        <v>44</v>
      </c>
      <c r="B22" s="56">
        <f>S22</f>
        <v>43639200</v>
      </c>
      <c r="C22" s="57" t="s">
        <v>57</v>
      </c>
      <c r="D22" s="57" t="s">
        <v>56</v>
      </c>
      <c r="E22" s="57" t="s">
        <v>52</v>
      </c>
      <c r="F22" s="57" t="s">
        <v>65</v>
      </c>
      <c r="G22" s="57" t="s">
        <v>60</v>
      </c>
      <c r="H22" s="57" t="s">
        <v>1288</v>
      </c>
      <c r="I22" s="57" t="s">
        <v>83</v>
      </c>
      <c r="J22" s="57" t="s">
        <v>71</v>
      </c>
      <c r="K22" s="57" t="s">
        <v>72</v>
      </c>
      <c r="L22" s="58">
        <v>507</v>
      </c>
      <c r="M22" s="115">
        <v>43639200</v>
      </c>
      <c r="N22" s="65">
        <v>483</v>
      </c>
      <c r="O22" s="65">
        <v>50000000</v>
      </c>
      <c r="P22" s="59">
        <v>631</v>
      </c>
      <c r="Q22" s="65">
        <v>43639200</v>
      </c>
      <c r="R22" s="59">
        <v>837</v>
      </c>
      <c r="S22" s="60">
        <v>43639200</v>
      </c>
      <c r="T22" s="118" t="s">
        <v>88</v>
      </c>
      <c r="U22" s="118" t="s">
        <v>91</v>
      </c>
      <c r="V22" s="61" t="s">
        <v>94</v>
      </c>
      <c r="W22" s="272"/>
      <c r="X22" s="273"/>
      <c r="Y22" s="273"/>
      <c r="Z22" s="273"/>
      <c r="AA22" s="273"/>
      <c r="AB22" s="273"/>
      <c r="AC22" s="273"/>
      <c r="AD22" s="273"/>
      <c r="AE22" s="273">
        <v>11637120</v>
      </c>
      <c r="AF22" s="273"/>
      <c r="AG22" s="273"/>
      <c r="AH22" s="274"/>
      <c r="AI22" s="275">
        <f>SUM(W22:AH22)</f>
        <v>11637120</v>
      </c>
      <c r="AJ22" s="254">
        <f>+S22-AI22</f>
        <v>32002080</v>
      </c>
      <c r="AK22" s="153"/>
    </row>
    <row r="23" spans="1:37" s="154" customFormat="1" x14ac:dyDescent="0.2">
      <c r="A23" s="55" t="s">
        <v>44</v>
      </c>
      <c r="B23" s="56">
        <f>S23</f>
        <v>25500000</v>
      </c>
      <c r="C23" s="57" t="s">
        <v>57</v>
      </c>
      <c r="D23" s="57" t="s">
        <v>56</v>
      </c>
      <c r="E23" s="57" t="s">
        <v>52</v>
      </c>
      <c r="F23" s="57" t="s">
        <v>65</v>
      </c>
      <c r="G23" s="57" t="s">
        <v>60</v>
      </c>
      <c r="H23" s="57" t="s">
        <v>1288</v>
      </c>
      <c r="I23" s="57" t="s">
        <v>83</v>
      </c>
      <c r="J23" s="57" t="s">
        <v>71</v>
      </c>
      <c r="K23" s="57" t="s">
        <v>72</v>
      </c>
      <c r="L23" s="58">
        <v>508</v>
      </c>
      <c r="M23" s="115">
        <v>25500000</v>
      </c>
      <c r="N23" s="56" t="s">
        <v>86</v>
      </c>
      <c r="O23" s="65">
        <v>25500000</v>
      </c>
      <c r="P23" s="59">
        <v>726</v>
      </c>
      <c r="Q23" s="65">
        <v>25500000</v>
      </c>
      <c r="R23" s="59">
        <v>787</v>
      </c>
      <c r="S23" s="65">
        <v>25500000</v>
      </c>
      <c r="T23" s="118" t="s">
        <v>89</v>
      </c>
      <c r="U23" s="118" t="s">
        <v>92</v>
      </c>
      <c r="V23" s="61" t="s">
        <v>95</v>
      </c>
      <c r="W23" s="272"/>
      <c r="X23" s="273"/>
      <c r="Y23" s="273"/>
      <c r="Z23" s="273"/>
      <c r="AA23" s="273"/>
      <c r="AB23" s="273"/>
      <c r="AC23" s="273"/>
      <c r="AD23" s="273"/>
      <c r="AE23" s="273">
        <v>6290000</v>
      </c>
      <c r="AF23" s="273"/>
      <c r="AG23" s="273"/>
      <c r="AH23" s="274"/>
      <c r="AI23" s="275">
        <f>SUM(W23:AH23)</f>
        <v>6290000</v>
      </c>
      <c r="AJ23" s="254">
        <f>+S23-AI23</f>
        <v>19210000</v>
      </c>
      <c r="AK23" s="153"/>
    </row>
    <row r="24" spans="1:37" s="154" customFormat="1" x14ac:dyDescent="0.2">
      <c r="A24" s="55"/>
      <c r="B24" s="56"/>
      <c r="C24" s="57"/>
      <c r="D24" s="57"/>
      <c r="E24" s="57"/>
      <c r="F24" s="57"/>
      <c r="G24" s="57"/>
      <c r="H24" s="57"/>
      <c r="I24" s="57"/>
      <c r="J24" s="57"/>
      <c r="K24" s="57"/>
      <c r="L24" s="58"/>
      <c r="M24" s="115"/>
      <c r="N24" s="65"/>
      <c r="O24" s="65"/>
      <c r="P24" s="59"/>
      <c r="Q24" s="65"/>
      <c r="R24" s="59"/>
      <c r="S24" s="60"/>
      <c r="T24" s="118"/>
      <c r="U24" s="60"/>
      <c r="V24" s="61"/>
      <c r="W24" s="272"/>
      <c r="X24" s="273"/>
      <c r="Y24" s="273"/>
      <c r="Z24" s="273"/>
      <c r="AA24" s="273"/>
      <c r="AB24" s="273"/>
      <c r="AC24" s="273"/>
      <c r="AD24" s="273"/>
      <c r="AE24" s="273"/>
      <c r="AF24" s="273"/>
      <c r="AG24" s="273"/>
      <c r="AH24" s="274"/>
      <c r="AI24" s="275">
        <f>SUM(W24:AH24)</f>
        <v>0</v>
      </c>
      <c r="AJ24" s="254">
        <f>+S24-AI24</f>
        <v>0</v>
      </c>
      <c r="AK24" s="153"/>
    </row>
    <row r="25" spans="1:37" s="154" customFormat="1" x14ac:dyDescent="0.2">
      <c r="A25" s="55"/>
      <c r="B25" s="56"/>
      <c r="C25" s="57"/>
      <c r="D25" s="57"/>
      <c r="E25" s="57"/>
      <c r="F25" s="57"/>
      <c r="G25" s="57"/>
      <c r="H25" s="57"/>
      <c r="I25" s="57"/>
      <c r="J25" s="57"/>
      <c r="K25" s="57"/>
      <c r="L25" s="58"/>
      <c r="M25" s="115"/>
      <c r="N25" s="65"/>
      <c r="O25" s="65"/>
      <c r="P25" s="59"/>
      <c r="Q25" s="65"/>
      <c r="R25" s="59"/>
      <c r="S25" s="60"/>
      <c r="T25" s="118"/>
      <c r="U25" s="60"/>
      <c r="V25" s="61"/>
      <c r="W25" s="272"/>
      <c r="X25" s="273"/>
      <c r="Y25" s="273"/>
      <c r="Z25" s="273"/>
      <c r="AA25" s="273"/>
      <c r="AB25" s="273"/>
      <c r="AC25" s="273"/>
      <c r="AD25" s="273"/>
      <c r="AE25" s="273"/>
      <c r="AF25" s="273"/>
      <c r="AG25" s="273"/>
      <c r="AH25" s="274"/>
      <c r="AI25" s="275">
        <f>SUM(W25:AH25)</f>
        <v>0</v>
      </c>
      <c r="AJ25" s="254">
        <f>+S25-AI25</f>
        <v>0</v>
      </c>
      <c r="AK25" s="153"/>
    </row>
    <row r="26" spans="1:37" s="155" customFormat="1" ht="108" x14ac:dyDescent="0.2">
      <c r="A26" s="66" t="s">
        <v>8</v>
      </c>
      <c r="B26" s="67">
        <f>B20-SUM(B21:B25)</f>
        <v>18400000</v>
      </c>
      <c r="C26" s="321" t="s">
        <v>57</v>
      </c>
      <c r="D26" s="322" t="s">
        <v>56</v>
      </c>
      <c r="E26" s="322" t="s">
        <v>52</v>
      </c>
      <c r="F26" s="322" t="s">
        <v>65</v>
      </c>
      <c r="G26" s="322" t="s">
        <v>60</v>
      </c>
      <c r="H26" s="322" t="s">
        <v>1288</v>
      </c>
      <c r="I26" s="322" t="s">
        <v>83</v>
      </c>
      <c r="J26" s="322" t="s">
        <v>71</v>
      </c>
      <c r="K26" s="322" t="s">
        <v>72</v>
      </c>
      <c r="L26" s="68"/>
      <c r="M26" s="116"/>
      <c r="N26" s="69"/>
      <c r="O26" s="67"/>
      <c r="P26" s="70"/>
      <c r="Q26" s="67">
        <f>SUM(Q21:Q25)</f>
        <v>86882057.142857134</v>
      </c>
      <c r="R26" s="71"/>
      <c r="S26" s="67">
        <f>SUM(S21:S25)</f>
        <v>86882057</v>
      </c>
      <c r="T26" s="242"/>
      <c r="U26" s="72"/>
      <c r="V26" s="73"/>
      <c r="W26" s="276">
        <f t="shared" ref="W26:AJ26" si="0">SUM(W21:W25)</f>
        <v>0</v>
      </c>
      <c r="X26" s="276">
        <f t="shared" si="0"/>
        <v>0</v>
      </c>
      <c r="Y26" s="276">
        <f t="shared" si="0"/>
        <v>0</v>
      </c>
      <c r="Z26" s="276">
        <f t="shared" si="0"/>
        <v>0</v>
      </c>
      <c r="AA26" s="276">
        <f t="shared" si="0"/>
        <v>0</v>
      </c>
      <c r="AB26" s="276">
        <f t="shared" si="0"/>
        <v>0</v>
      </c>
      <c r="AC26" s="276">
        <f t="shared" si="0"/>
        <v>0</v>
      </c>
      <c r="AD26" s="276">
        <f t="shared" si="0"/>
        <v>0</v>
      </c>
      <c r="AE26" s="276">
        <f t="shared" si="0"/>
        <v>22789977</v>
      </c>
      <c r="AF26" s="276">
        <f t="shared" si="0"/>
        <v>0</v>
      </c>
      <c r="AG26" s="276">
        <f t="shared" si="0"/>
        <v>0</v>
      </c>
      <c r="AH26" s="277">
        <f t="shared" si="0"/>
        <v>0</v>
      </c>
      <c r="AI26" s="255">
        <f t="shared" si="0"/>
        <v>22789977</v>
      </c>
      <c r="AJ26" s="255">
        <f t="shared" si="0"/>
        <v>64092080</v>
      </c>
    </row>
    <row r="27" spans="1:37" s="152" customFormat="1" ht="34.5" customHeight="1" x14ac:dyDescent="0.2">
      <c r="A27" s="41" t="s">
        <v>44</v>
      </c>
      <c r="B27" s="42">
        <f>447000000+6447143</f>
        <v>453447143</v>
      </c>
      <c r="C27" s="139"/>
      <c r="D27" s="139"/>
      <c r="E27" s="139"/>
      <c r="F27" s="139"/>
      <c r="G27" s="139"/>
      <c r="H27" s="139"/>
      <c r="I27" s="139"/>
      <c r="J27" s="139"/>
      <c r="K27" s="139"/>
      <c r="L27" s="43"/>
      <c r="M27" s="114"/>
      <c r="N27" s="44"/>
      <c r="O27" s="45"/>
      <c r="P27" s="46"/>
      <c r="Q27" s="47"/>
      <c r="R27" s="48"/>
      <c r="S27" s="47"/>
      <c r="T27" s="241"/>
      <c r="U27" s="49"/>
      <c r="V27" s="50"/>
      <c r="W27" s="269"/>
      <c r="X27" s="270"/>
      <c r="Y27" s="270"/>
      <c r="Z27" s="270"/>
      <c r="AA27" s="270"/>
      <c r="AB27" s="270"/>
      <c r="AC27" s="270"/>
      <c r="AD27" s="270"/>
      <c r="AE27" s="270"/>
      <c r="AF27" s="270"/>
      <c r="AG27" s="270"/>
      <c r="AH27" s="271"/>
      <c r="AI27" s="253"/>
      <c r="AJ27" s="253"/>
    </row>
    <row r="28" spans="1:37" s="152" customFormat="1" x14ac:dyDescent="0.2">
      <c r="A28" s="55" t="s">
        <v>44</v>
      </c>
      <c r="B28" s="56">
        <f t="shared" ref="B28:B48" si="1">S28</f>
        <v>23657143</v>
      </c>
      <c r="C28" s="57" t="s">
        <v>57</v>
      </c>
      <c r="D28" s="57" t="s">
        <v>56</v>
      </c>
      <c r="E28" s="57" t="s">
        <v>52</v>
      </c>
      <c r="F28" s="57" t="s">
        <v>65</v>
      </c>
      <c r="G28" s="57" t="s">
        <v>61</v>
      </c>
      <c r="H28" s="57" t="s">
        <v>1294</v>
      </c>
      <c r="I28" s="57" t="s">
        <v>84</v>
      </c>
      <c r="J28" s="57" t="s">
        <v>71</v>
      </c>
      <c r="K28" s="57" t="s">
        <v>72</v>
      </c>
      <c r="L28" s="58">
        <v>495</v>
      </c>
      <c r="M28" s="115">
        <v>23657143</v>
      </c>
      <c r="N28" s="56">
        <v>484</v>
      </c>
      <c r="O28" s="56">
        <v>26000000</v>
      </c>
      <c r="P28" s="59">
        <v>632</v>
      </c>
      <c r="Q28" s="56">
        <v>23657142.857142854</v>
      </c>
      <c r="R28" s="59">
        <v>791</v>
      </c>
      <c r="S28" s="60">
        <v>23657143</v>
      </c>
      <c r="T28" s="118" t="s">
        <v>87</v>
      </c>
      <c r="U28" s="120" t="s">
        <v>90</v>
      </c>
      <c r="V28" s="61">
        <v>481</v>
      </c>
      <c r="W28" s="272"/>
      <c r="X28" s="273"/>
      <c r="Y28" s="273"/>
      <c r="Z28" s="273"/>
      <c r="AA28" s="273"/>
      <c r="AB28" s="273"/>
      <c r="AC28" s="273">
        <v>0</v>
      </c>
      <c r="AD28" s="273">
        <v>0</v>
      </c>
      <c r="AE28" s="273">
        <v>6483810</v>
      </c>
      <c r="AF28" s="273"/>
      <c r="AG28" s="273"/>
      <c r="AH28" s="274"/>
      <c r="AI28" s="275">
        <f t="shared" ref="AI28:AI48" si="2">SUM(W28:AH28)</f>
        <v>6483810</v>
      </c>
      <c r="AJ28" s="254">
        <f t="shared" ref="AJ28:AJ49" si="3">+S28-AI28</f>
        <v>17173333</v>
      </c>
    </row>
    <row r="29" spans="1:37" s="152" customFormat="1" x14ac:dyDescent="0.2">
      <c r="A29" s="55" t="s">
        <v>44</v>
      </c>
      <c r="B29" s="56">
        <f t="shared" si="1"/>
        <v>19500000</v>
      </c>
      <c r="C29" s="57" t="s">
        <v>57</v>
      </c>
      <c r="D29" s="57" t="s">
        <v>56</v>
      </c>
      <c r="E29" s="57" t="s">
        <v>52</v>
      </c>
      <c r="F29" s="57" t="s">
        <v>65</v>
      </c>
      <c r="G29" s="57" t="s">
        <v>61</v>
      </c>
      <c r="H29" s="57" t="s">
        <v>1294</v>
      </c>
      <c r="I29" s="57" t="s">
        <v>84</v>
      </c>
      <c r="J29" s="57" t="s">
        <v>71</v>
      </c>
      <c r="K29" s="57" t="s">
        <v>72</v>
      </c>
      <c r="L29" s="58">
        <v>496</v>
      </c>
      <c r="M29" s="115">
        <v>19500000</v>
      </c>
      <c r="N29" s="65" t="s">
        <v>96</v>
      </c>
      <c r="O29" s="65">
        <v>19500000</v>
      </c>
      <c r="P29" s="59">
        <v>732</v>
      </c>
      <c r="Q29" s="65">
        <v>19500000</v>
      </c>
      <c r="R29" s="59">
        <v>841</v>
      </c>
      <c r="S29" s="60">
        <v>19500000</v>
      </c>
      <c r="T29" s="118" t="s">
        <v>111</v>
      </c>
      <c r="U29" s="120" t="s">
        <v>127</v>
      </c>
      <c r="V29" s="61">
        <v>536</v>
      </c>
      <c r="W29" s="272"/>
      <c r="X29" s="273"/>
      <c r="Y29" s="273"/>
      <c r="Z29" s="273"/>
      <c r="AA29" s="273"/>
      <c r="AB29" s="273"/>
      <c r="AC29" s="273">
        <v>0</v>
      </c>
      <c r="AD29" s="273">
        <v>0</v>
      </c>
      <c r="AE29" s="273">
        <v>4030000</v>
      </c>
      <c r="AF29" s="273"/>
      <c r="AG29" s="273"/>
      <c r="AH29" s="274"/>
      <c r="AI29" s="275">
        <f t="shared" si="2"/>
        <v>4030000</v>
      </c>
      <c r="AJ29" s="254">
        <f t="shared" si="3"/>
        <v>15470000</v>
      </c>
    </row>
    <row r="30" spans="1:37" s="152" customFormat="1" x14ac:dyDescent="0.2">
      <c r="A30" s="55" t="s">
        <v>44</v>
      </c>
      <c r="B30" s="56">
        <f t="shared" si="1"/>
        <v>19500000</v>
      </c>
      <c r="C30" s="57" t="s">
        <v>57</v>
      </c>
      <c r="D30" s="57" t="s">
        <v>56</v>
      </c>
      <c r="E30" s="57" t="s">
        <v>52</v>
      </c>
      <c r="F30" s="57" t="s">
        <v>65</v>
      </c>
      <c r="G30" s="57" t="s">
        <v>61</v>
      </c>
      <c r="H30" s="57" t="s">
        <v>1294</v>
      </c>
      <c r="I30" s="57" t="s">
        <v>84</v>
      </c>
      <c r="J30" s="57" t="s">
        <v>71</v>
      </c>
      <c r="K30" s="57" t="s">
        <v>72</v>
      </c>
      <c r="L30" s="58">
        <v>497</v>
      </c>
      <c r="M30" s="115">
        <v>19500000</v>
      </c>
      <c r="N30" s="56" t="s">
        <v>97</v>
      </c>
      <c r="O30" s="65">
        <v>19500000</v>
      </c>
      <c r="P30" s="59">
        <v>731</v>
      </c>
      <c r="Q30" s="65">
        <v>19500000</v>
      </c>
      <c r="R30" s="59">
        <v>810</v>
      </c>
      <c r="S30" s="65">
        <v>19500000</v>
      </c>
      <c r="T30" s="118" t="s">
        <v>112</v>
      </c>
      <c r="U30" s="120" t="s">
        <v>128</v>
      </c>
      <c r="V30" s="61">
        <v>498</v>
      </c>
      <c r="W30" s="272"/>
      <c r="X30" s="273"/>
      <c r="Y30" s="273"/>
      <c r="Z30" s="273"/>
      <c r="AA30" s="273"/>
      <c r="AB30" s="273"/>
      <c r="AC30" s="273">
        <v>0</v>
      </c>
      <c r="AD30" s="273">
        <v>0</v>
      </c>
      <c r="AE30" s="273">
        <v>4810000</v>
      </c>
      <c r="AF30" s="273"/>
      <c r="AG30" s="273"/>
      <c r="AH30" s="274"/>
      <c r="AI30" s="275">
        <f t="shared" si="2"/>
        <v>4810000</v>
      </c>
      <c r="AJ30" s="254">
        <f t="shared" si="3"/>
        <v>14690000</v>
      </c>
    </row>
    <row r="31" spans="1:37" s="152" customFormat="1" x14ac:dyDescent="0.2">
      <c r="A31" s="55" t="s">
        <v>44</v>
      </c>
      <c r="B31" s="56">
        <f t="shared" si="1"/>
        <v>19500000</v>
      </c>
      <c r="C31" s="57" t="s">
        <v>57</v>
      </c>
      <c r="D31" s="57" t="s">
        <v>56</v>
      </c>
      <c r="E31" s="57" t="s">
        <v>52</v>
      </c>
      <c r="F31" s="57" t="s">
        <v>65</v>
      </c>
      <c r="G31" s="57" t="s">
        <v>61</v>
      </c>
      <c r="H31" s="57" t="s">
        <v>1294</v>
      </c>
      <c r="I31" s="57" t="s">
        <v>84</v>
      </c>
      <c r="J31" s="57" t="s">
        <v>71</v>
      </c>
      <c r="K31" s="57" t="s">
        <v>72</v>
      </c>
      <c r="L31" s="58">
        <v>498</v>
      </c>
      <c r="M31" s="115">
        <v>19500000</v>
      </c>
      <c r="N31" s="56" t="s">
        <v>98</v>
      </c>
      <c r="O31" s="56">
        <v>19500000</v>
      </c>
      <c r="P31" s="59">
        <v>770</v>
      </c>
      <c r="Q31" s="56">
        <v>19500000</v>
      </c>
      <c r="R31" s="59">
        <v>846</v>
      </c>
      <c r="S31" s="60">
        <v>19500000</v>
      </c>
      <c r="T31" s="118" t="s">
        <v>113</v>
      </c>
      <c r="U31" s="120" t="s">
        <v>129</v>
      </c>
      <c r="V31" s="61">
        <v>541</v>
      </c>
      <c r="W31" s="272"/>
      <c r="X31" s="273"/>
      <c r="Y31" s="273"/>
      <c r="Z31" s="273"/>
      <c r="AA31" s="273"/>
      <c r="AB31" s="273"/>
      <c r="AC31" s="273">
        <v>0</v>
      </c>
      <c r="AD31" s="273">
        <v>0</v>
      </c>
      <c r="AE31" s="273">
        <v>3900000</v>
      </c>
      <c r="AF31" s="273"/>
      <c r="AG31" s="273"/>
      <c r="AH31" s="274"/>
      <c r="AI31" s="275">
        <f t="shared" si="2"/>
        <v>3900000</v>
      </c>
      <c r="AJ31" s="254">
        <f t="shared" si="3"/>
        <v>15600000</v>
      </c>
    </row>
    <row r="32" spans="1:37" s="152" customFormat="1" x14ac:dyDescent="0.2">
      <c r="A32" s="55" t="s">
        <v>44</v>
      </c>
      <c r="B32" s="56">
        <f t="shared" si="1"/>
        <v>19500000</v>
      </c>
      <c r="C32" s="57" t="s">
        <v>57</v>
      </c>
      <c r="D32" s="57" t="s">
        <v>56</v>
      </c>
      <c r="E32" s="57" t="s">
        <v>52</v>
      </c>
      <c r="F32" s="57" t="s">
        <v>65</v>
      </c>
      <c r="G32" s="57" t="s">
        <v>61</v>
      </c>
      <c r="H32" s="57" t="s">
        <v>1294</v>
      </c>
      <c r="I32" s="57" t="s">
        <v>84</v>
      </c>
      <c r="J32" s="57" t="s">
        <v>71</v>
      </c>
      <c r="K32" s="57" t="s">
        <v>72</v>
      </c>
      <c r="L32" s="58">
        <v>499</v>
      </c>
      <c r="M32" s="115">
        <v>19500000</v>
      </c>
      <c r="N32" s="65" t="s">
        <v>99</v>
      </c>
      <c r="O32" s="65">
        <v>19500000</v>
      </c>
      <c r="P32" s="59">
        <v>730</v>
      </c>
      <c r="Q32" s="65">
        <v>19500000</v>
      </c>
      <c r="R32" s="59">
        <v>806</v>
      </c>
      <c r="S32" s="60">
        <v>19500000</v>
      </c>
      <c r="T32" s="118" t="s">
        <v>114</v>
      </c>
      <c r="U32" s="120" t="s">
        <v>130</v>
      </c>
      <c r="V32" s="61">
        <v>491</v>
      </c>
      <c r="W32" s="272"/>
      <c r="X32" s="273"/>
      <c r="Y32" s="273"/>
      <c r="Z32" s="273"/>
      <c r="AA32" s="273"/>
      <c r="AB32" s="273"/>
      <c r="AC32" s="273">
        <v>0</v>
      </c>
      <c r="AD32" s="273">
        <v>0</v>
      </c>
      <c r="AE32" s="273">
        <v>4810000</v>
      </c>
      <c r="AF32" s="273"/>
      <c r="AG32" s="273"/>
      <c r="AH32" s="274"/>
      <c r="AI32" s="275">
        <f t="shared" si="2"/>
        <v>4810000</v>
      </c>
      <c r="AJ32" s="254">
        <f t="shared" si="3"/>
        <v>14690000</v>
      </c>
    </row>
    <row r="33" spans="1:37" s="152" customFormat="1" x14ac:dyDescent="0.2">
      <c r="A33" s="55" t="s">
        <v>44</v>
      </c>
      <c r="B33" s="56">
        <f t="shared" si="1"/>
        <v>19500000</v>
      </c>
      <c r="C33" s="57" t="s">
        <v>57</v>
      </c>
      <c r="D33" s="57" t="s">
        <v>56</v>
      </c>
      <c r="E33" s="57" t="s">
        <v>52</v>
      </c>
      <c r="F33" s="57" t="s">
        <v>65</v>
      </c>
      <c r="G33" s="57" t="s">
        <v>61</v>
      </c>
      <c r="H33" s="57" t="s">
        <v>1294</v>
      </c>
      <c r="I33" s="57" t="s">
        <v>84</v>
      </c>
      <c r="J33" s="57" t="s">
        <v>71</v>
      </c>
      <c r="K33" s="57" t="s">
        <v>72</v>
      </c>
      <c r="L33" s="58">
        <v>500</v>
      </c>
      <c r="M33" s="115">
        <v>19500000</v>
      </c>
      <c r="N33" s="56" t="s">
        <v>100</v>
      </c>
      <c r="O33" s="65">
        <v>19500000</v>
      </c>
      <c r="P33" s="59">
        <v>729</v>
      </c>
      <c r="Q33" s="65">
        <v>19500000</v>
      </c>
      <c r="R33" s="59">
        <v>804</v>
      </c>
      <c r="S33" s="65">
        <v>19500000</v>
      </c>
      <c r="T33" s="118" t="s">
        <v>115</v>
      </c>
      <c r="U33" s="120" t="s">
        <v>131</v>
      </c>
      <c r="V33" s="61">
        <v>500</v>
      </c>
      <c r="W33" s="272"/>
      <c r="X33" s="273"/>
      <c r="Y33" s="273"/>
      <c r="Z33" s="273"/>
      <c r="AA33" s="273"/>
      <c r="AB33" s="273"/>
      <c r="AC33" s="273">
        <v>0</v>
      </c>
      <c r="AD33" s="273">
        <v>0</v>
      </c>
      <c r="AE33" s="273">
        <v>4810000</v>
      </c>
      <c r="AF33" s="273"/>
      <c r="AG33" s="273"/>
      <c r="AH33" s="274"/>
      <c r="AI33" s="275">
        <f t="shared" si="2"/>
        <v>4810000</v>
      </c>
      <c r="AJ33" s="254">
        <f t="shared" si="3"/>
        <v>14690000</v>
      </c>
    </row>
    <row r="34" spans="1:37" s="152" customFormat="1" x14ac:dyDescent="0.2">
      <c r="A34" s="55" t="s">
        <v>44</v>
      </c>
      <c r="B34" s="56">
        <f t="shared" si="1"/>
        <v>19500000</v>
      </c>
      <c r="C34" s="57" t="s">
        <v>57</v>
      </c>
      <c r="D34" s="57" t="s">
        <v>56</v>
      </c>
      <c r="E34" s="57" t="s">
        <v>52</v>
      </c>
      <c r="F34" s="57" t="s">
        <v>65</v>
      </c>
      <c r="G34" s="57" t="s">
        <v>61</v>
      </c>
      <c r="H34" s="57" t="s">
        <v>1294</v>
      </c>
      <c r="I34" s="57" t="s">
        <v>84</v>
      </c>
      <c r="J34" s="57" t="s">
        <v>71</v>
      </c>
      <c r="K34" s="57" t="s">
        <v>72</v>
      </c>
      <c r="L34" s="58">
        <v>501</v>
      </c>
      <c r="M34" s="115">
        <v>19500000</v>
      </c>
      <c r="N34" s="56" t="s">
        <v>101</v>
      </c>
      <c r="O34" s="56">
        <v>19500000</v>
      </c>
      <c r="P34" s="59">
        <v>728</v>
      </c>
      <c r="Q34" s="56">
        <v>19500000</v>
      </c>
      <c r="R34" s="59">
        <v>803</v>
      </c>
      <c r="S34" s="60">
        <v>19500000</v>
      </c>
      <c r="T34" s="118" t="s">
        <v>116</v>
      </c>
      <c r="U34" s="120" t="s">
        <v>132</v>
      </c>
      <c r="V34" s="61">
        <v>504</v>
      </c>
      <c r="W34" s="272"/>
      <c r="X34" s="273"/>
      <c r="Y34" s="273"/>
      <c r="Z34" s="273"/>
      <c r="AA34" s="273"/>
      <c r="AB34" s="273"/>
      <c r="AC34" s="273">
        <v>0</v>
      </c>
      <c r="AD34" s="273">
        <v>0</v>
      </c>
      <c r="AE34" s="273">
        <v>4810000</v>
      </c>
      <c r="AF34" s="273"/>
      <c r="AG34" s="273"/>
      <c r="AH34" s="274"/>
      <c r="AI34" s="275">
        <f t="shared" si="2"/>
        <v>4810000</v>
      </c>
      <c r="AJ34" s="254">
        <f t="shared" si="3"/>
        <v>14690000</v>
      </c>
    </row>
    <row r="35" spans="1:37" s="152" customFormat="1" x14ac:dyDescent="0.2">
      <c r="A35" s="55" t="s">
        <v>44</v>
      </c>
      <c r="B35" s="56">
        <f t="shared" si="1"/>
        <v>19500000</v>
      </c>
      <c r="C35" s="57" t="s">
        <v>57</v>
      </c>
      <c r="D35" s="57" t="s">
        <v>56</v>
      </c>
      <c r="E35" s="57" t="s">
        <v>52</v>
      </c>
      <c r="F35" s="57" t="s">
        <v>65</v>
      </c>
      <c r="G35" s="57" t="s">
        <v>61</v>
      </c>
      <c r="H35" s="57" t="s">
        <v>1294</v>
      </c>
      <c r="I35" s="57" t="s">
        <v>84</v>
      </c>
      <c r="J35" s="57" t="s">
        <v>71</v>
      </c>
      <c r="K35" s="57" t="s">
        <v>72</v>
      </c>
      <c r="L35" s="58">
        <v>502</v>
      </c>
      <c r="M35" s="115">
        <v>19500000</v>
      </c>
      <c r="N35" s="65" t="s">
        <v>102</v>
      </c>
      <c r="O35" s="65">
        <v>19500000</v>
      </c>
      <c r="P35" s="59">
        <v>727</v>
      </c>
      <c r="Q35" s="65">
        <v>19500000</v>
      </c>
      <c r="R35" s="59">
        <v>788</v>
      </c>
      <c r="S35" s="60">
        <v>19500000</v>
      </c>
      <c r="T35" s="118" t="s">
        <v>117</v>
      </c>
      <c r="U35" s="120" t="s">
        <v>133</v>
      </c>
      <c r="V35" s="61">
        <v>487</v>
      </c>
      <c r="W35" s="272"/>
      <c r="X35" s="273"/>
      <c r="Y35" s="273"/>
      <c r="Z35" s="273"/>
      <c r="AA35" s="273"/>
      <c r="AB35" s="273"/>
      <c r="AC35" s="273">
        <v>0</v>
      </c>
      <c r="AD35" s="273">
        <v>0</v>
      </c>
      <c r="AE35" s="273">
        <v>4810000</v>
      </c>
      <c r="AF35" s="273"/>
      <c r="AG35" s="273"/>
      <c r="AH35" s="274"/>
      <c r="AI35" s="275">
        <f t="shared" si="2"/>
        <v>4810000</v>
      </c>
      <c r="AJ35" s="254">
        <f t="shared" si="3"/>
        <v>14690000</v>
      </c>
    </row>
    <row r="36" spans="1:37" s="152" customFormat="1" x14ac:dyDescent="0.2">
      <c r="A36" s="55" t="s">
        <v>44</v>
      </c>
      <c r="B36" s="56">
        <f t="shared" si="1"/>
        <v>17940000</v>
      </c>
      <c r="C36" s="57" t="s">
        <v>57</v>
      </c>
      <c r="D36" s="57" t="s">
        <v>56</v>
      </c>
      <c r="E36" s="57" t="s">
        <v>52</v>
      </c>
      <c r="F36" s="57" t="s">
        <v>65</v>
      </c>
      <c r="G36" s="57" t="s">
        <v>61</v>
      </c>
      <c r="H36" s="57" t="s">
        <v>1294</v>
      </c>
      <c r="I36" s="57" t="s">
        <v>84</v>
      </c>
      <c r="J36" s="57" t="s">
        <v>71</v>
      </c>
      <c r="K36" s="57" t="s">
        <v>72</v>
      </c>
      <c r="L36" s="58">
        <v>503</v>
      </c>
      <c r="M36" s="115">
        <v>17940000</v>
      </c>
      <c r="N36" s="56" t="s">
        <v>103</v>
      </c>
      <c r="O36" s="65">
        <v>19500000</v>
      </c>
      <c r="P36" s="59">
        <v>769</v>
      </c>
      <c r="Q36" s="65">
        <v>17940000</v>
      </c>
      <c r="R36" s="59">
        <v>877</v>
      </c>
      <c r="S36" s="65">
        <v>17940000</v>
      </c>
      <c r="T36" s="118" t="s">
        <v>118</v>
      </c>
      <c r="U36" s="120" t="s">
        <v>134</v>
      </c>
      <c r="V36" s="61">
        <v>564</v>
      </c>
      <c r="W36" s="272"/>
      <c r="X36" s="273"/>
      <c r="Y36" s="273"/>
      <c r="Z36" s="273"/>
      <c r="AA36" s="273"/>
      <c r="AB36" s="273"/>
      <c r="AC36" s="273"/>
      <c r="AD36" s="273">
        <v>0</v>
      </c>
      <c r="AE36" s="273">
        <v>2470000</v>
      </c>
      <c r="AF36" s="273"/>
      <c r="AG36" s="273"/>
      <c r="AH36" s="274"/>
      <c r="AI36" s="275">
        <f t="shared" si="2"/>
        <v>2470000</v>
      </c>
      <c r="AJ36" s="254">
        <f t="shared" si="3"/>
        <v>15470000</v>
      </c>
    </row>
    <row r="37" spans="1:37" s="152" customFormat="1" x14ac:dyDescent="0.2">
      <c r="A37" s="55" t="s">
        <v>44</v>
      </c>
      <c r="B37" s="56">
        <f t="shared" si="1"/>
        <v>40000000</v>
      </c>
      <c r="C37" s="57" t="s">
        <v>57</v>
      </c>
      <c r="D37" s="57" t="s">
        <v>56</v>
      </c>
      <c r="E37" s="57" t="s">
        <v>52</v>
      </c>
      <c r="F37" s="57" t="s">
        <v>65</v>
      </c>
      <c r="G37" s="57" t="s">
        <v>61</v>
      </c>
      <c r="H37" s="57" t="s">
        <v>1294</v>
      </c>
      <c r="I37" s="57" t="s">
        <v>84</v>
      </c>
      <c r="J37" s="57" t="s">
        <v>71</v>
      </c>
      <c r="K37" s="57" t="s">
        <v>72</v>
      </c>
      <c r="L37" s="58">
        <v>504</v>
      </c>
      <c r="M37" s="115">
        <v>40000000</v>
      </c>
      <c r="N37" s="56" t="s">
        <v>104</v>
      </c>
      <c r="O37" s="56">
        <v>40000000</v>
      </c>
      <c r="P37" s="59">
        <v>768</v>
      </c>
      <c r="Q37" s="56">
        <v>40000000</v>
      </c>
      <c r="R37" s="59">
        <v>838</v>
      </c>
      <c r="S37" s="60">
        <v>40000000</v>
      </c>
      <c r="T37" s="118" t="s">
        <v>119</v>
      </c>
      <c r="U37" s="120" t="s">
        <v>135</v>
      </c>
      <c r="V37" s="61">
        <v>534</v>
      </c>
      <c r="W37" s="272"/>
      <c r="X37" s="273"/>
      <c r="Y37" s="273"/>
      <c r="Z37" s="273"/>
      <c r="AA37" s="273"/>
      <c r="AB37" s="273"/>
      <c r="AC37" s="273">
        <v>0</v>
      </c>
      <c r="AD37" s="273">
        <v>0</v>
      </c>
      <c r="AE37" s="273">
        <v>0</v>
      </c>
      <c r="AF37" s="273"/>
      <c r="AG37" s="273"/>
      <c r="AH37" s="274"/>
      <c r="AI37" s="275">
        <f t="shared" si="2"/>
        <v>0</v>
      </c>
      <c r="AJ37" s="254">
        <f t="shared" si="3"/>
        <v>40000000</v>
      </c>
    </row>
    <row r="38" spans="1:37" s="152" customFormat="1" x14ac:dyDescent="0.2">
      <c r="A38" s="55" t="s">
        <v>44</v>
      </c>
      <c r="B38" s="56">
        <f t="shared" si="1"/>
        <v>35000000</v>
      </c>
      <c r="C38" s="57" t="s">
        <v>57</v>
      </c>
      <c r="D38" s="57" t="s">
        <v>56</v>
      </c>
      <c r="E38" s="57" t="s">
        <v>52</v>
      </c>
      <c r="F38" s="57" t="s">
        <v>65</v>
      </c>
      <c r="G38" s="57" t="s">
        <v>61</v>
      </c>
      <c r="H38" s="57" t="s">
        <v>1294</v>
      </c>
      <c r="I38" s="57" t="s">
        <v>84</v>
      </c>
      <c r="J38" s="57" t="s">
        <v>71</v>
      </c>
      <c r="K38" s="57" t="s">
        <v>72</v>
      </c>
      <c r="L38" s="58">
        <v>505</v>
      </c>
      <c r="M38" s="115">
        <v>35000000</v>
      </c>
      <c r="N38" s="65" t="s">
        <v>105</v>
      </c>
      <c r="O38" s="65">
        <v>35000000</v>
      </c>
      <c r="P38" s="59">
        <v>767</v>
      </c>
      <c r="Q38" s="65">
        <v>35000000</v>
      </c>
      <c r="R38" s="59">
        <v>842</v>
      </c>
      <c r="S38" s="60">
        <v>35000000</v>
      </c>
      <c r="T38" s="118" t="s">
        <v>120</v>
      </c>
      <c r="U38" s="120" t="s">
        <v>136</v>
      </c>
      <c r="V38" s="61">
        <v>530</v>
      </c>
      <c r="W38" s="272"/>
      <c r="X38" s="273"/>
      <c r="Y38" s="273"/>
      <c r="Z38" s="273"/>
      <c r="AA38" s="273"/>
      <c r="AB38" s="273"/>
      <c r="AC38" s="273">
        <v>0</v>
      </c>
      <c r="AD38" s="273">
        <v>0</v>
      </c>
      <c r="AE38" s="273">
        <v>7233333</v>
      </c>
      <c r="AF38" s="273"/>
      <c r="AG38" s="273"/>
      <c r="AH38" s="274"/>
      <c r="AI38" s="275">
        <f t="shared" si="2"/>
        <v>7233333</v>
      </c>
      <c r="AJ38" s="254">
        <f t="shared" si="3"/>
        <v>27766667</v>
      </c>
    </row>
    <row r="39" spans="1:37" s="152" customFormat="1" x14ac:dyDescent="0.2">
      <c r="A39" s="55" t="s">
        <v>44</v>
      </c>
      <c r="B39" s="56">
        <f t="shared" si="1"/>
        <v>40000000</v>
      </c>
      <c r="C39" s="57" t="s">
        <v>57</v>
      </c>
      <c r="D39" s="57" t="s">
        <v>56</v>
      </c>
      <c r="E39" s="57" t="s">
        <v>52</v>
      </c>
      <c r="F39" s="57" t="s">
        <v>65</v>
      </c>
      <c r="G39" s="57" t="s">
        <v>61</v>
      </c>
      <c r="H39" s="57" t="s">
        <v>1294</v>
      </c>
      <c r="I39" s="57" t="s">
        <v>84</v>
      </c>
      <c r="J39" s="57" t="s">
        <v>71</v>
      </c>
      <c r="K39" s="57" t="s">
        <v>72</v>
      </c>
      <c r="L39" s="58">
        <v>506</v>
      </c>
      <c r="M39" s="115">
        <v>40000000</v>
      </c>
      <c r="N39" s="56" t="s">
        <v>106</v>
      </c>
      <c r="O39" s="65">
        <v>40000000</v>
      </c>
      <c r="P39" s="59">
        <v>775</v>
      </c>
      <c r="Q39" s="65">
        <v>40000000</v>
      </c>
      <c r="R39" s="59">
        <v>830</v>
      </c>
      <c r="S39" s="65">
        <v>40000000</v>
      </c>
      <c r="T39" s="118" t="s">
        <v>121</v>
      </c>
      <c r="U39" s="120" t="s">
        <v>137</v>
      </c>
      <c r="V39" s="61">
        <v>531</v>
      </c>
      <c r="W39" s="272"/>
      <c r="X39" s="273"/>
      <c r="Y39" s="273"/>
      <c r="Z39" s="273"/>
      <c r="AA39" s="273"/>
      <c r="AB39" s="273"/>
      <c r="AC39" s="273">
        <v>0</v>
      </c>
      <c r="AD39" s="273">
        <v>0</v>
      </c>
      <c r="AE39" s="273">
        <v>8800000</v>
      </c>
      <c r="AF39" s="273"/>
      <c r="AG39" s="273"/>
      <c r="AH39" s="274"/>
      <c r="AI39" s="275">
        <f t="shared" si="2"/>
        <v>8800000</v>
      </c>
      <c r="AJ39" s="254">
        <f t="shared" si="3"/>
        <v>31200000</v>
      </c>
    </row>
    <row r="40" spans="1:37" s="154" customFormat="1" ht="14.25" x14ac:dyDescent="0.2">
      <c r="A40" s="55" t="s">
        <v>44</v>
      </c>
      <c r="B40" s="56">
        <f t="shared" si="1"/>
        <v>25500000</v>
      </c>
      <c r="C40" s="57" t="s">
        <v>57</v>
      </c>
      <c r="D40" s="57" t="s">
        <v>56</v>
      </c>
      <c r="E40" s="57" t="s">
        <v>52</v>
      </c>
      <c r="F40" s="57" t="s">
        <v>65</v>
      </c>
      <c r="G40" s="57" t="s">
        <v>61</v>
      </c>
      <c r="H40" s="57" t="s">
        <v>1294</v>
      </c>
      <c r="I40" s="57" t="s">
        <v>84</v>
      </c>
      <c r="J40" s="57" t="s">
        <v>71</v>
      </c>
      <c r="K40" s="57" t="s">
        <v>72</v>
      </c>
      <c r="L40" s="58">
        <v>509</v>
      </c>
      <c r="M40" s="115">
        <v>25500000</v>
      </c>
      <c r="N40" s="65">
        <v>566</v>
      </c>
      <c r="O40" s="65">
        <v>25500000</v>
      </c>
      <c r="P40" s="59">
        <v>679</v>
      </c>
      <c r="Q40" s="56">
        <v>25500000</v>
      </c>
      <c r="R40" s="76">
        <v>697</v>
      </c>
      <c r="S40" s="56">
        <v>25500000</v>
      </c>
      <c r="T40" s="119" t="s">
        <v>122</v>
      </c>
      <c r="U40" s="121" t="s">
        <v>138</v>
      </c>
      <c r="V40" s="61">
        <v>393</v>
      </c>
      <c r="W40" s="272"/>
      <c r="X40" s="273"/>
      <c r="Y40" s="273"/>
      <c r="Z40" s="273"/>
      <c r="AA40" s="273"/>
      <c r="AB40" s="273"/>
      <c r="AC40" s="273">
        <v>0</v>
      </c>
      <c r="AD40" s="273">
        <v>2380000</v>
      </c>
      <c r="AE40" s="273">
        <v>5100000</v>
      </c>
      <c r="AF40" s="273"/>
      <c r="AG40" s="273"/>
      <c r="AH40" s="274"/>
      <c r="AI40" s="275">
        <f t="shared" si="2"/>
        <v>7480000</v>
      </c>
      <c r="AJ40" s="254">
        <f t="shared" si="3"/>
        <v>18020000</v>
      </c>
      <c r="AK40" s="153"/>
    </row>
    <row r="41" spans="1:37" s="154" customFormat="1" ht="14.25" x14ac:dyDescent="0.2">
      <c r="A41" s="55" t="s">
        <v>44</v>
      </c>
      <c r="B41" s="56">
        <f t="shared" si="1"/>
        <v>25500000</v>
      </c>
      <c r="C41" s="57" t="s">
        <v>57</v>
      </c>
      <c r="D41" s="57" t="s">
        <v>56</v>
      </c>
      <c r="E41" s="57" t="s">
        <v>52</v>
      </c>
      <c r="F41" s="57" t="s">
        <v>65</v>
      </c>
      <c r="G41" s="57" t="s">
        <v>61</v>
      </c>
      <c r="H41" s="57" t="s">
        <v>1294</v>
      </c>
      <c r="I41" s="57" t="s">
        <v>84</v>
      </c>
      <c r="J41" s="57" t="s">
        <v>71</v>
      </c>
      <c r="K41" s="57" t="s">
        <v>72</v>
      </c>
      <c r="L41" s="58">
        <v>510</v>
      </c>
      <c r="M41" s="115">
        <v>25500000</v>
      </c>
      <c r="N41" s="65" t="s">
        <v>107</v>
      </c>
      <c r="O41" s="65">
        <v>25500000</v>
      </c>
      <c r="P41" s="59">
        <v>760</v>
      </c>
      <c r="Q41" s="56">
        <v>25500000</v>
      </c>
      <c r="R41" s="76">
        <v>805</v>
      </c>
      <c r="S41" s="56">
        <v>25500000</v>
      </c>
      <c r="T41" s="119" t="s">
        <v>123</v>
      </c>
      <c r="U41" s="121" t="s">
        <v>139</v>
      </c>
      <c r="V41" s="61">
        <v>521</v>
      </c>
      <c r="W41" s="272"/>
      <c r="X41" s="273"/>
      <c r="Y41" s="273"/>
      <c r="Z41" s="273"/>
      <c r="AA41" s="273"/>
      <c r="AB41" s="273"/>
      <c r="AC41" s="273">
        <v>0</v>
      </c>
      <c r="AD41" s="273">
        <v>0</v>
      </c>
      <c r="AE41" s="273">
        <v>6120000</v>
      </c>
      <c r="AF41" s="273"/>
      <c r="AG41" s="273"/>
      <c r="AH41" s="274"/>
      <c r="AI41" s="275">
        <f t="shared" si="2"/>
        <v>6120000</v>
      </c>
      <c r="AJ41" s="254">
        <f t="shared" si="3"/>
        <v>19380000</v>
      </c>
      <c r="AK41" s="153"/>
    </row>
    <row r="42" spans="1:37" s="154" customFormat="1" ht="14.25" x14ac:dyDescent="0.2">
      <c r="A42" s="55" t="s">
        <v>44</v>
      </c>
      <c r="B42" s="56">
        <f t="shared" si="1"/>
        <v>25500000</v>
      </c>
      <c r="C42" s="57" t="s">
        <v>57</v>
      </c>
      <c r="D42" s="57" t="s">
        <v>56</v>
      </c>
      <c r="E42" s="57" t="s">
        <v>52</v>
      </c>
      <c r="F42" s="57" t="s">
        <v>65</v>
      </c>
      <c r="G42" s="57" t="s">
        <v>61</v>
      </c>
      <c r="H42" s="57" t="s">
        <v>1294</v>
      </c>
      <c r="I42" s="57" t="s">
        <v>84</v>
      </c>
      <c r="J42" s="57" t="s">
        <v>71</v>
      </c>
      <c r="K42" s="57" t="s">
        <v>72</v>
      </c>
      <c r="L42" s="58">
        <v>511</v>
      </c>
      <c r="M42" s="115">
        <v>25500000</v>
      </c>
      <c r="N42" s="65" t="s">
        <v>108</v>
      </c>
      <c r="O42" s="65">
        <v>25500000</v>
      </c>
      <c r="P42" s="59">
        <v>724</v>
      </c>
      <c r="Q42" s="56">
        <v>25500000</v>
      </c>
      <c r="R42" s="78">
        <v>839</v>
      </c>
      <c r="S42" s="56">
        <v>25500000</v>
      </c>
      <c r="T42" s="119" t="s">
        <v>124</v>
      </c>
      <c r="U42" s="121" t="s">
        <v>140</v>
      </c>
      <c r="V42" s="61">
        <v>537</v>
      </c>
      <c r="W42" s="272"/>
      <c r="X42" s="273"/>
      <c r="Y42" s="273"/>
      <c r="Z42" s="273"/>
      <c r="AA42" s="273"/>
      <c r="AB42" s="273"/>
      <c r="AC42" s="273">
        <v>0</v>
      </c>
      <c r="AD42" s="273">
        <v>0</v>
      </c>
      <c r="AE42" s="273">
        <v>5270000</v>
      </c>
      <c r="AF42" s="273"/>
      <c r="AG42" s="273"/>
      <c r="AH42" s="274"/>
      <c r="AI42" s="275">
        <f t="shared" si="2"/>
        <v>5270000</v>
      </c>
      <c r="AJ42" s="254">
        <f t="shared" si="3"/>
        <v>20230000</v>
      </c>
      <c r="AK42" s="153"/>
    </row>
    <row r="43" spans="1:37" s="154" customFormat="1" ht="14.25" x14ac:dyDescent="0.2">
      <c r="A43" s="55" t="s">
        <v>44</v>
      </c>
      <c r="B43" s="56">
        <f t="shared" si="1"/>
        <v>25500000</v>
      </c>
      <c r="C43" s="57" t="s">
        <v>57</v>
      </c>
      <c r="D43" s="57" t="s">
        <v>56</v>
      </c>
      <c r="E43" s="57" t="s">
        <v>52</v>
      </c>
      <c r="F43" s="57" t="s">
        <v>65</v>
      </c>
      <c r="G43" s="57" t="s">
        <v>61</v>
      </c>
      <c r="H43" s="57" t="s">
        <v>1294</v>
      </c>
      <c r="I43" s="57" t="s">
        <v>84</v>
      </c>
      <c r="J43" s="57" t="s">
        <v>71</v>
      </c>
      <c r="K43" s="57" t="s">
        <v>72</v>
      </c>
      <c r="L43" s="58">
        <v>512</v>
      </c>
      <c r="M43" s="115">
        <v>25500000</v>
      </c>
      <c r="N43" s="65" t="s">
        <v>109</v>
      </c>
      <c r="O43" s="65">
        <v>25500000</v>
      </c>
      <c r="P43" s="59">
        <v>725</v>
      </c>
      <c r="Q43" s="56">
        <v>25500000</v>
      </c>
      <c r="R43" s="76">
        <v>792</v>
      </c>
      <c r="S43" s="56">
        <v>25500000</v>
      </c>
      <c r="T43" s="119" t="s">
        <v>125</v>
      </c>
      <c r="U43" s="121" t="s">
        <v>141</v>
      </c>
      <c r="V43" s="61">
        <v>503</v>
      </c>
      <c r="W43" s="272"/>
      <c r="X43" s="273"/>
      <c r="Y43" s="273"/>
      <c r="Z43" s="273"/>
      <c r="AA43" s="273"/>
      <c r="AB43" s="273"/>
      <c r="AC43" s="273">
        <v>0</v>
      </c>
      <c r="AD43" s="273">
        <v>0</v>
      </c>
      <c r="AE43" s="273">
        <v>6460000</v>
      </c>
      <c r="AF43" s="273"/>
      <c r="AG43" s="273"/>
      <c r="AH43" s="274"/>
      <c r="AI43" s="275">
        <f t="shared" si="2"/>
        <v>6460000</v>
      </c>
      <c r="AJ43" s="254">
        <f t="shared" si="3"/>
        <v>19040000</v>
      </c>
      <c r="AK43" s="153"/>
    </row>
    <row r="44" spans="1:37" s="154" customFormat="1" ht="14.25" x14ac:dyDescent="0.2">
      <c r="A44" s="55" t="s">
        <v>44</v>
      </c>
      <c r="B44" s="56">
        <f t="shared" si="1"/>
        <v>25500000</v>
      </c>
      <c r="C44" s="57" t="s">
        <v>57</v>
      </c>
      <c r="D44" s="57" t="s">
        <v>56</v>
      </c>
      <c r="E44" s="57" t="s">
        <v>52</v>
      </c>
      <c r="F44" s="57" t="s">
        <v>65</v>
      </c>
      <c r="G44" s="57" t="s">
        <v>61</v>
      </c>
      <c r="H44" s="57" t="s">
        <v>1294</v>
      </c>
      <c r="I44" s="57" t="s">
        <v>84</v>
      </c>
      <c r="J44" s="57" t="s">
        <v>71</v>
      </c>
      <c r="K44" s="57" t="s">
        <v>72</v>
      </c>
      <c r="L44" s="58">
        <v>513</v>
      </c>
      <c r="M44" s="115">
        <v>25500000</v>
      </c>
      <c r="N44" s="65" t="s">
        <v>110</v>
      </c>
      <c r="O44" s="65">
        <v>25500000</v>
      </c>
      <c r="P44" s="59">
        <v>722</v>
      </c>
      <c r="Q44" s="56">
        <v>25500000</v>
      </c>
      <c r="R44" s="78">
        <v>789</v>
      </c>
      <c r="S44" s="56">
        <v>25500000</v>
      </c>
      <c r="T44" s="119" t="s">
        <v>126</v>
      </c>
      <c r="U44" s="121" t="s">
        <v>142</v>
      </c>
      <c r="V44" s="126">
        <v>489</v>
      </c>
      <c r="W44" s="272"/>
      <c r="X44" s="273"/>
      <c r="Y44" s="273"/>
      <c r="Z44" s="273"/>
      <c r="AA44" s="273"/>
      <c r="AB44" s="273"/>
      <c r="AC44" s="273">
        <v>0</v>
      </c>
      <c r="AD44" s="273">
        <v>0</v>
      </c>
      <c r="AE44" s="273">
        <v>6290000</v>
      </c>
      <c r="AF44" s="273"/>
      <c r="AG44" s="273"/>
      <c r="AH44" s="274"/>
      <c r="AI44" s="275">
        <f t="shared" si="2"/>
        <v>6290000</v>
      </c>
      <c r="AJ44" s="254">
        <f t="shared" si="3"/>
        <v>19210000</v>
      </c>
      <c r="AK44" s="153"/>
    </row>
    <row r="45" spans="1:37" s="154" customFormat="1" ht="14.25" x14ac:dyDescent="0.2">
      <c r="A45" s="55" t="s">
        <v>44</v>
      </c>
      <c r="B45" s="56">
        <f t="shared" si="1"/>
        <v>5100000</v>
      </c>
      <c r="C45" s="57" t="s">
        <v>57</v>
      </c>
      <c r="D45" s="57" t="s">
        <v>56</v>
      </c>
      <c r="E45" s="57" t="s">
        <v>52</v>
      </c>
      <c r="F45" s="57" t="s">
        <v>65</v>
      </c>
      <c r="G45" s="57" t="s">
        <v>61</v>
      </c>
      <c r="H45" s="57" t="s">
        <v>1294</v>
      </c>
      <c r="I45" s="57" t="s">
        <v>84</v>
      </c>
      <c r="J45" s="57" t="s">
        <v>71</v>
      </c>
      <c r="K45" s="57" t="s">
        <v>72</v>
      </c>
      <c r="L45" s="58" t="s">
        <v>909</v>
      </c>
      <c r="M45" s="115">
        <v>5100000</v>
      </c>
      <c r="N45" s="65">
        <v>1094</v>
      </c>
      <c r="O45" s="65">
        <v>5100000</v>
      </c>
      <c r="P45" s="59">
        <v>1200</v>
      </c>
      <c r="Q45" s="56">
        <v>5100000</v>
      </c>
      <c r="R45" s="78">
        <v>1491</v>
      </c>
      <c r="S45" s="56">
        <v>5100000</v>
      </c>
      <c r="T45" s="119" t="s">
        <v>1300</v>
      </c>
      <c r="U45" s="121" t="s">
        <v>1304</v>
      </c>
      <c r="V45" s="126">
        <v>393</v>
      </c>
      <c r="W45" s="272"/>
      <c r="X45" s="273"/>
      <c r="Y45" s="273"/>
      <c r="Z45" s="273"/>
      <c r="AA45" s="273"/>
      <c r="AB45" s="273"/>
      <c r="AC45" s="273"/>
      <c r="AD45" s="273"/>
      <c r="AE45" s="273"/>
      <c r="AF45" s="273"/>
      <c r="AG45" s="273"/>
      <c r="AH45" s="274"/>
      <c r="AI45" s="275">
        <f t="shared" ref="AI45" si="4">SUM(W45:AH45)</f>
        <v>0</v>
      </c>
      <c r="AJ45" s="254">
        <f t="shared" si="3"/>
        <v>5100000</v>
      </c>
      <c r="AK45" s="153"/>
    </row>
    <row r="46" spans="1:37" s="154" customFormat="1" ht="14.25" x14ac:dyDescent="0.2">
      <c r="A46" s="55" t="s">
        <v>44</v>
      </c>
      <c r="B46" s="56">
        <f t="shared" si="1"/>
        <v>7650000</v>
      </c>
      <c r="C46" s="57" t="s">
        <v>57</v>
      </c>
      <c r="D46" s="57" t="s">
        <v>56</v>
      </c>
      <c r="E46" s="57" t="s">
        <v>52</v>
      </c>
      <c r="F46" s="57" t="s">
        <v>65</v>
      </c>
      <c r="G46" s="57" t="s">
        <v>61</v>
      </c>
      <c r="H46" s="57" t="s">
        <v>1294</v>
      </c>
      <c r="I46" s="57" t="s">
        <v>84</v>
      </c>
      <c r="J46" s="57" t="s">
        <v>71</v>
      </c>
      <c r="K46" s="57" t="s">
        <v>72</v>
      </c>
      <c r="L46" s="58" t="s">
        <v>909</v>
      </c>
      <c r="M46" s="115">
        <v>7650000</v>
      </c>
      <c r="N46" s="65">
        <v>1095</v>
      </c>
      <c r="O46" s="65">
        <v>7650000</v>
      </c>
      <c r="P46" s="59">
        <v>1201</v>
      </c>
      <c r="Q46" s="56">
        <v>7650000</v>
      </c>
      <c r="R46" s="78">
        <v>1613</v>
      </c>
      <c r="S46" s="56">
        <v>7650000</v>
      </c>
      <c r="T46" s="119" t="s">
        <v>1301</v>
      </c>
      <c r="U46" s="121" t="s">
        <v>1305</v>
      </c>
      <c r="V46" s="61">
        <v>521</v>
      </c>
      <c r="W46" s="272"/>
      <c r="X46" s="273"/>
      <c r="Y46" s="273"/>
      <c r="Z46" s="273"/>
      <c r="AA46" s="273"/>
      <c r="AB46" s="273"/>
      <c r="AC46" s="273"/>
      <c r="AD46" s="273"/>
      <c r="AE46" s="273"/>
      <c r="AF46" s="273"/>
      <c r="AG46" s="273"/>
      <c r="AH46" s="274"/>
      <c r="AI46" s="275">
        <f t="shared" si="2"/>
        <v>0</v>
      </c>
      <c r="AJ46" s="254">
        <f t="shared" si="3"/>
        <v>7650000</v>
      </c>
      <c r="AK46" s="153"/>
    </row>
    <row r="47" spans="1:37" s="154" customFormat="1" ht="14.25" x14ac:dyDescent="0.2">
      <c r="A47" s="55" t="s">
        <v>44</v>
      </c>
      <c r="B47" s="56">
        <f t="shared" si="1"/>
        <v>12000000</v>
      </c>
      <c r="C47" s="57" t="s">
        <v>57</v>
      </c>
      <c r="D47" s="57" t="s">
        <v>56</v>
      </c>
      <c r="E47" s="57" t="s">
        <v>52</v>
      </c>
      <c r="F47" s="57" t="s">
        <v>65</v>
      </c>
      <c r="G47" s="57" t="s">
        <v>61</v>
      </c>
      <c r="H47" s="57" t="s">
        <v>1294</v>
      </c>
      <c r="I47" s="57" t="s">
        <v>84</v>
      </c>
      <c r="J47" s="57" t="s">
        <v>71</v>
      </c>
      <c r="K47" s="57" t="s">
        <v>72</v>
      </c>
      <c r="L47" s="58" t="s">
        <v>909</v>
      </c>
      <c r="M47" s="115">
        <v>12000000</v>
      </c>
      <c r="N47" s="65">
        <v>1093</v>
      </c>
      <c r="O47" s="65">
        <v>12000000</v>
      </c>
      <c r="P47" s="59">
        <v>1199</v>
      </c>
      <c r="Q47" s="56">
        <v>12000000</v>
      </c>
      <c r="R47" s="78">
        <v>1596</v>
      </c>
      <c r="S47" s="56">
        <v>12000000</v>
      </c>
      <c r="T47" s="119" t="s">
        <v>1302</v>
      </c>
      <c r="U47" s="121" t="s">
        <v>137</v>
      </c>
      <c r="V47" s="126">
        <v>531</v>
      </c>
      <c r="W47" s="272"/>
      <c r="X47" s="273"/>
      <c r="Y47" s="273"/>
      <c r="Z47" s="273"/>
      <c r="AA47" s="273"/>
      <c r="AB47" s="273"/>
      <c r="AC47" s="273"/>
      <c r="AD47" s="273"/>
      <c r="AE47" s="273"/>
      <c r="AF47" s="273"/>
      <c r="AG47" s="273"/>
      <c r="AH47" s="274"/>
      <c r="AI47" s="275">
        <f t="shared" ref="AI47" si="5">SUM(W47:AH47)</f>
        <v>0</v>
      </c>
      <c r="AJ47" s="254">
        <f t="shared" si="3"/>
        <v>12000000</v>
      </c>
      <c r="AK47" s="153"/>
    </row>
    <row r="48" spans="1:37" s="154" customFormat="1" ht="71.25" x14ac:dyDescent="0.2">
      <c r="A48" s="55" t="s">
        <v>44</v>
      </c>
      <c r="B48" s="56">
        <f t="shared" si="1"/>
        <v>5321900</v>
      </c>
      <c r="C48" s="57" t="s">
        <v>57</v>
      </c>
      <c r="D48" s="57" t="s">
        <v>56</v>
      </c>
      <c r="E48" s="57" t="s">
        <v>52</v>
      </c>
      <c r="F48" s="57" t="s">
        <v>65</v>
      </c>
      <c r="G48" s="57" t="s">
        <v>61</v>
      </c>
      <c r="H48" s="57" t="s">
        <v>1294</v>
      </c>
      <c r="I48" s="57" t="s">
        <v>84</v>
      </c>
      <c r="J48" s="57" t="s">
        <v>71</v>
      </c>
      <c r="K48" s="57" t="s">
        <v>72</v>
      </c>
      <c r="L48" s="58" t="s">
        <v>909</v>
      </c>
      <c r="M48" s="115">
        <v>8100000</v>
      </c>
      <c r="N48" s="65" t="s">
        <v>1297</v>
      </c>
      <c r="O48" s="65">
        <v>6560900</v>
      </c>
      <c r="P48" s="59" t="s">
        <v>1299</v>
      </c>
      <c r="Q48" s="56">
        <v>5321900</v>
      </c>
      <c r="R48" s="78" t="s">
        <v>1298</v>
      </c>
      <c r="S48" s="56">
        <v>5321900</v>
      </c>
      <c r="T48" s="119" t="s">
        <v>1303</v>
      </c>
      <c r="U48" s="121" t="s">
        <v>33</v>
      </c>
      <c r="V48" s="126" t="s">
        <v>143</v>
      </c>
      <c r="W48" s="272"/>
      <c r="X48" s="273"/>
      <c r="Y48" s="273"/>
      <c r="Z48" s="273"/>
      <c r="AA48" s="273"/>
      <c r="AB48" s="273"/>
      <c r="AC48" s="273">
        <v>2182300</v>
      </c>
      <c r="AD48" s="273"/>
      <c r="AE48" s="273"/>
      <c r="AF48" s="273"/>
      <c r="AG48" s="273"/>
      <c r="AH48" s="274"/>
      <c r="AI48" s="275">
        <f t="shared" si="2"/>
        <v>2182300</v>
      </c>
      <c r="AJ48" s="254">
        <f t="shared" si="3"/>
        <v>3139600</v>
      </c>
      <c r="AK48" s="153"/>
    </row>
    <row r="49" spans="1:37" s="154" customFormat="1" ht="14.25" x14ac:dyDescent="0.2">
      <c r="A49" s="55"/>
      <c r="B49" s="56"/>
      <c r="C49" s="57"/>
      <c r="D49" s="57"/>
      <c r="E49" s="57"/>
      <c r="F49" s="57"/>
      <c r="G49" s="57"/>
      <c r="H49" s="57"/>
      <c r="I49" s="57"/>
      <c r="J49" s="57"/>
      <c r="K49" s="57"/>
      <c r="L49" s="58"/>
      <c r="M49" s="115"/>
      <c r="N49" s="65"/>
      <c r="O49" s="65"/>
      <c r="P49" s="59"/>
      <c r="Q49" s="56"/>
      <c r="R49" s="76"/>
      <c r="S49" s="56"/>
      <c r="T49" s="119"/>
      <c r="U49" s="77"/>
      <c r="V49" s="61"/>
      <c r="W49" s="272"/>
      <c r="X49" s="273"/>
      <c r="Y49" s="273"/>
      <c r="Z49" s="273"/>
      <c r="AA49" s="273"/>
      <c r="AB49" s="273"/>
      <c r="AC49" s="273"/>
      <c r="AD49" s="273"/>
      <c r="AE49" s="273"/>
      <c r="AF49" s="273"/>
      <c r="AG49" s="273"/>
      <c r="AH49" s="274"/>
      <c r="AI49" s="275">
        <f>SUM(W49:AH49)</f>
        <v>0</v>
      </c>
      <c r="AJ49" s="254">
        <f t="shared" si="3"/>
        <v>0</v>
      </c>
      <c r="AK49" s="153"/>
    </row>
    <row r="50" spans="1:37" s="155" customFormat="1" ht="108" x14ac:dyDescent="0.2">
      <c r="A50" s="66" t="s">
        <v>8</v>
      </c>
      <c r="B50" s="67">
        <f>B27-SUM(B28:B49)</f>
        <v>2778100</v>
      </c>
      <c r="C50" s="321" t="s">
        <v>57</v>
      </c>
      <c r="D50" s="322" t="s">
        <v>56</v>
      </c>
      <c r="E50" s="322" t="s">
        <v>52</v>
      </c>
      <c r="F50" s="322" t="s">
        <v>65</v>
      </c>
      <c r="G50" s="322" t="s">
        <v>61</v>
      </c>
      <c r="H50" s="322" t="s">
        <v>1294</v>
      </c>
      <c r="I50" s="322" t="s">
        <v>84</v>
      </c>
      <c r="J50" s="322" t="s">
        <v>71</v>
      </c>
      <c r="K50" s="322" t="s">
        <v>72</v>
      </c>
      <c r="L50" s="68"/>
      <c r="M50" s="116"/>
      <c r="N50" s="69"/>
      <c r="O50" s="67"/>
      <c r="P50" s="70"/>
      <c r="Q50" s="67">
        <f>SUM(Q28:Q49)</f>
        <v>450669042.85714287</v>
      </c>
      <c r="R50" s="71"/>
      <c r="S50" s="67">
        <f>SUM(S28:S49)</f>
        <v>450669043</v>
      </c>
      <c r="T50" s="242"/>
      <c r="U50" s="72"/>
      <c r="V50" s="73"/>
      <c r="W50" s="276">
        <f t="shared" ref="W50:AJ50" si="6">SUM(W28:W49)</f>
        <v>0</v>
      </c>
      <c r="X50" s="276">
        <f t="shared" si="6"/>
        <v>0</v>
      </c>
      <c r="Y50" s="276">
        <f t="shared" si="6"/>
        <v>0</v>
      </c>
      <c r="Z50" s="276">
        <f t="shared" si="6"/>
        <v>0</v>
      </c>
      <c r="AA50" s="276">
        <f t="shared" si="6"/>
        <v>0</v>
      </c>
      <c r="AB50" s="276">
        <f t="shared" si="6"/>
        <v>0</v>
      </c>
      <c r="AC50" s="276">
        <f t="shared" si="6"/>
        <v>2182300</v>
      </c>
      <c r="AD50" s="276">
        <f t="shared" si="6"/>
        <v>2380000</v>
      </c>
      <c r="AE50" s="276">
        <f t="shared" si="6"/>
        <v>86207143</v>
      </c>
      <c r="AF50" s="276">
        <f t="shared" si="6"/>
        <v>0</v>
      </c>
      <c r="AG50" s="276">
        <f t="shared" si="6"/>
        <v>0</v>
      </c>
      <c r="AH50" s="277">
        <f t="shared" si="6"/>
        <v>0</v>
      </c>
      <c r="AI50" s="255">
        <f t="shared" si="6"/>
        <v>90769443</v>
      </c>
      <c r="AJ50" s="255">
        <f t="shared" si="6"/>
        <v>359899600</v>
      </c>
    </row>
    <row r="51" spans="1:37" s="152" customFormat="1" ht="34.5" customHeight="1" x14ac:dyDescent="0.2">
      <c r="A51" s="41" t="s">
        <v>45</v>
      </c>
      <c r="B51" s="42">
        <f>63000000-16729200</f>
        <v>46270800</v>
      </c>
      <c r="C51" s="139"/>
      <c r="D51" s="139"/>
      <c r="E51" s="139"/>
      <c r="F51" s="139"/>
      <c r="G51" s="139"/>
      <c r="H51" s="139"/>
      <c r="I51" s="139"/>
      <c r="J51" s="139"/>
      <c r="K51" s="139"/>
      <c r="L51" s="43"/>
      <c r="M51" s="114"/>
      <c r="N51" s="44"/>
      <c r="O51" s="45"/>
      <c r="P51" s="46"/>
      <c r="Q51" s="47"/>
      <c r="R51" s="48"/>
      <c r="S51" s="47"/>
      <c r="T51" s="241"/>
      <c r="U51" s="49"/>
      <c r="V51" s="50"/>
      <c r="W51" s="269"/>
      <c r="X51" s="270"/>
      <c r="Y51" s="270"/>
      <c r="Z51" s="270"/>
      <c r="AA51" s="270"/>
      <c r="AB51" s="270"/>
      <c r="AC51" s="270"/>
      <c r="AD51" s="270"/>
      <c r="AE51" s="270"/>
      <c r="AF51" s="270"/>
      <c r="AG51" s="270"/>
      <c r="AH51" s="271"/>
      <c r="AI51" s="253"/>
      <c r="AJ51" s="253"/>
    </row>
    <row r="52" spans="1:37" s="154" customFormat="1" ht="14.25" x14ac:dyDescent="0.2">
      <c r="A52" s="55" t="s">
        <v>45</v>
      </c>
      <c r="B52" s="56">
        <f t="shared" ref="B52:B54" si="7">S52</f>
        <v>25500000</v>
      </c>
      <c r="C52" s="57" t="s">
        <v>57</v>
      </c>
      <c r="D52" s="57" t="s">
        <v>56</v>
      </c>
      <c r="E52" s="57" t="s">
        <v>58</v>
      </c>
      <c r="F52" s="57" t="s">
        <v>66</v>
      </c>
      <c r="G52" s="57" t="s">
        <v>62</v>
      </c>
      <c r="H52" s="57" t="s">
        <v>1293</v>
      </c>
      <c r="I52" s="57" t="s">
        <v>85</v>
      </c>
      <c r="J52" s="57" t="s">
        <v>71</v>
      </c>
      <c r="K52" s="57" t="s">
        <v>72</v>
      </c>
      <c r="L52" s="58">
        <v>515</v>
      </c>
      <c r="M52" s="115">
        <v>25500000</v>
      </c>
      <c r="N52" s="56" t="s">
        <v>145</v>
      </c>
      <c r="O52" s="56">
        <v>25500000</v>
      </c>
      <c r="P52" s="59">
        <v>723</v>
      </c>
      <c r="Q52" s="56">
        <v>25500000</v>
      </c>
      <c r="R52" s="59">
        <v>814</v>
      </c>
      <c r="S52" s="56">
        <v>25500000</v>
      </c>
      <c r="T52" s="118" t="s">
        <v>144</v>
      </c>
      <c r="U52" s="121" t="s">
        <v>146</v>
      </c>
      <c r="V52" s="126">
        <v>517</v>
      </c>
      <c r="W52" s="272"/>
      <c r="X52" s="273"/>
      <c r="Y52" s="273"/>
      <c r="Z52" s="273"/>
      <c r="AA52" s="273"/>
      <c r="AB52" s="273"/>
      <c r="AC52" s="273">
        <v>0</v>
      </c>
      <c r="AD52" s="273">
        <v>0</v>
      </c>
      <c r="AE52" s="273">
        <v>6290000</v>
      </c>
      <c r="AF52" s="273"/>
      <c r="AG52" s="273"/>
      <c r="AH52" s="274"/>
      <c r="AI52" s="275">
        <f t="shared" ref="AI52" si="8">SUM(W52:AH52)</f>
        <v>6290000</v>
      </c>
      <c r="AJ52" s="254">
        <f>+S52-AI52</f>
        <v>19210000</v>
      </c>
      <c r="AK52" s="153"/>
    </row>
    <row r="53" spans="1:37" s="154" customFormat="1" ht="14.25" x14ac:dyDescent="0.2">
      <c r="A53" s="55" t="s">
        <v>45</v>
      </c>
      <c r="B53" s="56">
        <f t="shared" si="7"/>
        <v>10048000</v>
      </c>
      <c r="C53" s="57" t="s">
        <v>57</v>
      </c>
      <c r="D53" s="57" t="s">
        <v>56</v>
      </c>
      <c r="E53" s="57" t="s">
        <v>58</v>
      </c>
      <c r="F53" s="57" t="s">
        <v>66</v>
      </c>
      <c r="G53" s="57" t="s">
        <v>62</v>
      </c>
      <c r="H53" s="57" t="s">
        <v>1293</v>
      </c>
      <c r="I53" s="57" t="s">
        <v>85</v>
      </c>
      <c r="J53" s="57" t="s">
        <v>71</v>
      </c>
      <c r="K53" s="57" t="s">
        <v>72</v>
      </c>
      <c r="L53" s="58">
        <v>943</v>
      </c>
      <c r="M53" s="115">
        <v>10048000</v>
      </c>
      <c r="N53" s="65" t="s">
        <v>1306</v>
      </c>
      <c r="O53" s="65">
        <v>12560000</v>
      </c>
      <c r="P53" s="59">
        <v>1050</v>
      </c>
      <c r="Q53" s="56">
        <v>10048000</v>
      </c>
      <c r="R53" s="59">
        <v>1301</v>
      </c>
      <c r="S53" s="56">
        <v>10048000</v>
      </c>
      <c r="T53" s="118" t="s">
        <v>1308</v>
      </c>
      <c r="U53" s="121" t="s">
        <v>1310</v>
      </c>
      <c r="V53" s="61">
        <v>764</v>
      </c>
      <c r="W53" s="272"/>
      <c r="X53" s="273"/>
      <c r="Y53" s="273"/>
      <c r="Z53" s="273"/>
      <c r="AA53" s="273"/>
      <c r="AB53" s="273"/>
      <c r="AC53" s="273"/>
      <c r="AD53" s="273"/>
      <c r="AE53" s="273"/>
      <c r="AF53" s="273"/>
      <c r="AG53" s="273"/>
      <c r="AH53" s="274"/>
      <c r="AI53" s="275">
        <f>SUM(W53:AH53)</f>
        <v>0</v>
      </c>
      <c r="AJ53" s="254">
        <f>+S53-AI53</f>
        <v>10048000</v>
      </c>
      <c r="AK53" s="153"/>
    </row>
    <row r="54" spans="1:37" s="154" customFormat="1" ht="14.25" x14ac:dyDescent="0.2">
      <c r="A54" s="55" t="s">
        <v>45</v>
      </c>
      <c r="B54" s="56">
        <f t="shared" si="7"/>
        <v>10048000</v>
      </c>
      <c r="C54" s="57" t="s">
        <v>57</v>
      </c>
      <c r="D54" s="57" t="s">
        <v>56</v>
      </c>
      <c r="E54" s="57" t="s">
        <v>58</v>
      </c>
      <c r="F54" s="57" t="s">
        <v>66</v>
      </c>
      <c r="G54" s="57" t="s">
        <v>62</v>
      </c>
      <c r="H54" s="57" t="s">
        <v>1293</v>
      </c>
      <c r="I54" s="57" t="s">
        <v>85</v>
      </c>
      <c r="J54" s="57" t="s">
        <v>71</v>
      </c>
      <c r="K54" s="57" t="s">
        <v>72</v>
      </c>
      <c r="L54" s="58">
        <v>944</v>
      </c>
      <c r="M54" s="115">
        <v>10048000</v>
      </c>
      <c r="N54" s="65" t="s">
        <v>1307</v>
      </c>
      <c r="O54" s="65">
        <v>12560000</v>
      </c>
      <c r="P54" s="59">
        <v>1051</v>
      </c>
      <c r="Q54" s="56">
        <v>10048000</v>
      </c>
      <c r="R54" s="59">
        <v>1284</v>
      </c>
      <c r="S54" s="56">
        <v>10048000</v>
      </c>
      <c r="T54" s="118" t="s">
        <v>1309</v>
      </c>
      <c r="U54" s="121" t="s">
        <v>1311</v>
      </c>
      <c r="V54" s="126">
        <v>758</v>
      </c>
      <c r="W54" s="272"/>
      <c r="X54" s="273"/>
      <c r="Y54" s="273"/>
      <c r="Z54" s="273"/>
      <c r="AA54" s="273"/>
      <c r="AB54" s="273"/>
      <c r="AC54" s="273"/>
      <c r="AD54" s="273"/>
      <c r="AE54" s="273"/>
      <c r="AF54" s="273"/>
      <c r="AG54" s="273"/>
      <c r="AH54" s="274"/>
      <c r="AI54" s="275">
        <f>SUM(W54:AH54)</f>
        <v>0</v>
      </c>
      <c r="AJ54" s="254">
        <f>+S54-AI54</f>
        <v>10048000</v>
      </c>
      <c r="AK54" s="153"/>
    </row>
    <row r="55" spans="1:37" s="154" customFormat="1" x14ac:dyDescent="0.2">
      <c r="A55" s="55"/>
      <c r="B55" s="56"/>
      <c r="C55" s="57"/>
      <c r="D55" s="57"/>
      <c r="E55" s="57"/>
      <c r="F55" s="57"/>
      <c r="G55" s="57"/>
      <c r="H55" s="57"/>
      <c r="I55" s="57"/>
      <c r="J55" s="57"/>
      <c r="K55" s="57"/>
      <c r="L55" s="58"/>
      <c r="M55" s="115"/>
      <c r="N55" s="65"/>
      <c r="O55" s="65"/>
      <c r="P55" s="59"/>
      <c r="Q55" s="56"/>
      <c r="R55" s="59"/>
      <c r="S55" s="56"/>
      <c r="T55" s="118"/>
      <c r="U55" s="60"/>
      <c r="V55" s="61"/>
      <c r="W55" s="272"/>
      <c r="X55" s="273"/>
      <c r="Y55" s="273"/>
      <c r="Z55" s="273"/>
      <c r="AA55" s="273"/>
      <c r="AB55" s="273"/>
      <c r="AC55" s="273"/>
      <c r="AD55" s="273"/>
      <c r="AE55" s="273"/>
      <c r="AF55" s="273"/>
      <c r="AG55" s="273"/>
      <c r="AH55" s="274"/>
      <c r="AI55" s="275">
        <f>SUM(W55:AH55)</f>
        <v>0</v>
      </c>
      <c r="AJ55" s="254">
        <f>+S55-AI55</f>
        <v>0</v>
      </c>
      <c r="AK55" s="153"/>
    </row>
    <row r="56" spans="1:37" s="155" customFormat="1" ht="108" x14ac:dyDescent="0.2">
      <c r="A56" s="66" t="s">
        <v>8</v>
      </c>
      <c r="B56" s="67">
        <f>B51-SUM(B52:B55)</f>
        <v>674800</v>
      </c>
      <c r="C56" s="321" t="s">
        <v>57</v>
      </c>
      <c r="D56" s="322" t="s">
        <v>56</v>
      </c>
      <c r="E56" s="322" t="s">
        <v>58</v>
      </c>
      <c r="F56" s="322" t="s">
        <v>66</v>
      </c>
      <c r="G56" s="322" t="s">
        <v>62</v>
      </c>
      <c r="H56" s="322" t="s">
        <v>1293</v>
      </c>
      <c r="I56" s="322" t="s">
        <v>85</v>
      </c>
      <c r="J56" s="322" t="s">
        <v>71</v>
      </c>
      <c r="K56" s="322" t="s">
        <v>72</v>
      </c>
      <c r="L56" s="68"/>
      <c r="M56" s="116"/>
      <c r="N56" s="69"/>
      <c r="O56" s="67"/>
      <c r="P56" s="70"/>
      <c r="Q56" s="67">
        <f>SUM(Q52:Q55)</f>
        <v>45596000</v>
      </c>
      <c r="R56" s="71"/>
      <c r="S56" s="67">
        <f>SUM(S52:S55)</f>
        <v>45596000</v>
      </c>
      <c r="T56" s="242"/>
      <c r="U56" s="72"/>
      <c r="V56" s="73"/>
      <c r="W56" s="276">
        <f t="shared" ref="W56:AJ56" si="9">SUM(W52:W55)</f>
        <v>0</v>
      </c>
      <c r="X56" s="276">
        <f t="shared" si="9"/>
        <v>0</v>
      </c>
      <c r="Y56" s="276">
        <f t="shared" si="9"/>
        <v>0</v>
      </c>
      <c r="Z56" s="276">
        <f t="shared" si="9"/>
        <v>0</v>
      </c>
      <c r="AA56" s="276">
        <f t="shared" si="9"/>
        <v>0</v>
      </c>
      <c r="AB56" s="276">
        <f t="shared" si="9"/>
        <v>0</v>
      </c>
      <c r="AC56" s="276">
        <f t="shared" si="9"/>
        <v>0</v>
      </c>
      <c r="AD56" s="276">
        <f t="shared" si="9"/>
        <v>0</v>
      </c>
      <c r="AE56" s="276">
        <f t="shared" si="9"/>
        <v>6290000</v>
      </c>
      <c r="AF56" s="276">
        <f t="shared" si="9"/>
        <v>0</v>
      </c>
      <c r="AG56" s="276">
        <f t="shared" si="9"/>
        <v>0</v>
      </c>
      <c r="AH56" s="277">
        <f t="shared" si="9"/>
        <v>0</v>
      </c>
      <c r="AI56" s="255">
        <f t="shared" si="9"/>
        <v>6290000</v>
      </c>
      <c r="AJ56" s="255">
        <f t="shared" si="9"/>
        <v>39306000</v>
      </c>
    </row>
    <row r="57" spans="1:37" s="154" customFormat="1" x14ac:dyDescent="0.2">
      <c r="A57" s="79"/>
      <c r="B57" s="80"/>
      <c r="C57" s="81"/>
      <c r="D57" s="82"/>
      <c r="E57" s="81"/>
      <c r="F57" s="81"/>
      <c r="G57" s="83"/>
      <c r="H57" s="83"/>
      <c r="I57" s="83"/>
      <c r="J57" s="83"/>
      <c r="K57" s="83"/>
      <c r="L57" s="84"/>
      <c r="M57" s="117"/>
      <c r="N57" s="82"/>
      <c r="O57" s="85"/>
      <c r="P57" s="86"/>
      <c r="Q57" s="80"/>
      <c r="R57" s="87"/>
      <c r="S57" s="80"/>
      <c r="T57" s="243"/>
      <c r="U57" s="88"/>
      <c r="V57" s="89"/>
      <c r="W57" s="278"/>
      <c r="X57" s="279"/>
      <c r="Y57" s="279"/>
      <c r="Z57" s="279"/>
      <c r="AA57" s="279"/>
      <c r="AB57" s="279"/>
      <c r="AC57" s="279"/>
      <c r="AD57" s="279"/>
      <c r="AE57" s="279"/>
      <c r="AF57" s="279"/>
      <c r="AG57" s="279"/>
      <c r="AH57" s="280"/>
      <c r="AI57" s="256"/>
      <c r="AJ57" s="256"/>
    </row>
    <row r="58" spans="1:37" s="173" customFormat="1" x14ac:dyDescent="0.2">
      <c r="A58" s="160" t="s">
        <v>38</v>
      </c>
      <c r="B58" s="205">
        <f>B51+B27+B20</f>
        <v>605000000</v>
      </c>
      <c r="C58" s="162"/>
      <c r="D58" s="163"/>
      <c r="E58" s="162"/>
      <c r="F58" s="162"/>
      <c r="G58" s="164"/>
      <c r="H58" s="164"/>
      <c r="I58" s="164"/>
      <c r="J58" s="165"/>
      <c r="K58" s="164"/>
      <c r="L58" s="166"/>
      <c r="M58" s="167"/>
      <c r="N58" s="163"/>
      <c r="O58" s="168"/>
      <c r="P58" s="169"/>
      <c r="Q58" s="205">
        <f>Q56+Q50+Q26</f>
        <v>583147100</v>
      </c>
      <c r="R58" s="170"/>
      <c r="S58" s="205">
        <f>S56+S50+S26</f>
        <v>583147100</v>
      </c>
      <c r="T58" s="244"/>
      <c r="U58" s="171"/>
      <c r="V58" s="172"/>
      <c r="W58" s="281">
        <f t="shared" ref="W58:AJ58" si="10">W56+W50+W26</f>
        <v>0</v>
      </c>
      <c r="X58" s="281">
        <f t="shared" si="10"/>
        <v>0</v>
      </c>
      <c r="Y58" s="281">
        <f t="shared" si="10"/>
        <v>0</v>
      </c>
      <c r="Z58" s="281">
        <f t="shared" si="10"/>
        <v>0</v>
      </c>
      <c r="AA58" s="281">
        <f t="shared" si="10"/>
        <v>0</v>
      </c>
      <c r="AB58" s="281">
        <f t="shared" si="10"/>
        <v>0</v>
      </c>
      <c r="AC58" s="281">
        <f t="shared" si="10"/>
        <v>2182300</v>
      </c>
      <c r="AD58" s="281">
        <f t="shared" si="10"/>
        <v>2380000</v>
      </c>
      <c r="AE58" s="281">
        <f t="shared" si="10"/>
        <v>115287120</v>
      </c>
      <c r="AF58" s="281">
        <f t="shared" si="10"/>
        <v>0</v>
      </c>
      <c r="AG58" s="281">
        <f t="shared" si="10"/>
        <v>0</v>
      </c>
      <c r="AH58" s="282">
        <f t="shared" si="10"/>
        <v>0</v>
      </c>
      <c r="AI58" s="257">
        <f t="shared" si="10"/>
        <v>119849420</v>
      </c>
      <c r="AJ58" s="257">
        <f t="shared" si="10"/>
        <v>463297680</v>
      </c>
    </row>
    <row r="59" spans="1:37" s="358" customFormat="1" ht="14.25" x14ac:dyDescent="0.2">
      <c r="A59" s="348"/>
      <c r="B59" s="349">
        <v>605000000</v>
      </c>
      <c r="C59" s="350"/>
      <c r="D59" s="350"/>
      <c r="E59" s="350"/>
      <c r="F59" s="350"/>
      <c r="G59" s="350"/>
      <c r="H59" s="350"/>
      <c r="I59" s="350"/>
      <c r="J59" s="350"/>
      <c r="K59" s="350"/>
      <c r="L59" s="351"/>
      <c r="M59" s="351"/>
      <c r="N59" s="350"/>
      <c r="O59" s="349"/>
      <c r="P59" s="352"/>
      <c r="Q59" s="349">
        <v>583147100</v>
      </c>
      <c r="R59" s="353"/>
      <c r="S59" s="349">
        <v>583147100</v>
      </c>
      <c r="T59" s="354"/>
      <c r="U59" s="349"/>
      <c r="V59" s="350"/>
      <c r="W59" s="355"/>
      <c r="X59" s="355"/>
      <c r="Y59" s="355"/>
      <c r="Z59" s="355"/>
      <c r="AA59" s="355"/>
      <c r="AB59" s="355"/>
      <c r="AC59" s="355"/>
      <c r="AD59" s="355"/>
      <c r="AE59" s="355"/>
      <c r="AF59" s="355"/>
      <c r="AG59" s="355"/>
      <c r="AH59" s="355"/>
      <c r="AI59" s="356">
        <v>527064433</v>
      </c>
      <c r="AJ59" s="357">
        <v>56082667</v>
      </c>
    </row>
    <row r="60" spans="1:37" s="358" customFormat="1" ht="14.25" x14ac:dyDescent="0.2">
      <c r="A60" s="348"/>
      <c r="B60" s="335">
        <f>+B59-B58</f>
        <v>0</v>
      </c>
      <c r="C60" s="350"/>
      <c r="D60" s="350"/>
      <c r="E60" s="350"/>
      <c r="F60" s="350"/>
      <c r="G60" s="350"/>
      <c r="H60" s="350"/>
      <c r="I60" s="350"/>
      <c r="J60" s="350"/>
      <c r="K60" s="350"/>
      <c r="L60" s="351"/>
      <c r="M60" s="335"/>
      <c r="N60" s="350"/>
      <c r="O60" s="349"/>
      <c r="P60" s="352"/>
      <c r="Q60" s="335">
        <f>+Q59-Q58</f>
        <v>0</v>
      </c>
      <c r="R60" s="353"/>
      <c r="S60" s="335">
        <f>+S59-S58</f>
        <v>0</v>
      </c>
      <c r="T60" s="354"/>
      <c r="U60" s="349"/>
      <c r="V60" s="350"/>
      <c r="W60" s="355"/>
      <c r="X60" s="355"/>
      <c r="Y60" s="355"/>
      <c r="Z60" s="355"/>
      <c r="AA60" s="355"/>
      <c r="AB60" s="355"/>
      <c r="AC60" s="355"/>
      <c r="AD60" s="355"/>
      <c r="AE60" s="355"/>
      <c r="AF60" s="355"/>
      <c r="AG60" s="355"/>
      <c r="AH60" s="355"/>
      <c r="AI60" s="335">
        <f>+AI59-AI58</f>
        <v>407215013</v>
      </c>
      <c r="AJ60" s="335">
        <f>+AJ59-AJ58</f>
        <v>-407215013</v>
      </c>
    </row>
    <row r="61" spans="1:37" ht="12.75" customHeight="1" x14ac:dyDescent="0.2">
      <c r="A61" s="174"/>
      <c r="B61" s="175"/>
      <c r="C61" s="182"/>
      <c r="D61" s="182"/>
      <c r="E61" s="182"/>
      <c r="F61" s="182"/>
      <c r="G61" s="182"/>
      <c r="H61" s="182"/>
      <c r="I61" s="182"/>
      <c r="J61" s="182"/>
      <c r="K61" s="182"/>
      <c r="L61" s="183"/>
      <c r="M61" s="183"/>
      <c r="N61" s="176"/>
      <c r="O61" s="175"/>
      <c r="P61" s="178"/>
      <c r="Q61" s="179"/>
      <c r="R61" s="180"/>
      <c r="S61" s="179"/>
      <c r="T61" s="245"/>
      <c r="U61" s="179"/>
      <c r="V61" s="181"/>
      <c r="W61" s="283"/>
      <c r="X61" s="283"/>
      <c r="Y61" s="283"/>
      <c r="Z61" s="283"/>
      <c r="AA61" s="283"/>
      <c r="AB61" s="283"/>
      <c r="AC61" s="283"/>
      <c r="AD61" s="283"/>
      <c r="AE61" s="283"/>
      <c r="AF61" s="283"/>
      <c r="AG61" s="283"/>
      <c r="AH61" s="283"/>
      <c r="AI61" s="284"/>
      <c r="AJ61" s="258"/>
    </row>
    <row r="62" spans="1:37" ht="22.5" customHeight="1" x14ac:dyDescent="0.2">
      <c r="A62" s="222" t="s">
        <v>1623</v>
      </c>
      <c r="B62" s="223" t="s">
        <v>6</v>
      </c>
      <c r="C62" s="173"/>
      <c r="D62" s="182"/>
      <c r="E62" s="182"/>
      <c r="F62" s="182"/>
      <c r="G62" s="182"/>
      <c r="M62" s="183"/>
      <c r="N62" s="185"/>
      <c r="O62" s="185"/>
      <c r="P62" s="185"/>
      <c r="Q62" s="223" t="s">
        <v>6</v>
      </c>
      <c r="S62" s="224" t="s">
        <v>7</v>
      </c>
      <c r="U62" s="149"/>
      <c r="W62" s="285" t="s">
        <v>13</v>
      </c>
      <c r="X62" s="286" t="s">
        <v>14</v>
      </c>
      <c r="Y62" s="286" t="s">
        <v>15</v>
      </c>
      <c r="Z62" s="286" t="s">
        <v>16</v>
      </c>
      <c r="AA62" s="286" t="s">
        <v>17</v>
      </c>
      <c r="AB62" s="286" t="s">
        <v>18</v>
      </c>
      <c r="AC62" s="286" t="s">
        <v>19</v>
      </c>
      <c r="AD62" s="286" t="s">
        <v>20</v>
      </c>
      <c r="AE62" s="286" t="s">
        <v>21</v>
      </c>
      <c r="AF62" s="286" t="s">
        <v>22</v>
      </c>
      <c r="AG62" s="286" t="s">
        <v>23</v>
      </c>
      <c r="AH62" s="287" t="s">
        <v>24</v>
      </c>
      <c r="AI62" s="288" t="s">
        <v>25</v>
      </c>
      <c r="AJ62" s="259" t="s">
        <v>26</v>
      </c>
    </row>
    <row r="63" spans="1:37" ht="27" x14ac:dyDescent="0.2">
      <c r="A63" s="229" t="s">
        <v>1288</v>
      </c>
      <c r="B63" s="230">
        <f>+SUMIF($H$19:$H$56,$A63,B$19:B$56)</f>
        <v>105282057</v>
      </c>
      <c r="C63" s="173"/>
      <c r="D63" s="173"/>
      <c r="E63" s="173"/>
      <c r="F63" s="173"/>
      <c r="G63" s="173"/>
      <c r="M63" s="231"/>
      <c r="N63" s="185"/>
      <c r="O63" s="185"/>
      <c r="P63" s="185"/>
      <c r="Q63" s="230">
        <f>+SUMIF($H$19:$H$56,$A63,Q$19:Q$56)/2</f>
        <v>86882057.142857134</v>
      </c>
      <c r="S63" s="230">
        <f>+SUMIF($H$19:$H$56,$A63,S$19:S$56)/2</f>
        <v>86882057</v>
      </c>
      <c r="U63" s="149"/>
      <c r="V63" s="189"/>
      <c r="W63" s="230">
        <f t="shared" ref="W63:AJ65" si="11">+SUMIF($H$19:$H$56,$A63,W$19:W$56)/2</f>
        <v>0</v>
      </c>
      <c r="X63" s="230">
        <f t="shared" si="11"/>
        <v>0</v>
      </c>
      <c r="Y63" s="230">
        <f t="shared" si="11"/>
        <v>0</v>
      </c>
      <c r="Z63" s="230">
        <f t="shared" si="11"/>
        <v>0</v>
      </c>
      <c r="AA63" s="230">
        <f t="shared" si="11"/>
        <v>0</v>
      </c>
      <c r="AB63" s="230">
        <f t="shared" si="11"/>
        <v>0</v>
      </c>
      <c r="AC63" s="230">
        <f t="shared" si="11"/>
        <v>0</v>
      </c>
      <c r="AD63" s="230">
        <f t="shared" si="11"/>
        <v>0</v>
      </c>
      <c r="AE63" s="230">
        <f t="shared" si="11"/>
        <v>22789977</v>
      </c>
      <c r="AF63" s="230">
        <f t="shared" si="11"/>
        <v>0</v>
      </c>
      <c r="AG63" s="230">
        <f t="shared" si="11"/>
        <v>0</v>
      </c>
      <c r="AH63" s="230">
        <f t="shared" si="11"/>
        <v>0</v>
      </c>
      <c r="AI63" s="230">
        <f t="shared" si="11"/>
        <v>22789977</v>
      </c>
      <c r="AJ63" s="230">
        <f t="shared" si="11"/>
        <v>64092080</v>
      </c>
    </row>
    <row r="64" spans="1:37" ht="40.5" x14ac:dyDescent="0.2">
      <c r="A64" s="229" t="s">
        <v>1294</v>
      </c>
      <c r="B64" s="230">
        <f>+SUMIF($H$19:$H$56,$A64,B$19:B$56)</f>
        <v>453447143</v>
      </c>
      <c r="C64" s="173"/>
      <c r="D64" s="173"/>
      <c r="E64" s="173"/>
      <c r="F64" s="173"/>
      <c r="G64" s="173"/>
      <c r="M64" s="231"/>
      <c r="N64" s="185"/>
      <c r="O64" s="185"/>
      <c r="P64" s="185"/>
      <c r="Q64" s="230">
        <f>+SUMIF($H$19:$H$56,$A64,Q$19:Q$56)/2</f>
        <v>450669042.85714287</v>
      </c>
      <c r="S64" s="230">
        <f>+SUMIF($H$19:$H$56,$A64,S$19:S$56)/2</f>
        <v>450669043</v>
      </c>
      <c r="U64" s="149"/>
      <c r="V64" s="189"/>
      <c r="W64" s="230">
        <f t="shared" si="11"/>
        <v>0</v>
      </c>
      <c r="X64" s="230">
        <f t="shared" si="11"/>
        <v>0</v>
      </c>
      <c r="Y64" s="230">
        <f t="shared" si="11"/>
        <v>0</v>
      </c>
      <c r="Z64" s="230">
        <f t="shared" si="11"/>
        <v>0</v>
      </c>
      <c r="AA64" s="230">
        <f t="shared" si="11"/>
        <v>0</v>
      </c>
      <c r="AB64" s="230">
        <f t="shared" si="11"/>
        <v>0</v>
      </c>
      <c r="AC64" s="230">
        <f t="shared" si="11"/>
        <v>2182300</v>
      </c>
      <c r="AD64" s="230">
        <f t="shared" si="11"/>
        <v>2380000</v>
      </c>
      <c r="AE64" s="230">
        <f t="shared" si="11"/>
        <v>86207143</v>
      </c>
      <c r="AF64" s="230">
        <f t="shared" si="11"/>
        <v>0</v>
      </c>
      <c r="AG64" s="230">
        <f t="shared" si="11"/>
        <v>0</v>
      </c>
      <c r="AH64" s="230">
        <f t="shared" si="11"/>
        <v>0</v>
      </c>
      <c r="AI64" s="230">
        <f t="shared" si="11"/>
        <v>90769443</v>
      </c>
      <c r="AJ64" s="230">
        <f t="shared" si="11"/>
        <v>359899600</v>
      </c>
    </row>
    <row r="65" spans="1:36" ht="40.5" x14ac:dyDescent="0.2">
      <c r="A65" s="229" t="s">
        <v>1293</v>
      </c>
      <c r="B65" s="230">
        <f>+SUMIF($H$19:$H$56,$A65,B$19:B$56)</f>
        <v>46270800</v>
      </c>
      <c r="C65" s="173"/>
      <c r="D65" s="173"/>
      <c r="E65" s="173"/>
      <c r="F65" s="173"/>
      <c r="G65" s="173"/>
      <c r="M65" s="231"/>
      <c r="N65" s="185"/>
      <c r="O65" s="185"/>
      <c r="P65" s="185"/>
      <c r="Q65" s="230">
        <f>+SUMIF($H$19:$H$56,$A65,Q$19:Q$56)/2</f>
        <v>45596000</v>
      </c>
      <c r="S65" s="230">
        <f>+SUMIF($H$19:$H$56,$A65,S$19:S$56)/2</f>
        <v>45596000</v>
      </c>
      <c r="V65" s="189"/>
      <c r="W65" s="230">
        <f t="shared" si="11"/>
        <v>0</v>
      </c>
      <c r="X65" s="230">
        <f t="shared" si="11"/>
        <v>0</v>
      </c>
      <c r="Y65" s="230">
        <f t="shared" si="11"/>
        <v>0</v>
      </c>
      <c r="Z65" s="230">
        <f t="shared" si="11"/>
        <v>0</v>
      </c>
      <c r="AA65" s="230">
        <f t="shared" si="11"/>
        <v>0</v>
      </c>
      <c r="AB65" s="230">
        <f t="shared" si="11"/>
        <v>0</v>
      </c>
      <c r="AC65" s="230">
        <f t="shared" si="11"/>
        <v>0</v>
      </c>
      <c r="AD65" s="230">
        <f t="shared" si="11"/>
        <v>0</v>
      </c>
      <c r="AE65" s="230">
        <f t="shared" si="11"/>
        <v>6290000</v>
      </c>
      <c r="AF65" s="230">
        <f t="shared" si="11"/>
        <v>0</v>
      </c>
      <c r="AG65" s="230">
        <f t="shared" si="11"/>
        <v>0</v>
      </c>
      <c r="AH65" s="230">
        <f t="shared" si="11"/>
        <v>0</v>
      </c>
      <c r="AI65" s="230">
        <f t="shared" si="11"/>
        <v>6290000</v>
      </c>
      <c r="AJ65" s="230">
        <f t="shared" si="11"/>
        <v>39306000</v>
      </c>
    </row>
    <row r="66" spans="1:36" ht="12.75" customHeight="1" x14ac:dyDescent="0.2">
      <c r="A66" s="174"/>
      <c r="B66" s="175"/>
      <c r="C66" s="182"/>
      <c r="D66" s="182"/>
      <c r="E66" s="182"/>
      <c r="F66" s="182"/>
      <c r="G66" s="182"/>
      <c r="H66" s="182"/>
      <c r="I66" s="182"/>
      <c r="J66" s="182"/>
      <c r="K66" s="182"/>
      <c r="L66" s="183"/>
      <c r="M66" s="183"/>
      <c r="N66" s="176"/>
      <c r="O66" s="175"/>
      <c r="P66" s="178"/>
      <c r="Q66" s="179"/>
      <c r="R66" s="180"/>
      <c r="S66" s="179"/>
      <c r="T66" s="245"/>
      <c r="U66" s="179"/>
      <c r="V66" s="181"/>
      <c r="W66" s="283"/>
      <c r="X66" s="283"/>
      <c r="Y66" s="283"/>
      <c r="Z66" s="283"/>
      <c r="AA66" s="283"/>
      <c r="AB66" s="283"/>
      <c r="AC66" s="283"/>
      <c r="AD66" s="283"/>
      <c r="AE66" s="283"/>
      <c r="AF66" s="283"/>
      <c r="AG66" s="283"/>
      <c r="AH66" s="283"/>
      <c r="AI66" s="284"/>
      <c r="AJ66" s="258"/>
    </row>
    <row r="67" spans="1:36" ht="22.5" customHeight="1" x14ac:dyDescent="0.2">
      <c r="A67" s="222" t="s">
        <v>1624</v>
      </c>
      <c r="B67" s="223" t="s">
        <v>6</v>
      </c>
      <c r="C67" s="173"/>
      <c r="D67" s="182"/>
      <c r="E67" s="182"/>
      <c r="F67" s="182"/>
      <c r="G67" s="182"/>
      <c r="M67" s="183"/>
      <c r="N67" s="185"/>
      <c r="O67" s="185"/>
      <c r="P67" s="185"/>
      <c r="Q67" s="223" t="s">
        <v>6</v>
      </c>
      <c r="S67" s="224" t="s">
        <v>7</v>
      </c>
      <c r="U67" s="149"/>
      <c r="W67" s="285" t="s">
        <v>13</v>
      </c>
      <c r="X67" s="286" t="s">
        <v>14</v>
      </c>
      <c r="Y67" s="286" t="s">
        <v>15</v>
      </c>
      <c r="Z67" s="286" t="s">
        <v>16</v>
      </c>
      <c r="AA67" s="286" t="s">
        <v>17</v>
      </c>
      <c r="AB67" s="286" t="s">
        <v>18</v>
      </c>
      <c r="AC67" s="286" t="s">
        <v>19</v>
      </c>
      <c r="AD67" s="286" t="s">
        <v>20</v>
      </c>
      <c r="AE67" s="286" t="s">
        <v>21</v>
      </c>
      <c r="AF67" s="286" t="s">
        <v>22</v>
      </c>
      <c r="AG67" s="286" t="s">
        <v>23</v>
      </c>
      <c r="AH67" s="287" t="s">
        <v>24</v>
      </c>
      <c r="AI67" s="288" t="s">
        <v>25</v>
      </c>
      <c r="AJ67" s="259" t="s">
        <v>26</v>
      </c>
    </row>
    <row r="68" spans="1:36" ht="40.5" x14ac:dyDescent="0.2">
      <c r="A68" s="229" t="s">
        <v>71</v>
      </c>
      <c r="B68" s="230">
        <f>+SUMIF($J$19:$J$56,$A68,B$19:B$56)</f>
        <v>605000000</v>
      </c>
      <c r="C68" s="173"/>
      <c r="D68" s="173"/>
      <c r="E68" s="173"/>
      <c r="F68" s="173"/>
      <c r="G68" s="173"/>
      <c r="M68" s="231"/>
      <c r="N68" s="185"/>
      <c r="O68" s="185"/>
      <c r="P68" s="185"/>
      <c r="Q68" s="230">
        <f>+SUMIF($J$19:$J$56,$A68,Q$19:Q$56)/2</f>
        <v>583147100</v>
      </c>
      <c r="S68" s="230">
        <f>+SUMIF($J$19:$J$56,$A68,S$19:S$56)/2</f>
        <v>583147100</v>
      </c>
      <c r="V68" s="189"/>
      <c r="W68" s="230">
        <f t="shared" ref="W68:AJ68" si="12">+SUMIF($J$19:$J$56,$A68,W$19:W$56)/2</f>
        <v>0</v>
      </c>
      <c r="X68" s="230">
        <f t="shared" si="12"/>
        <v>0</v>
      </c>
      <c r="Y68" s="230">
        <f t="shared" si="12"/>
        <v>0</v>
      </c>
      <c r="Z68" s="230">
        <f t="shared" si="12"/>
        <v>0</v>
      </c>
      <c r="AA68" s="230">
        <f t="shared" si="12"/>
        <v>0</v>
      </c>
      <c r="AB68" s="230">
        <f t="shared" si="12"/>
        <v>0</v>
      </c>
      <c r="AC68" s="230">
        <f t="shared" si="12"/>
        <v>2182300</v>
      </c>
      <c r="AD68" s="230">
        <f t="shared" si="12"/>
        <v>2380000</v>
      </c>
      <c r="AE68" s="230">
        <f t="shared" si="12"/>
        <v>115287120</v>
      </c>
      <c r="AF68" s="230">
        <f t="shared" si="12"/>
        <v>0</v>
      </c>
      <c r="AG68" s="230">
        <f t="shared" si="12"/>
        <v>0</v>
      </c>
      <c r="AH68" s="230">
        <f t="shared" si="12"/>
        <v>0</v>
      </c>
      <c r="AI68" s="230">
        <f t="shared" si="12"/>
        <v>119849420</v>
      </c>
      <c r="AJ68" s="230">
        <f t="shared" si="12"/>
        <v>463297680</v>
      </c>
    </row>
    <row r="69" spans="1:36" ht="15.75" customHeight="1" x14ac:dyDescent="0.2">
      <c r="A69" s="229"/>
      <c r="B69" s="230"/>
      <c r="C69" s="173"/>
      <c r="D69" s="173"/>
      <c r="E69" s="173"/>
      <c r="F69" s="173"/>
      <c r="G69" s="173"/>
      <c r="M69" s="231"/>
      <c r="N69" s="185"/>
      <c r="O69" s="185"/>
      <c r="P69" s="185"/>
      <c r="Q69" s="230"/>
      <c r="S69" s="230"/>
      <c r="V69" s="189"/>
      <c r="W69" s="289"/>
      <c r="X69" s="289"/>
      <c r="Y69" s="289"/>
      <c r="Z69" s="289"/>
      <c r="AA69" s="289"/>
      <c r="AB69" s="289"/>
      <c r="AC69" s="289"/>
      <c r="AD69" s="289"/>
      <c r="AE69" s="289"/>
      <c r="AF69" s="289"/>
      <c r="AG69" s="289"/>
      <c r="AH69" s="289"/>
      <c r="AI69" s="289"/>
      <c r="AJ69" s="260"/>
    </row>
    <row r="70" spans="1:36" ht="18.75" customHeight="1" x14ac:dyDescent="0.2">
      <c r="A70" s="221"/>
      <c r="B70" s="105"/>
      <c r="C70" s="103"/>
      <c r="D70" s="107"/>
      <c r="E70" s="107"/>
      <c r="F70" s="107"/>
      <c r="G70" s="107"/>
      <c r="M70" s="108"/>
      <c r="N70" s="185"/>
      <c r="O70" s="185"/>
      <c r="P70" s="185"/>
      <c r="Q70" s="105"/>
      <c r="S70" s="105"/>
      <c r="V70" s="189"/>
      <c r="W70" s="290"/>
      <c r="X70" s="290"/>
      <c r="Y70" s="290"/>
      <c r="Z70" s="290"/>
      <c r="AA70" s="290"/>
      <c r="AB70" s="290"/>
      <c r="AC70" s="290"/>
      <c r="AD70" s="290"/>
      <c r="AE70" s="290"/>
      <c r="AF70" s="290"/>
      <c r="AG70" s="290"/>
      <c r="AH70" s="290"/>
      <c r="AI70" s="290"/>
      <c r="AJ70" s="261"/>
    </row>
    <row r="71" spans="1:36" ht="14.25" thickBot="1" x14ac:dyDescent="0.25">
      <c r="A71" s="190"/>
      <c r="B71" s="191"/>
      <c r="C71" s="192"/>
      <c r="D71" s="192"/>
      <c r="E71" s="192"/>
      <c r="F71" s="192"/>
      <c r="G71" s="192"/>
      <c r="H71" s="192"/>
      <c r="I71" s="192"/>
      <c r="J71" s="192"/>
      <c r="K71" s="192"/>
      <c r="L71" s="193"/>
      <c r="M71" s="193"/>
      <c r="N71" s="194"/>
      <c r="O71" s="109"/>
      <c r="P71" s="195"/>
      <c r="Q71" s="191"/>
      <c r="R71" s="195"/>
      <c r="S71" s="191"/>
      <c r="T71" s="247"/>
      <c r="U71" s="191"/>
      <c r="V71" s="194"/>
      <c r="W71" s="291"/>
      <c r="X71" s="291"/>
      <c r="Y71" s="291"/>
      <c r="Z71" s="291"/>
      <c r="AA71" s="291"/>
      <c r="AB71" s="291"/>
      <c r="AC71" s="291"/>
      <c r="AD71" s="291"/>
      <c r="AE71" s="291"/>
      <c r="AF71" s="291"/>
      <c r="AG71" s="291"/>
      <c r="AH71" s="291"/>
      <c r="AI71" s="292"/>
      <c r="AJ71" s="262"/>
    </row>
    <row r="72" spans="1:36" x14ac:dyDescent="0.2">
      <c r="Q72" s="113"/>
      <c r="R72" s="113"/>
      <c r="S72" s="113"/>
      <c r="T72" s="248"/>
      <c r="U72" s="113"/>
    </row>
    <row r="73" spans="1:36" x14ac:dyDescent="0.2">
      <c r="Q73" s="113"/>
      <c r="R73" s="113"/>
      <c r="S73" s="113"/>
      <c r="T73" s="248"/>
      <c r="U73" s="113"/>
    </row>
    <row r="75" spans="1:36" x14ac:dyDescent="0.2">
      <c r="A75" s="196"/>
      <c r="B75" s="184"/>
      <c r="C75" s="197"/>
      <c r="D75" s="198"/>
    </row>
    <row r="76" spans="1:36" x14ac:dyDescent="0.2">
      <c r="A76" s="200"/>
      <c r="B76" s="201"/>
      <c r="C76" s="202"/>
      <c r="D76" s="203"/>
    </row>
    <row r="77" spans="1:36" x14ac:dyDescent="0.2">
      <c r="A77" s="200"/>
      <c r="B77" s="201"/>
      <c r="C77" s="202"/>
      <c r="D77" s="203"/>
    </row>
    <row r="78" spans="1:36" x14ac:dyDescent="0.2">
      <c r="A78" s="200"/>
      <c r="B78" s="201"/>
      <c r="C78" s="202"/>
    </row>
    <row r="79" spans="1:36" x14ac:dyDescent="0.2">
      <c r="B79" s="201"/>
    </row>
    <row r="80" spans="1:36" x14ac:dyDescent="0.2">
      <c r="B80" s="201"/>
    </row>
    <row r="81" spans="1:10" x14ac:dyDescent="0.2">
      <c r="B81" s="201"/>
    </row>
    <row r="82" spans="1:10" x14ac:dyDescent="0.2">
      <c r="B82" s="201"/>
    </row>
    <row r="83" spans="1:10" x14ac:dyDescent="0.2">
      <c r="B83" s="201"/>
    </row>
    <row r="84" spans="1:10" x14ac:dyDescent="0.2">
      <c r="B84" s="201"/>
    </row>
    <row r="85" spans="1:10" x14ac:dyDescent="0.2">
      <c r="A85" s="200"/>
      <c r="C85" s="201"/>
    </row>
    <row r="86" spans="1:10" x14ac:dyDescent="0.2">
      <c r="A86" s="200"/>
      <c r="C86" s="201"/>
    </row>
    <row r="87" spans="1:10" x14ac:dyDescent="0.2">
      <c r="A87" s="196"/>
      <c r="B87" s="201"/>
      <c r="C87" s="201"/>
    </row>
    <row r="88" spans="1:10" x14ac:dyDescent="0.2">
      <c r="A88" s="200"/>
      <c r="B88" s="201"/>
      <c r="C88" s="201"/>
      <c r="F88" s="204"/>
      <c r="G88" s="204"/>
      <c r="H88" s="204"/>
      <c r="I88" s="204"/>
      <c r="J88" s="204"/>
    </row>
    <row r="89" spans="1:10" x14ac:dyDescent="0.2">
      <c r="A89" s="200"/>
    </row>
    <row r="90" spans="1:10" x14ac:dyDescent="0.2">
      <c r="B90" s="201"/>
      <c r="C90" s="201"/>
    </row>
    <row r="91" spans="1:10" x14ac:dyDescent="0.2">
      <c r="A91" s="200"/>
    </row>
    <row r="92" spans="1:10" x14ac:dyDescent="0.2">
      <c r="A92" s="200"/>
    </row>
    <row r="93" spans="1:10" x14ac:dyDescent="0.2">
      <c r="A93" s="200"/>
    </row>
    <row r="94" spans="1:10" x14ac:dyDescent="0.2">
      <c r="A94" s="200"/>
    </row>
    <row r="95" spans="1:10" x14ac:dyDescent="0.2">
      <c r="A95" s="200"/>
    </row>
    <row r="96" spans="1:10" x14ac:dyDescent="0.2">
      <c r="A96" s="200"/>
      <c r="B96" s="201"/>
    </row>
    <row r="97" spans="1:2" x14ac:dyDescent="0.2">
      <c r="A97" s="200"/>
      <c r="B97" s="201"/>
    </row>
    <row r="98" spans="1:2" x14ac:dyDescent="0.2">
      <c r="A98" s="200"/>
      <c r="B98" s="201"/>
    </row>
    <row r="99" spans="1:2" x14ac:dyDescent="0.2">
      <c r="A99" s="200"/>
      <c r="B99" s="201"/>
    </row>
    <row r="100" spans="1:2" x14ac:dyDescent="0.2">
      <c r="A100" s="200"/>
      <c r="B100" s="201"/>
    </row>
    <row r="101" spans="1:2" x14ac:dyDescent="0.2">
      <c r="A101" s="200"/>
      <c r="B101" s="201"/>
    </row>
    <row r="102" spans="1:2" x14ac:dyDescent="0.2">
      <c r="A102" s="200"/>
      <c r="B102" s="201"/>
    </row>
    <row r="103" spans="1:2" x14ac:dyDescent="0.2">
      <c r="A103" s="200"/>
      <c r="B103" s="201"/>
    </row>
    <row r="104" spans="1:2" x14ac:dyDescent="0.2">
      <c r="A104" s="200"/>
      <c r="B104" s="201"/>
    </row>
    <row r="105" spans="1:2" x14ac:dyDescent="0.2">
      <c r="A105" s="200"/>
      <c r="B105" s="201"/>
    </row>
    <row r="106" spans="1:2" x14ac:dyDescent="0.2">
      <c r="A106" s="200"/>
      <c r="B106" s="201"/>
    </row>
  </sheetData>
  <autoFilter ref="A19:AJ50" xr:uid="{00000000-0009-0000-0000-000000000000}"/>
  <mergeCells count="16">
    <mergeCell ref="B1:AJ1"/>
    <mergeCell ref="B2:AJ2"/>
    <mergeCell ref="B3:AJ3"/>
    <mergeCell ref="A1:A3"/>
    <mergeCell ref="A16:A17"/>
    <mergeCell ref="B5:F5"/>
    <mergeCell ref="B6:F6"/>
    <mergeCell ref="B7:F7"/>
    <mergeCell ref="B8:F8"/>
    <mergeCell ref="B9:F9"/>
    <mergeCell ref="B10:F10"/>
    <mergeCell ref="B11:F11"/>
    <mergeCell ref="B12:F12"/>
    <mergeCell ref="B13:F13"/>
    <mergeCell ref="B14:F14"/>
    <mergeCell ref="B15:F15"/>
  </mergeCells>
  <conditionalFormatting sqref="R74:R1048576 R71 R5:R10 R57:R61 R40:R43 R13:R23 R25 R48:R50 R46">
    <cfRule type="duplicateValues" dxfId="945" priority="130"/>
  </conditionalFormatting>
  <conditionalFormatting sqref="AJ57 AJ59 AJ71:AJ1048576 AJ5:AJ10 AJ40:AJ43 AJ13:AJ23 AJ52 AJ48 AJ46 AJ61">
    <cfRule type="cellIs" dxfId="944" priority="125" operator="lessThan">
      <formula>0</formula>
    </cfRule>
    <cfRule type="cellIs" dxfId="943" priority="129" operator="lessThan">
      <formula>0</formula>
    </cfRule>
  </conditionalFormatting>
  <conditionalFormatting sqref="P71:P1048576 P57:P61 P5:P10 P40:P43 P13:P23 P25 P48:P50 P46">
    <cfRule type="duplicateValues" dxfId="942" priority="127"/>
  </conditionalFormatting>
  <conditionalFormatting sqref="R73:R1048576 R5:R10 R71 R57:R61 R40:R43 R13:R23 R25 R48:R50 R46">
    <cfRule type="duplicateValues" dxfId="941" priority="126"/>
  </conditionalFormatting>
  <conditionalFormatting sqref="R51">
    <cfRule type="duplicateValues" dxfId="940" priority="117"/>
  </conditionalFormatting>
  <conditionalFormatting sqref="AJ51">
    <cfRule type="cellIs" dxfId="939" priority="113" operator="lessThan">
      <formula>0</formula>
    </cfRule>
    <cfRule type="cellIs" dxfId="938" priority="116" operator="lessThan">
      <formula>0</formula>
    </cfRule>
  </conditionalFormatting>
  <conditionalFormatting sqref="P51">
    <cfRule type="duplicateValues" dxfId="937" priority="115"/>
  </conditionalFormatting>
  <conditionalFormatting sqref="R51">
    <cfRule type="duplicateValues" dxfId="936" priority="114"/>
  </conditionalFormatting>
  <conditionalFormatting sqref="R27">
    <cfRule type="duplicateValues" dxfId="935" priority="105"/>
  </conditionalFormatting>
  <conditionalFormatting sqref="AJ27">
    <cfRule type="cellIs" dxfId="934" priority="101" operator="lessThan">
      <formula>0</formula>
    </cfRule>
    <cfRule type="cellIs" dxfId="933" priority="104" operator="lessThan">
      <formula>0</formula>
    </cfRule>
  </conditionalFormatting>
  <conditionalFormatting sqref="P27">
    <cfRule type="duplicateValues" dxfId="932" priority="103"/>
  </conditionalFormatting>
  <conditionalFormatting sqref="R27">
    <cfRule type="duplicateValues" dxfId="931" priority="102"/>
  </conditionalFormatting>
  <conditionalFormatting sqref="R26">
    <cfRule type="duplicateValues" dxfId="930" priority="99"/>
  </conditionalFormatting>
  <conditionalFormatting sqref="P26">
    <cfRule type="duplicateValues" dxfId="929" priority="97"/>
  </conditionalFormatting>
  <conditionalFormatting sqref="R26">
    <cfRule type="duplicateValues" dxfId="928" priority="96"/>
  </conditionalFormatting>
  <conditionalFormatting sqref="R56">
    <cfRule type="duplicateValues" dxfId="927" priority="94"/>
  </conditionalFormatting>
  <conditionalFormatting sqref="P56">
    <cfRule type="duplicateValues" dxfId="926" priority="92"/>
  </conditionalFormatting>
  <conditionalFormatting sqref="R56">
    <cfRule type="duplicateValues" dxfId="925" priority="91"/>
  </conditionalFormatting>
  <conditionalFormatting sqref="R11:R12">
    <cfRule type="duplicateValues" dxfId="924" priority="89"/>
  </conditionalFormatting>
  <conditionalFormatting sqref="AJ11:AJ12">
    <cfRule type="cellIs" dxfId="923" priority="85" operator="lessThan">
      <formula>0</formula>
    </cfRule>
    <cfRule type="cellIs" dxfId="922" priority="88" operator="lessThan">
      <formula>0</formula>
    </cfRule>
  </conditionalFormatting>
  <conditionalFormatting sqref="P11:P12">
    <cfRule type="duplicateValues" dxfId="921" priority="87"/>
  </conditionalFormatting>
  <conditionalFormatting sqref="R11:R12">
    <cfRule type="duplicateValues" dxfId="920" priority="86"/>
  </conditionalFormatting>
  <conditionalFormatting sqref="R62:R65 R69:R70">
    <cfRule type="duplicateValues" dxfId="919" priority="81"/>
  </conditionalFormatting>
  <conditionalFormatting sqref="R62:R65">
    <cfRule type="duplicateValues" dxfId="918" priority="80"/>
  </conditionalFormatting>
  <conditionalFormatting sqref="AJ62">
    <cfRule type="cellIs" dxfId="917" priority="78" operator="lessThan">
      <formula>0</formula>
    </cfRule>
    <cfRule type="cellIs" dxfId="916" priority="79" operator="lessThan">
      <formula>0</formula>
    </cfRule>
  </conditionalFormatting>
  <conditionalFormatting sqref="R28:R30">
    <cfRule type="duplicateValues" dxfId="915" priority="77"/>
  </conditionalFormatting>
  <conditionalFormatting sqref="AJ28:AJ30">
    <cfRule type="cellIs" dxfId="914" priority="73" operator="lessThan">
      <formula>0</formula>
    </cfRule>
    <cfRule type="cellIs" dxfId="913" priority="76" operator="lessThan">
      <formula>0</formula>
    </cfRule>
  </conditionalFormatting>
  <conditionalFormatting sqref="P28:P30">
    <cfRule type="duplicateValues" dxfId="912" priority="75"/>
  </conditionalFormatting>
  <conditionalFormatting sqref="R28:R30">
    <cfRule type="duplicateValues" dxfId="911" priority="74"/>
  </conditionalFormatting>
  <conditionalFormatting sqref="R31:R33">
    <cfRule type="duplicateValues" dxfId="910" priority="72"/>
  </conditionalFormatting>
  <conditionalFormatting sqref="AJ31:AJ33">
    <cfRule type="cellIs" dxfId="909" priority="68" operator="lessThan">
      <formula>0</formula>
    </cfRule>
    <cfRule type="cellIs" dxfId="908" priority="71" operator="lessThan">
      <formula>0</formula>
    </cfRule>
  </conditionalFormatting>
  <conditionalFormatting sqref="P31:P33">
    <cfRule type="duplicateValues" dxfId="907" priority="70"/>
  </conditionalFormatting>
  <conditionalFormatting sqref="R31:R33">
    <cfRule type="duplicateValues" dxfId="906" priority="69"/>
  </conditionalFormatting>
  <conditionalFormatting sqref="R34:R36">
    <cfRule type="duplicateValues" dxfId="905" priority="67"/>
  </conditionalFormatting>
  <conditionalFormatting sqref="AJ34:AJ36">
    <cfRule type="cellIs" dxfId="904" priority="63" operator="lessThan">
      <formula>0</formula>
    </cfRule>
    <cfRule type="cellIs" dxfId="903" priority="66" operator="lessThan">
      <formula>0</formula>
    </cfRule>
  </conditionalFormatting>
  <conditionalFormatting sqref="P34:P36">
    <cfRule type="duplicateValues" dxfId="902" priority="65"/>
  </conditionalFormatting>
  <conditionalFormatting sqref="R34:R36">
    <cfRule type="duplicateValues" dxfId="901" priority="64"/>
  </conditionalFormatting>
  <conditionalFormatting sqref="R37:R39">
    <cfRule type="duplicateValues" dxfId="900" priority="62"/>
  </conditionalFormatting>
  <conditionalFormatting sqref="AJ37:AJ39">
    <cfRule type="cellIs" dxfId="899" priority="58" operator="lessThan">
      <formula>0</formula>
    </cfRule>
    <cfRule type="cellIs" dxfId="898" priority="61" operator="lessThan">
      <formula>0</formula>
    </cfRule>
  </conditionalFormatting>
  <conditionalFormatting sqref="P37:P39">
    <cfRule type="duplicateValues" dxfId="897" priority="60"/>
  </conditionalFormatting>
  <conditionalFormatting sqref="R37:R39">
    <cfRule type="duplicateValues" dxfId="896" priority="59"/>
  </conditionalFormatting>
  <conditionalFormatting sqref="R52 R55">
    <cfRule type="duplicateValues" dxfId="895" priority="145"/>
  </conditionalFormatting>
  <conditionalFormatting sqref="P52 P55">
    <cfRule type="duplicateValues" dxfId="894" priority="151"/>
  </conditionalFormatting>
  <conditionalFormatting sqref="AJ25">
    <cfRule type="cellIs" dxfId="893" priority="56" operator="lessThan">
      <formula>0</formula>
    </cfRule>
    <cfRule type="cellIs" dxfId="892" priority="57" operator="lessThan">
      <formula>0</formula>
    </cfRule>
  </conditionalFormatting>
  <conditionalFormatting sqref="AJ49">
    <cfRule type="cellIs" dxfId="891" priority="54" operator="lessThan">
      <formula>0</formula>
    </cfRule>
    <cfRule type="cellIs" dxfId="890" priority="55" operator="lessThan">
      <formula>0</formula>
    </cfRule>
  </conditionalFormatting>
  <conditionalFormatting sqref="AJ55">
    <cfRule type="cellIs" dxfId="889" priority="52" operator="lessThan">
      <formula>0</formula>
    </cfRule>
    <cfRule type="cellIs" dxfId="888" priority="53" operator="lessThan">
      <formula>0</formula>
    </cfRule>
  </conditionalFormatting>
  <conditionalFormatting sqref="R68">
    <cfRule type="duplicateValues" dxfId="887" priority="51"/>
  </conditionalFormatting>
  <conditionalFormatting sqref="R68">
    <cfRule type="duplicateValues" dxfId="886" priority="50"/>
  </conditionalFormatting>
  <conditionalFormatting sqref="R24">
    <cfRule type="duplicateValues" dxfId="885" priority="39"/>
  </conditionalFormatting>
  <conditionalFormatting sqref="P24">
    <cfRule type="duplicateValues" dxfId="884" priority="38"/>
  </conditionalFormatting>
  <conditionalFormatting sqref="R24">
    <cfRule type="duplicateValues" dxfId="883" priority="37"/>
  </conditionalFormatting>
  <conditionalFormatting sqref="AJ24">
    <cfRule type="cellIs" dxfId="882" priority="35" operator="lessThan">
      <formula>0</formula>
    </cfRule>
    <cfRule type="cellIs" dxfId="881" priority="36" operator="lessThan">
      <formula>0</formula>
    </cfRule>
  </conditionalFormatting>
  <conditionalFormatting sqref="R47">
    <cfRule type="duplicateValues" dxfId="880" priority="34"/>
  </conditionalFormatting>
  <conditionalFormatting sqref="AJ47">
    <cfRule type="cellIs" dxfId="879" priority="30" operator="lessThan">
      <formula>0</formula>
    </cfRule>
    <cfRule type="cellIs" dxfId="878" priority="33" operator="lessThan">
      <formula>0</formula>
    </cfRule>
  </conditionalFormatting>
  <conditionalFormatting sqref="P47">
    <cfRule type="duplicateValues" dxfId="877" priority="32"/>
  </conditionalFormatting>
  <conditionalFormatting sqref="R47">
    <cfRule type="duplicateValues" dxfId="876" priority="31"/>
  </conditionalFormatting>
  <conditionalFormatting sqref="R45">
    <cfRule type="duplicateValues" dxfId="875" priority="29"/>
  </conditionalFormatting>
  <conditionalFormatting sqref="AJ45">
    <cfRule type="cellIs" dxfId="874" priority="25" operator="lessThan">
      <formula>0</formula>
    </cfRule>
    <cfRule type="cellIs" dxfId="873" priority="28" operator="lessThan">
      <formula>0</formula>
    </cfRule>
  </conditionalFormatting>
  <conditionalFormatting sqref="P45">
    <cfRule type="duplicateValues" dxfId="872" priority="27"/>
  </conditionalFormatting>
  <conditionalFormatting sqref="R45">
    <cfRule type="duplicateValues" dxfId="871" priority="26"/>
  </conditionalFormatting>
  <conditionalFormatting sqref="R44">
    <cfRule type="duplicateValues" dxfId="870" priority="24"/>
  </conditionalFormatting>
  <conditionalFormatting sqref="AJ44">
    <cfRule type="cellIs" dxfId="869" priority="20" operator="lessThan">
      <formula>0</formula>
    </cfRule>
    <cfRule type="cellIs" dxfId="868" priority="23" operator="lessThan">
      <formula>0</formula>
    </cfRule>
  </conditionalFormatting>
  <conditionalFormatting sqref="P44">
    <cfRule type="duplicateValues" dxfId="867" priority="22"/>
  </conditionalFormatting>
  <conditionalFormatting sqref="R44">
    <cfRule type="duplicateValues" dxfId="866" priority="21"/>
  </conditionalFormatting>
  <conditionalFormatting sqref="R54">
    <cfRule type="duplicateValues" dxfId="865" priority="18"/>
  </conditionalFormatting>
  <conditionalFormatting sqref="P54">
    <cfRule type="duplicateValues" dxfId="864" priority="19"/>
  </conditionalFormatting>
  <conditionalFormatting sqref="AJ54">
    <cfRule type="cellIs" dxfId="863" priority="16" operator="lessThan">
      <formula>0</formula>
    </cfRule>
    <cfRule type="cellIs" dxfId="862" priority="17" operator="lessThan">
      <formula>0</formula>
    </cfRule>
  </conditionalFormatting>
  <conditionalFormatting sqref="R53">
    <cfRule type="duplicateValues" dxfId="861" priority="14"/>
  </conditionalFormatting>
  <conditionalFormatting sqref="P53">
    <cfRule type="duplicateValues" dxfId="860" priority="15"/>
  </conditionalFormatting>
  <conditionalFormatting sqref="AJ53">
    <cfRule type="cellIs" dxfId="859" priority="12" operator="lessThan">
      <formula>0</formula>
    </cfRule>
    <cfRule type="cellIs" dxfId="858" priority="13" operator="lessThan">
      <formula>0</formula>
    </cfRule>
  </conditionalFormatting>
  <conditionalFormatting sqref="R66">
    <cfRule type="duplicateValues" dxfId="857" priority="11"/>
  </conditionalFormatting>
  <conditionalFormatting sqref="AJ66">
    <cfRule type="cellIs" dxfId="856" priority="7" operator="lessThan">
      <formula>0</formula>
    </cfRule>
    <cfRule type="cellIs" dxfId="855" priority="10" operator="lessThan">
      <formula>0</formula>
    </cfRule>
  </conditionalFormatting>
  <conditionalFormatting sqref="P66">
    <cfRule type="duplicateValues" dxfId="854" priority="9"/>
  </conditionalFormatting>
  <conditionalFormatting sqref="R66">
    <cfRule type="duplicateValues" dxfId="853" priority="8"/>
  </conditionalFormatting>
  <conditionalFormatting sqref="R67">
    <cfRule type="duplicateValues" dxfId="852" priority="4"/>
  </conditionalFormatting>
  <conditionalFormatting sqref="R67">
    <cfRule type="duplicateValues" dxfId="851" priority="3"/>
  </conditionalFormatting>
  <conditionalFormatting sqref="AJ67">
    <cfRule type="cellIs" dxfId="850" priority="1" operator="lessThan">
      <formula>0</formula>
    </cfRule>
    <cfRule type="cellIs" dxfId="849" priority="2" operator="lessThan">
      <formula>0</formula>
    </cfRule>
  </conditionalFormatting>
  <conditionalFormatting sqref="S62">
    <cfRule type="duplicateValues" dxfId="848" priority="761"/>
  </conditionalFormatting>
  <conditionalFormatting sqref="S67">
    <cfRule type="duplicateValues" dxfId="847" priority="763"/>
  </conditionalFormatting>
  <printOptions horizontalCentered="1" verticalCentered="1"/>
  <pageMargins left="0.31496062992125984" right="0.27559055118110237" top="0.31496062992125984" bottom="0" header="0" footer="0"/>
  <pageSetup scale="58" fitToWidth="2" fitToHeight="2" orientation="landscape" r:id="rId1"/>
  <headerFooter alignWithMargins="0">
    <oddFooter>&amp;LVersión 3. 23/07/2019</oddFooter>
  </headerFooter>
  <rowBreaks count="1" manualBreakCount="1">
    <brk id="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AK324"/>
  <sheetViews>
    <sheetView showGridLines="0" zoomScale="65" zoomScaleNormal="65" workbookViewId="0">
      <pane xSplit="6" ySplit="19" topLeftCell="V127" activePane="bottomRight" state="frozen"/>
      <selection pane="topRight" activeCell="G1" sqref="G1"/>
      <selection pane="bottomLeft" activeCell="A20" sqref="A20"/>
      <selection pane="bottomRight" activeCell="D18" sqref="D18"/>
    </sheetView>
  </sheetViews>
  <sheetFormatPr baseColWidth="10" defaultRowHeight="13.5" outlineLevelRow="1" outlineLevelCol="1" x14ac:dyDescent="0.2"/>
  <cols>
    <col min="1" max="1" width="30.28515625" style="149" customWidth="1"/>
    <col min="2" max="2" width="23.28515625" style="187" bestFit="1" customWidth="1"/>
    <col min="3" max="3" width="20" style="149" customWidth="1"/>
    <col min="4" max="6" width="23" style="149" customWidth="1"/>
    <col min="7" max="10" width="32.7109375" style="149" hidden="1" customWidth="1" outlineLevel="1"/>
    <col min="11" max="11" width="41.42578125" style="149" hidden="1" customWidth="1" outlineLevel="1"/>
    <col min="12" max="12" width="13.85546875" style="185" customWidth="1" collapsed="1"/>
    <col min="13" max="13" width="17" style="185" customWidth="1"/>
    <col min="14" max="14" width="11" style="188" customWidth="1"/>
    <col min="15" max="15" width="15" style="112" customWidth="1"/>
    <col min="16" max="16" width="9" style="186" customWidth="1"/>
    <col min="17" max="17" width="21.28515625" style="310" bestFit="1" customWidth="1"/>
    <col min="18" max="18" width="8.7109375" style="186" customWidth="1"/>
    <col min="19" max="19" width="21.28515625" style="310" bestFit="1" customWidth="1"/>
    <col min="20" max="21" width="15" style="187" customWidth="1"/>
    <col min="22" max="22" width="13.5703125" style="188" customWidth="1"/>
    <col min="23" max="24" width="11.42578125" style="263" customWidth="1" outlineLevel="1"/>
    <col min="25" max="28" width="12.7109375" style="263" customWidth="1" outlineLevel="1"/>
    <col min="29" max="30" width="18.7109375" style="263" customWidth="1" outlineLevel="1"/>
    <col min="31" max="31" width="20.42578125" style="263" customWidth="1" outlineLevel="1"/>
    <col min="32" max="33" width="19.42578125" style="263" customWidth="1" outlineLevel="1"/>
    <col min="34" max="34" width="20.28515625" style="263" customWidth="1" outlineLevel="1"/>
    <col min="35" max="35" width="21.85546875" style="293" customWidth="1"/>
    <col min="36" max="36" width="22.140625" style="263" customWidth="1"/>
    <col min="37" max="37" width="11.42578125" style="149" customWidth="1"/>
    <col min="38" max="16384" width="11.42578125" style="149"/>
  </cols>
  <sheetData>
    <row r="1" spans="1:36" ht="24" hidden="1" customHeight="1" outlineLevel="1" thickBot="1" x14ac:dyDescent="0.25">
      <c r="A1" s="373"/>
      <c r="B1" s="370" t="s">
        <v>33</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2"/>
    </row>
    <row r="2" spans="1:36" ht="24" hidden="1" customHeight="1" outlineLevel="1" thickBot="1" x14ac:dyDescent="0.25">
      <c r="A2" s="374"/>
      <c r="B2" s="370" t="s">
        <v>37</v>
      </c>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2"/>
    </row>
    <row r="3" spans="1:36" ht="24" hidden="1" customHeight="1" outlineLevel="1" thickBot="1" x14ac:dyDescent="0.25">
      <c r="A3" s="375"/>
      <c r="B3" s="370" t="s">
        <v>36</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2"/>
    </row>
    <row r="4" spans="1:36" ht="12.75" customHeight="1" collapsed="1" x14ac:dyDescent="0.2">
      <c r="A4" s="150"/>
      <c r="B4" s="1"/>
      <c r="C4" s="1"/>
      <c r="D4" s="1"/>
      <c r="E4" s="1"/>
      <c r="F4" s="1"/>
      <c r="G4" s="324"/>
      <c r="H4" s="1"/>
      <c r="I4" s="1"/>
      <c r="J4" s="1"/>
      <c r="K4" s="1"/>
      <c r="L4" s="1"/>
      <c r="M4" s="1"/>
      <c r="N4" s="1"/>
      <c r="O4" s="1"/>
      <c r="P4" s="1"/>
      <c r="Q4" s="264"/>
      <c r="R4" s="1"/>
      <c r="S4" s="264"/>
      <c r="T4" s="1"/>
      <c r="U4" s="1"/>
      <c r="V4" s="1"/>
      <c r="W4" s="264"/>
      <c r="X4" s="264"/>
      <c r="Y4" s="264"/>
      <c r="Z4" s="264"/>
      <c r="AA4" s="264"/>
      <c r="AB4" s="264"/>
      <c r="AC4" s="264"/>
      <c r="AD4" s="264"/>
      <c r="AE4" s="264"/>
      <c r="AF4" s="264"/>
      <c r="AG4" s="264"/>
      <c r="AH4" s="264"/>
      <c r="AI4" s="264"/>
      <c r="AJ4" s="249"/>
    </row>
    <row r="5" spans="1:36" s="7" customFormat="1" ht="15.75" customHeight="1" outlineLevel="1" x14ac:dyDescent="0.2">
      <c r="A5" s="3" t="s">
        <v>80</v>
      </c>
      <c r="B5" s="377" t="s">
        <v>46</v>
      </c>
      <c r="C5" s="377"/>
      <c r="D5" s="377"/>
      <c r="E5" s="377"/>
      <c r="F5" s="377"/>
      <c r="G5" s="325"/>
      <c r="H5" s="4"/>
      <c r="I5" s="4"/>
      <c r="J5" s="4"/>
      <c r="K5" s="4"/>
      <c r="L5" s="5"/>
      <c r="M5" s="5"/>
      <c r="N5" s="5"/>
      <c r="O5" s="5"/>
      <c r="P5" s="5"/>
      <c r="Q5" s="265"/>
      <c r="R5" s="5"/>
      <c r="S5" s="265"/>
      <c r="T5" s="5"/>
      <c r="U5" s="5"/>
      <c r="V5" s="5"/>
      <c r="W5" s="265"/>
      <c r="X5" s="265"/>
      <c r="Y5" s="265"/>
      <c r="Z5" s="265"/>
      <c r="AA5" s="265"/>
      <c r="AB5" s="265"/>
      <c r="AC5" s="265"/>
      <c r="AD5" s="265"/>
      <c r="AE5" s="265"/>
      <c r="AF5" s="265"/>
      <c r="AG5" s="265"/>
      <c r="AH5" s="265"/>
      <c r="AI5" s="265"/>
      <c r="AJ5" s="250"/>
    </row>
    <row r="6" spans="1:36" s="7" customFormat="1" ht="15.75" customHeight="1" outlineLevel="1" x14ac:dyDescent="0.2">
      <c r="A6" s="8" t="s">
        <v>47</v>
      </c>
      <c r="B6" s="377" t="s">
        <v>48</v>
      </c>
      <c r="C6" s="377" t="s">
        <v>48</v>
      </c>
      <c r="D6" s="377" t="s">
        <v>48</v>
      </c>
      <c r="E6" s="377" t="s">
        <v>48</v>
      </c>
      <c r="F6" s="377" t="s">
        <v>48</v>
      </c>
      <c r="G6" s="325"/>
      <c r="H6" s="4"/>
      <c r="I6" s="4"/>
      <c r="J6" s="4"/>
      <c r="K6" s="4"/>
      <c r="L6" s="5"/>
      <c r="M6" s="5"/>
      <c r="N6" s="5"/>
      <c r="O6" s="5"/>
      <c r="P6" s="5"/>
      <c r="Q6" s="265"/>
      <c r="R6" s="5"/>
      <c r="S6" s="265"/>
      <c r="T6" s="5"/>
      <c r="U6" s="5"/>
      <c r="V6" s="5"/>
      <c r="W6" s="265"/>
      <c r="X6" s="265"/>
      <c r="Y6" s="265"/>
      <c r="Z6" s="265"/>
      <c r="AA6" s="265"/>
      <c r="AB6" s="265"/>
      <c r="AC6" s="265"/>
      <c r="AD6" s="265"/>
      <c r="AE6" s="265"/>
      <c r="AF6" s="265"/>
      <c r="AG6" s="265"/>
      <c r="AH6" s="265"/>
      <c r="AI6" s="265"/>
      <c r="AJ6" s="250"/>
    </row>
    <row r="7" spans="1:36" s="7" customFormat="1" ht="15.75" customHeight="1" outlineLevel="1" x14ac:dyDescent="0.2">
      <c r="A7" s="9" t="s">
        <v>39</v>
      </c>
      <c r="B7" s="377" t="s">
        <v>147</v>
      </c>
      <c r="C7" s="377" t="s">
        <v>49</v>
      </c>
      <c r="D7" s="377" t="s">
        <v>49</v>
      </c>
      <c r="E7" s="377" t="s">
        <v>49</v>
      </c>
      <c r="F7" s="377" t="s">
        <v>49</v>
      </c>
      <c r="G7" s="325"/>
      <c r="H7" s="4"/>
      <c r="I7" s="4"/>
      <c r="J7" s="4"/>
      <c r="K7" s="4"/>
      <c r="L7" s="5"/>
      <c r="M7" s="5"/>
      <c r="N7" s="5"/>
      <c r="O7" s="5"/>
      <c r="P7" s="5"/>
      <c r="Q7" s="265"/>
      <c r="R7" s="5"/>
      <c r="S7" s="265">
        <f>+S28*1.03</f>
        <v>715532344.90999997</v>
      </c>
      <c r="T7" s="5"/>
      <c r="U7" s="5"/>
      <c r="V7" s="5"/>
      <c r="W7" s="265"/>
      <c r="X7" s="265"/>
      <c r="Y7" s="265"/>
      <c r="Z7" s="265"/>
      <c r="AA7" s="265"/>
      <c r="AB7" s="265"/>
      <c r="AC7" s="265"/>
      <c r="AD7" s="265"/>
      <c r="AE7" s="265"/>
      <c r="AF7" s="265"/>
      <c r="AG7" s="265"/>
      <c r="AH7" s="265"/>
      <c r="AI7" s="265"/>
      <c r="AJ7" s="250"/>
    </row>
    <row r="8" spans="1:36" s="7" customFormat="1" ht="15.75" customHeight="1" outlineLevel="1" x14ac:dyDescent="0.2">
      <c r="A8" s="10" t="s">
        <v>81</v>
      </c>
      <c r="B8" s="377" t="s">
        <v>50</v>
      </c>
      <c r="C8" s="377" t="s">
        <v>50</v>
      </c>
      <c r="D8" s="377" t="s">
        <v>50</v>
      </c>
      <c r="E8" s="377" t="s">
        <v>50</v>
      </c>
      <c r="F8" s="377" t="s">
        <v>50</v>
      </c>
      <c r="G8" s="325"/>
      <c r="H8" s="4"/>
      <c r="I8" s="4"/>
      <c r="J8" s="4"/>
      <c r="K8" s="4"/>
      <c r="L8" s="5"/>
      <c r="M8" s="5"/>
      <c r="N8" s="5"/>
      <c r="O8" s="5"/>
      <c r="P8" s="5"/>
      <c r="Q8" s="265"/>
      <c r="R8" s="368" t="s">
        <v>160</v>
      </c>
      <c r="S8" s="265">
        <f>+S58*1.03</f>
        <v>411840226.40000004</v>
      </c>
      <c r="T8" s="5"/>
      <c r="U8" s="5"/>
      <c r="V8" s="5"/>
      <c r="W8" s="265"/>
      <c r="X8" s="265"/>
      <c r="Y8" s="265"/>
      <c r="Z8" s="265"/>
      <c r="AA8" s="265"/>
      <c r="AB8" s="265"/>
      <c r="AC8" s="265"/>
      <c r="AD8" s="265"/>
      <c r="AE8" s="265"/>
      <c r="AF8" s="265"/>
      <c r="AG8" s="265"/>
      <c r="AH8" s="265"/>
      <c r="AI8" s="265"/>
      <c r="AJ8" s="250"/>
    </row>
    <row r="9" spans="1:36" s="7" customFormat="1" ht="15.75" customHeight="1" outlineLevel="1" x14ac:dyDescent="0.2">
      <c r="A9" s="10" t="s">
        <v>82</v>
      </c>
      <c r="B9" s="377" t="s">
        <v>148</v>
      </c>
      <c r="C9" s="377" t="s">
        <v>51</v>
      </c>
      <c r="D9" s="377" t="s">
        <v>51</v>
      </c>
      <c r="E9" s="377" t="s">
        <v>51</v>
      </c>
      <c r="F9" s="377" t="s">
        <v>51</v>
      </c>
      <c r="G9" s="325"/>
      <c r="H9" s="4"/>
      <c r="I9" s="4"/>
      <c r="J9" s="4"/>
      <c r="K9" s="4"/>
      <c r="L9" s="5"/>
      <c r="M9" s="5"/>
      <c r="N9" s="5"/>
      <c r="O9" s="5"/>
      <c r="P9" s="5"/>
      <c r="Q9" s="265"/>
      <c r="R9" s="368" t="s">
        <v>202</v>
      </c>
      <c r="S9" s="265">
        <f>+(S129+S133)*1.03</f>
        <v>518967261.30000001</v>
      </c>
      <c r="T9" s="5"/>
      <c r="U9" s="5"/>
      <c r="V9" s="5"/>
      <c r="W9" s="265"/>
      <c r="X9" s="265"/>
      <c r="Y9" s="265"/>
      <c r="Z9" s="265"/>
      <c r="AA9" s="265"/>
      <c r="AB9" s="265"/>
      <c r="AC9" s="265"/>
      <c r="AD9" s="265"/>
      <c r="AE9" s="265"/>
      <c r="AF9" s="265"/>
      <c r="AG9" s="265"/>
      <c r="AH9" s="265"/>
      <c r="AI9" s="265"/>
      <c r="AJ9" s="250"/>
    </row>
    <row r="10" spans="1:36" s="12" customFormat="1" ht="15.75" customHeight="1" outlineLevel="1" x14ac:dyDescent="0.2">
      <c r="A10" s="8" t="s">
        <v>53</v>
      </c>
      <c r="B10" s="378" t="s">
        <v>149</v>
      </c>
      <c r="C10" s="378" t="s">
        <v>54</v>
      </c>
      <c r="D10" s="378" t="s">
        <v>54</v>
      </c>
      <c r="E10" s="378" t="s">
        <v>54</v>
      </c>
      <c r="F10" s="378" t="s">
        <v>54</v>
      </c>
      <c r="G10" s="326"/>
      <c r="H10" s="11"/>
      <c r="I10" s="11"/>
      <c r="J10" s="11"/>
      <c r="K10" s="11"/>
      <c r="L10" s="5"/>
      <c r="M10" s="5"/>
      <c r="N10" s="5"/>
      <c r="O10" s="5"/>
      <c r="P10" s="5"/>
      <c r="Q10" s="265"/>
      <c r="R10" s="368" t="s">
        <v>250</v>
      </c>
      <c r="S10" s="265">
        <f>+S185*1.03</f>
        <v>862706293.77999997</v>
      </c>
      <c r="T10" s="5"/>
      <c r="U10" s="5"/>
      <c r="V10" s="5"/>
      <c r="W10" s="265"/>
      <c r="X10" s="265"/>
      <c r="Y10" s="265"/>
      <c r="Z10" s="265"/>
      <c r="AA10" s="265"/>
      <c r="AB10" s="265"/>
      <c r="AC10" s="265"/>
      <c r="AD10" s="265"/>
      <c r="AE10" s="265"/>
      <c r="AF10" s="265"/>
      <c r="AG10" s="265"/>
      <c r="AH10" s="265"/>
      <c r="AI10" s="265"/>
      <c r="AJ10" s="250"/>
    </row>
    <row r="11" spans="1:36" s="7" customFormat="1" ht="15.75" customHeight="1" outlineLevel="1" x14ac:dyDescent="0.2">
      <c r="A11" s="8" t="s">
        <v>76</v>
      </c>
      <c r="B11" s="379" t="s">
        <v>151</v>
      </c>
      <c r="C11" s="377" t="s">
        <v>43</v>
      </c>
      <c r="D11" s="377" t="s">
        <v>43</v>
      </c>
      <c r="E11" s="377" t="s">
        <v>43</v>
      </c>
      <c r="F11" s="377" t="s">
        <v>43</v>
      </c>
      <c r="G11" s="325"/>
      <c r="H11" s="4"/>
      <c r="I11" s="4"/>
      <c r="J11" s="4"/>
      <c r="K11" s="4"/>
      <c r="L11" s="5"/>
      <c r="M11" s="5"/>
      <c r="N11" s="5"/>
      <c r="O11" s="5"/>
      <c r="P11" s="5"/>
      <c r="Q11" s="265"/>
      <c r="R11" s="368" t="s">
        <v>313</v>
      </c>
      <c r="S11" s="265">
        <f>+S197*1.03</f>
        <v>256653049.54000002</v>
      </c>
      <c r="T11" s="5"/>
      <c r="U11" s="5"/>
      <c r="V11" s="5"/>
      <c r="W11" s="265"/>
      <c r="X11" s="265"/>
      <c r="Y11" s="265"/>
      <c r="Z11" s="265"/>
      <c r="AA11" s="265"/>
      <c r="AB11" s="265"/>
      <c r="AC11" s="265"/>
      <c r="AD11" s="265"/>
      <c r="AE11" s="265"/>
      <c r="AF11" s="265"/>
      <c r="AG11" s="265"/>
      <c r="AH11" s="265"/>
      <c r="AI11" s="265"/>
      <c r="AJ11" s="250"/>
    </row>
    <row r="12" spans="1:36" s="7" customFormat="1" ht="15.75" customHeight="1" outlineLevel="1" x14ac:dyDescent="0.2">
      <c r="A12" s="8" t="s">
        <v>69</v>
      </c>
      <c r="B12" s="379" t="s">
        <v>150</v>
      </c>
      <c r="C12" s="377">
        <v>2020110010174</v>
      </c>
      <c r="D12" s="377">
        <v>2020110010174</v>
      </c>
      <c r="E12" s="377">
        <v>2020110010174</v>
      </c>
      <c r="F12" s="377">
        <v>2020110010174</v>
      </c>
      <c r="G12" s="325"/>
      <c r="H12" s="4"/>
      <c r="I12" s="4"/>
      <c r="J12" s="4"/>
      <c r="K12" s="4"/>
      <c r="L12" s="5"/>
      <c r="M12" s="5"/>
      <c r="N12" s="5"/>
      <c r="O12" s="5"/>
      <c r="P12" s="5"/>
      <c r="Q12" s="265"/>
      <c r="R12" s="368" t="s">
        <v>321</v>
      </c>
      <c r="S12" s="265">
        <f>+S274*1.03</f>
        <v>1475763183.7</v>
      </c>
      <c r="T12" s="5"/>
      <c r="U12" s="5"/>
      <c r="V12" s="5"/>
      <c r="W12" s="265"/>
      <c r="X12" s="265"/>
      <c r="Y12" s="265"/>
      <c r="Z12" s="265"/>
      <c r="AA12" s="265"/>
      <c r="AB12" s="265"/>
      <c r="AC12" s="265"/>
      <c r="AD12" s="265"/>
      <c r="AE12" s="265"/>
      <c r="AF12" s="265"/>
      <c r="AG12" s="265"/>
      <c r="AH12" s="265"/>
      <c r="AI12" s="265"/>
      <c r="AJ12" s="250"/>
    </row>
    <row r="13" spans="1:36" s="15" customFormat="1" ht="15.75" customHeight="1" outlineLevel="1" x14ac:dyDescent="0.2">
      <c r="A13" s="13" t="s">
        <v>0</v>
      </c>
      <c r="B13" s="377" t="s">
        <v>152</v>
      </c>
      <c r="C13" s="377" t="s">
        <v>40</v>
      </c>
      <c r="D13" s="377" t="s">
        <v>40</v>
      </c>
      <c r="E13" s="377" t="s">
        <v>40</v>
      </c>
      <c r="F13" s="377" t="s">
        <v>40</v>
      </c>
      <c r="G13" s="327"/>
      <c r="H13" s="14"/>
      <c r="I13" s="14"/>
      <c r="J13" s="14"/>
      <c r="K13" s="14"/>
      <c r="L13" s="5"/>
      <c r="M13" s="5"/>
      <c r="N13" s="5"/>
      <c r="O13" s="5"/>
      <c r="P13" s="5"/>
      <c r="Q13" s="265"/>
      <c r="R13" s="5"/>
      <c r="S13" s="369">
        <f>+S276*1.03</f>
        <v>4241462359.6300001</v>
      </c>
      <c r="T13" s="5"/>
      <c r="U13" s="5"/>
      <c r="V13" s="5"/>
      <c r="W13" s="265"/>
      <c r="X13" s="265"/>
      <c r="Y13" s="265"/>
      <c r="Z13" s="265"/>
      <c r="AA13" s="265"/>
      <c r="AB13" s="265"/>
      <c r="AC13" s="265"/>
      <c r="AD13" s="265"/>
      <c r="AE13" s="265"/>
      <c r="AF13" s="265"/>
      <c r="AG13" s="265"/>
      <c r="AH13" s="265"/>
      <c r="AI13" s="265"/>
      <c r="AJ13" s="250"/>
    </row>
    <row r="14" spans="1:36" s="15" customFormat="1" ht="15.75" customHeight="1" outlineLevel="1" x14ac:dyDescent="0.2">
      <c r="A14" s="13" t="s">
        <v>41</v>
      </c>
      <c r="B14" s="377" t="s">
        <v>153</v>
      </c>
      <c r="C14" s="377" t="s">
        <v>55</v>
      </c>
      <c r="D14" s="377" t="s">
        <v>55</v>
      </c>
      <c r="E14" s="377" t="s">
        <v>55</v>
      </c>
      <c r="F14" s="377" t="s">
        <v>55</v>
      </c>
      <c r="G14" s="325"/>
      <c r="H14" s="4"/>
      <c r="I14" s="4"/>
      <c r="J14" s="4"/>
      <c r="K14" s="4"/>
      <c r="L14" s="5"/>
      <c r="M14" s="5"/>
      <c r="N14" s="5"/>
      <c r="O14" s="5"/>
      <c r="P14" s="5"/>
      <c r="Q14" s="265"/>
      <c r="R14" s="5"/>
      <c r="S14" s="265"/>
      <c r="T14" s="5"/>
      <c r="U14" s="5"/>
      <c r="V14" s="5"/>
      <c r="W14" s="265"/>
      <c r="X14" s="265"/>
      <c r="Y14" s="265"/>
      <c r="Z14" s="265"/>
      <c r="AA14" s="265"/>
      <c r="AB14" s="265"/>
      <c r="AC14" s="265"/>
      <c r="AD14" s="265"/>
      <c r="AE14" s="265"/>
      <c r="AF14" s="265"/>
      <c r="AG14" s="265"/>
      <c r="AH14" s="265"/>
      <c r="AI14" s="265"/>
      <c r="AJ14" s="250"/>
    </row>
    <row r="15" spans="1:36" s="15" customFormat="1" ht="15.75" customHeight="1" outlineLevel="1" x14ac:dyDescent="0.2">
      <c r="A15" s="13" t="s">
        <v>42</v>
      </c>
      <c r="B15" s="380">
        <v>44230</v>
      </c>
      <c r="C15" s="380"/>
      <c r="D15" s="380"/>
      <c r="E15" s="380"/>
      <c r="F15" s="380"/>
      <c r="G15" s="328"/>
      <c r="H15" s="16"/>
      <c r="I15" s="16"/>
      <c r="J15" s="16"/>
      <c r="K15" s="16"/>
      <c r="L15" s="5"/>
      <c r="M15" s="5"/>
      <c r="N15" s="5"/>
      <c r="O15" s="5"/>
      <c r="P15" s="5"/>
      <c r="Q15" s="265"/>
      <c r="R15" s="5"/>
      <c r="S15" s="265"/>
      <c r="T15" s="5"/>
      <c r="U15" s="5"/>
      <c r="V15" s="5"/>
      <c r="W15" s="265"/>
      <c r="X15" s="265"/>
      <c r="Y15" s="265"/>
      <c r="Z15" s="265"/>
      <c r="AA15" s="265"/>
      <c r="AB15" s="265"/>
      <c r="AC15" s="265"/>
      <c r="AD15" s="265"/>
      <c r="AE15" s="265"/>
      <c r="AF15" s="265"/>
      <c r="AG15" s="265"/>
      <c r="AH15" s="265"/>
      <c r="AI15" s="265"/>
      <c r="AJ15" s="250"/>
    </row>
    <row r="16" spans="1:36" s="15" customFormat="1" ht="15" x14ac:dyDescent="0.2">
      <c r="A16" s="376" t="s">
        <v>70</v>
      </c>
      <c r="B16" s="151" t="s">
        <v>31</v>
      </c>
      <c r="C16" s="151" t="s">
        <v>34</v>
      </c>
      <c r="D16" s="151" t="s">
        <v>35</v>
      </c>
      <c r="E16" s="151" t="s">
        <v>68</v>
      </c>
      <c r="F16" s="151" t="s">
        <v>67</v>
      </c>
      <c r="G16" s="326"/>
      <c r="H16" s="11"/>
      <c r="I16" s="11"/>
      <c r="J16" s="11"/>
      <c r="K16" s="11"/>
      <c r="L16" s="5"/>
      <c r="M16" s="5"/>
      <c r="N16" s="5"/>
      <c r="O16" s="5"/>
      <c r="P16" s="5"/>
      <c r="Q16" s="265"/>
      <c r="R16" s="5"/>
      <c r="S16" s="265"/>
      <c r="T16" s="5"/>
      <c r="U16" s="5"/>
      <c r="V16" s="5"/>
      <c r="W16" s="265"/>
      <c r="X16" s="265"/>
      <c r="Y16" s="265"/>
      <c r="Z16" s="265"/>
      <c r="AA16" s="265"/>
      <c r="AB16" s="265"/>
      <c r="AC16" s="265"/>
      <c r="AD16" s="265"/>
      <c r="AE16" s="265"/>
      <c r="AF16" s="265"/>
      <c r="AG16" s="265"/>
      <c r="AH16" s="265"/>
      <c r="AI16" s="265"/>
      <c r="AJ16" s="250"/>
    </row>
    <row r="17" spans="1:37" s="15" customFormat="1" ht="15" x14ac:dyDescent="0.2">
      <c r="A17" s="376"/>
      <c r="B17" s="295">
        <v>5005809375</v>
      </c>
      <c r="C17" s="294">
        <v>0</v>
      </c>
      <c r="D17" s="294">
        <v>0</v>
      </c>
      <c r="E17" s="295">
        <f>C17-D17</f>
        <v>0</v>
      </c>
      <c r="F17" s="295">
        <f>+B17+E17</f>
        <v>5005809375</v>
      </c>
      <c r="G17" s="326"/>
      <c r="H17" s="11"/>
      <c r="I17" s="11"/>
      <c r="J17" s="11"/>
      <c r="K17" s="11"/>
      <c r="L17" s="5"/>
      <c r="M17" s="5"/>
      <c r="N17" s="5"/>
      <c r="O17" s="5"/>
      <c r="P17" s="5"/>
      <c r="Q17" s="265"/>
      <c r="R17" s="5"/>
      <c r="S17" s="265"/>
      <c r="T17" s="5"/>
      <c r="U17" s="5"/>
      <c r="V17" s="5"/>
      <c r="W17" s="265"/>
      <c r="X17" s="265"/>
      <c r="Y17" s="265"/>
      <c r="Z17" s="265"/>
      <c r="AA17" s="265"/>
      <c r="AB17" s="265"/>
      <c r="AC17" s="265"/>
      <c r="AD17" s="265"/>
      <c r="AE17" s="265"/>
      <c r="AF17" s="265"/>
      <c r="AG17" s="265"/>
      <c r="AH17" s="265"/>
      <c r="AI17" s="265"/>
      <c r="AJ17" s="250"/>
    </row>
    <row r="18" spans="1:37" s="4" customFormat="1" ht="15" x14ac:dyDescent="0.2">
      <c r="A18" s="21"/>
      <c r="B18" s="22"/>
      <c r="C18" s="23"/>
      <c r="D18" s="23"/>
      <c r="E18" s="24"/>
      <c r="F18" s="5"/>
      <c r="G18" s="326"/>
      <c r="H18" s="11"/>
      <c r="I18" s="11"/>
      <c r="J18" s="11"/>
      <c r="K18" s="11"/>
      <c r="L18" s="5"/>
      <c r="M18" s="5"/>
      <c r="N18" s="5"/>
      <c r="O18" s="5"/>
      <c r="P18" s="5"/>
      <c r="Q18" s="265"/>
      <c r="R18" s="5"/>
      <c r="S18" s="265"/>
      <c r="T18" s="5"/>
      <c r="U18" s="5"/>
      <c r="V18" s="5"/>
      <c r="W18" s="265"/>
      <c r="X18" s="265"/>
      <c r="Y18" s="265"/>
      <c r="Z18" s="265"/>
      <c r="AA18" s="265"/>
      <c r="AB18" s="265"/>
      <c r="AC18" s="265"/>
      <c r="AD18" s="265"/>
      <c r="AE18" s="265"/>
      <c r="AF18" s="265"/>
      <c r="AG18" s="265"/>
      <c r="AH18" s="265"/>
      <c r="AI18" s="265"/>
      <c r="AJ18" s="251"/>
    </row>
    <row r="19" spans="1:37" ht="25.5" x14ac:dyDescent="0.2">
      <c r="A19" s="26" t="s">
        <v>1</v>
      </c>
      <c r="B19" s="27" t="s">
        <v>2</v>
      </c>
      <c r="C19" s="27" t="s">
        <v>3</v>
      </c>
      <c r="D19" s="28" t="s">
        <v>4</v>
      </c>
      <c r="E19" s="28" t="s">
        <v>74</v>
      </c>
      <c r="F19" s="28" t="s">
        <v>75</v>
      </c>
      <c r="G19" s="329" t="s">
        <v>59</v>
      </c>
      <c r="H19" s="28" t="s">
        <v>63</v>
      </c>
      <c r="I19" s="28" t="s">
        <v>73</v>
      </c>
      <c r="J19" s="28" t="s">
        <v>5</v>
      </c>
      <c r="K19" s="29" t="s">
        <v>64</v>
      </c>
      <c r="L19" s="30" t="s">
        <v>32</v>
      </c>
      <c r="M19" s="31" t="s">
        <v>29</v>
      </c>
      <c r="N19" s="32" t="s">
        <v>9</v>
      </c>
      <c r="O19" s="33" t="s">
        <v>30</v>
      </c>
      <c r="P19" s="34" t="s">
        <v>10</v>
      </c>
      <c r="Q19" s="296" t="s">
        <v>6</v>
      </c>
      <c r="R19" s="35" t="s">
        <v>11</v>
      </c>
      <c r="S19" s="296" t="s">
        <v>7</v>
      </c>
      <c r="T19" s="31" t="s">
        <v>27</v>
      </c>
      <c r="U19" s="31" t="s">
        <v>28</v>
      </c>
      <c r="V19" s="36" t="s">
        <v>12</v>
      </c>
      <c r="W19" s="266" t="s">
        <v>13</v>
      </c>
      <c r="X19" s="267" t="s">
        <v>14</v>
      </c>
      <c r="Y19" s="267" t="s">
        <v>15</v>
      </c>
      <c r="Z19" s="267" t="s">
        <v>16</v>
      </c>
      <c r="AA19" s="267" t="s">
        <v>17</v>
      </c>
      <c r="AB19" s="267" t="s">
        <v>18</v>
      </c>
      <c r="AC19" s="267" t="s">
        <v>19</v>
      </c>
      <c r="AD19" s="267" t="s">
        <v>20</v>
      </c>
      <c r="AE19" s="267" t="s">
        <v>21</v>
      </c>
      <c r="AF19" s="267" t="s">
        <v>22</v>
      </c>
      <c r="AG19" s="267" t="s">
        <v>23</v>
      </c>
      <c r="AH19" s="268" t="s">
        <v>24</v>
      </c>
      <c r="AI19" s="252" t="s">
        <v>25</v>
      </c>
      <c r="AJ19" s="252" t="s">
        <v>26</v>
      </c>
    </row>
    <row r="20" spans="1:37" s="152" customFormat="1" ht="25.5" hidden="1" x14ac:dyDescent="0.2">
      <c r="A20" s="41" t="s">
        <v>154</v>
      </c>
      <c r="B20" s="122">
        <f>730109068+364538410-153493880</f>
        <v>941153598</v>
      </c>
      <c r="C20" s="139"/>
      <c r="D20" s="139"/>
      <c r="E20" s="139"/>
      <c r="F20" s="139"/>
      <c r="G20" s="129"/>
      <c r="H20" s="139"/>
      <c r="I20" s="139"/>
      <c r="J20" s="139"/>
      <c r="K20" s="139"/>
      <c r="L20" s="43"/>
      <c r="M20" s="114"/>
      <c r="N20" s="44"/>
      <c r="O20" s="45"/>
      <c r="P20" s="46"/>
      <c r="Q20" s="297"/>
      <c r="R20" s="48"/>
      <c r="S20" s="297"/>
      <c r="T20" s="49"/>
      <c r="U20" s="49"/>
      <c r="V20" s="50"/>
      <c r="W20" s="269"/>
      <c r="X20" s="270"/>
      <c r="Y20" s="270"/>
      <c r="Z20" s="270"/>
      <c r="AA20" s="270"/>
      <c r="AB20" s="270"/>
      <c r="AC20" s="270"/>
      <c r="AD20" s="270"/>
      <c r="AE20" s="270"/>
      <c r="AF20" s="270"/>
      <c r="AG20" s="270"/>
      <c r="AH20" s="271"/>
      <c r="AI20" s="253"/>
      <c r="AJ20" s="253"/>
    </row>
    <row r="21" spans="1:37" s="154" customFormat="1" x14ac:dyDescent="0.2">
      <c r="A21" s="55" t="s">
        <v>154</v>
      </c>
      <c r="B21" s="123">
        <f>+S21</f>
        <v>278682840</v>
      </c>
      <c r="C21" s="57" t="s">
        <v>1959</v>
      </c>
      <c r="D21" s="57" t="s">
        <v>177</v>
      </c>
      <c r="E21" s="57" t="s">
        <v>319</v>
      </c>
      <c r="F21" s="57" t="s">
        <v>317</v>
      </c>
      <c r="G21" s="57" t="s">
        <v>156</v>
      </c>
      <c r="H21" s="57" t="s">
        <v>1290</v>
      </c>
      <c r="I21" s="57" t="s">
        <v>201</v>
      </c>
      <c r="J21" s="57" t="s">
        <v>157</v>
      </c>
      <c r="K21" s="57" t="s">
        <v>200</v>
      </c>
      <c r="L21" s="58">
        <v>983</v>
      </c>
      <c r="M21" s="115">
        <v>470881863</v>
      </c>
      <c r="N21" s="56">
        <v>1211</v>
      </c>
      <c r="O21" s="56">
        <v>278682840</v>
      </c>
      <c r="P21" s="59">
        <v>1325</v>
      </c>
      <c r="Q21" s="273">
        <v>278682840</v>
      </c>
      <c r="R21" s="59" t="s">
        <v>1320</v>
      </c>
      <c r="S21" s="274">
        <v>278682840</v>
      </c>
      <c r="T21" s="118" t="s">
        <v>1322</v>
      </c>
      <c r="U21" s="118" t="s">
        <v>158</v>
      </c>
      <c r="V21" s="61" t="s">
        <v>1330</v>
      </c>
      <c r="W21" s="272"/>
      <c r="X21" s="273"/>
      <c r="Y21" s="273"/>
      <c r="Z21" s="273"/>
      <c r="AA21" s="273"/>
      <c r="AB21" s="273"/>
      <c r="AC21" s="273"/>
      <c r="AD21" s="273"/>
      <c r="AE21" s="273"/>
      <c r="AF21" s="273"/>
      <c r="AG21" s="273"/>
      <c r="AH21" s="274"/>
      <c r="AI21" s="275">
        <f>SUM(W21:AH21)</f>
        <v>0</v>
      </c>
      <c r="AJ21" s="254">
        <f>+S21-AI21</f>
        <v>278682840</v>
      </c>
      <c r="AK21" s="153"/>
    </row>
    <row r="22" spans="1:37" s="154" customFormat="1" x14ac:dyDescent="0.2">
      <c r="A22" s="55" t="s">
        <v>154</v>
      </c>
      <c r="B22" s="123">
        <f t="shared" ref="B22:B25" si="0">+S22</f>
        <v>62964227</v>
      </c>
      <c r="C22" s="57" t="s">
        <v>1959</v>
      </c>
      <c r="D22" s="57" t="s">
        <v>177</v>
      </c>
      <c r="E22" s="57" t="s">
        <v>319</v>
      </c>
      <c r="F22" s="57" t="s">
        <v>317</v>
      </c>
      <c r="G22" s="57" t="s">
        <v>156</v>
      </c>
      <c r="H22" s="57" t="s">
        <v>1290</v>
      </c>
      <c r="I22" s="57" t="s">
        <v>201</v>
      </c>
      <c r="J22" s="57" t="s">
        <v>157</v>
      </c>
      <c r="K22" s="57" t="s">
        <v>200</v>
      </c>
      <c r="L22" s="58">
        <v>983</v>
      </c>
      <c r="M22" s="115">
        <v>62964227</v>
      </c>
      <c r="N22" s="65">
        <v>1211</v>
      </c>
      <c r="O22" s="65">
        <v>62964227</v>
      </c>
      <c r="P22" s="59">
        <v>1325</v>
      </c>
      <c r="Q22" s="298">
        <v>62964227</v>
      </c>
      <c r="R22" s="59" t="s">
        <v>1321</v>
      </c>
      <c r="S22" s="274">
        <v>62964227</v>
      </c>
      <c r="T22" s="118" t="s">
        <v>1323</v>
      </c>
      <c r="U22" s="118" t="s">
        <v>1327</v>
      </c>
      <c r="V22" s="61" t="s">
        <v>1331</v>
      </c>
      <c r="W22" s="272"/>
      <c r="X22" s="273"/>
      <c r="Y22" s="273"/>
      <c r="Z22" s="273"/>
      <c r="AA22" s="273"/>
      <c r="AB22" s="273"/>
      <c r="AC22" s="273"/>
      <c r="AD22" s="273"/>
      <c r="AE22" s="273"/>
      <c r="AF22" s="273"/>
      <c r="AG22" s="273"/>
      <c r="AH22" s="274"/>
      <c r="AI22" s="275">
        <f>SUM(W22:AH22)</f>
        <v>0</v>
      </c>
      <c r="AJ22" s="254">
        <f>+S22-AI22</f>
        <v>62964227</v>
      </c>
      <c r="AK22" s="153"/>
    </row>
    <row r="23" spans="1:37" s="154" customFormat="1" x14ac:dyDescent="0.2">
      <c r="A23" s="55" t="s">
        <v>154</v>
      </c>
      <c r="B23" s="123">
        <f t="shared" si="0"/>
        <v>30093220</v>
      </c>
      <c r="C23" s="57" t="s">
        <v>57</v>
      </c>
      <c r="D23" s="57" t="s">
        <v>177</v>
      </c>
      <c r="E23" s="57" t="s">
        <v>319</v>
      </c>
      <c r="F23" s="57" t="s">
        <v>317</v>
      </c>
      <c r="G23" s="57" t="s">
        <v>156</v>
      </c>
      <c r="H23" s="57" t="s">
        <v>1290</v>
      </c>
      <c r="I23" s="57" t="s">
        <v>201</v>
      </c>
      <c r="J23" s="57" t="s">
        <v>157</v>
      </c>
      <c r="K23" s="57" t="s">
        <v>200</v>
      </c>
      <c r="L23" s="58" t="s">
        <v>909</v>
      </c>
      <c r="M23" s="115">
        <v>30093220</v>
      </c>
      <c r="N23" s="56">
        <v>650</v>
      </c>
      <c r="O23" s="65">
        <v>30093220</v>
      </c>
      <c r="P23" s="59">
        <v>704</v>
      </c>
      <c r="Q23" s="298">
        <v>30093220</v>
      </c>
      <c r="R23" s="59">
        <v>824</v>
      </c>
      <c r="S23" s="298">
        <v>30093220</v>
      </c>
      <c r="T23" s="118" t="s">
        <v>1324</v>
      </c>
      <c r="U23" s="118" t="s">
        <v>158</v>
      </c>
      <c r="V23" s="61" t="s">
        <v>159</v>
      </c>
      <c r="W23" s="272"/>
      <c r="X23" s="273"/>
      <c r="Y23" s="273"/>
      <c r="Z23" s="273"/>
      <c r="AA23" s="273"/>
      <c r="AB23" s="273"/>
      <c r="AC23" s="273"/>
      <c r="AD23" s="273"/>
      <c r="AE23" s="273"/>
      <c r="AF23" s="273"/>
      <c r="AG23" s="273"/>
      <c r="AH23" s="274"/>
      <c r="AI23" s="275">
        <f>SUM(W23:AH23)</f>
        <v>0</v>
      </c>
      <c r="AJ23" s="254">
        <f>+S23-AI23</f>
        <v>30093220</v>
      </c>
      <c r="AK23" s="153"/>
    </row>
    <row r="24" spans="1:37" s="154" customFormat="1" x14ac:dyDescent="0.2">
      <c r="A24" s="55" t="s">
        <v>154</v>
      </c>
      <c r="B24" s="123">
        <f t="shared" si="0"/>
        <v>232506120</v>
      </c>
      <c r="C24" s="57" t="s">
        <v>57</v>
      </c>
      <c r="D24" s="57" t="s">
        <v>177</v>
      </c>
      <c r="E24" s="57" t="s">
        <v>319</v>
      </c>
      <c r="F24" s="57" t="s">
        <v>317</v>
      </c>
      <c r="G24" s="57" t="s">
        <v>156</v>
      </c>
      <c r="H24" s="57" t="s">
        <v>1290</v>
      </c>
      <c r="I24" s="57" t="s">
        <v>201</v>
      </c>
      <c r="J24" s="57" t="s">
        <v>157</v>
      </c>
      <c r="K24" s="57" t="s">
        <v>200</v>
      </c>
      <c r="L24" s="58" t="s">
        <v>909</v>
      </c>
      <c r="M24" s="115">
        <v>232506120</v>
      </c>
      <c r="N24" s="56">
        <v>993</v>
      </c>
      <c r="O24" s="65">
        <f>386000000-153493880</f>
        <v>232506120</v>
      </c>
      <c r="P24" s="59">
        <v>1075</v>
      </c>
      <c r="Q24" s="298">
        <f>386000000-153493880</f>
        <v>232506120</v>
      </c>
      <c r="R24" s="59">
        <v>1327</v>
      </c>
      <c r="S24" s="298">
        <v>232506120</v>
      </c>
      <c r="T24" s="118" t="s">
        <v>1325</v>
      </c>
      <c r="U24" s="118" t="s">
        <v>1328</v>
      </c>
      <c r="V24" s="61" t="s">
        <v>1332</v>
      </c>
      <c r="W24" s="272"/>
      <c r="X24" s="273"/>
      <c r="Y24" s="273"/>
      <c r="Z24" s="273"/>
      <c r="AA24" s="273"/>
      <c r="AB24" s="273"/>
      <c r="AC24" s="273"/>
      <c r="AD24" s="273"/>
      <c r="AE24" s="273"/>
      <c r="AF24" s="273"/>
      <c r="AG24" s="273"/>
      <c r="AH24" s="274"/>
      <c r="AI24" s="275">
        <f t="shared" ref="AI24:AI25" si="1">SUM(W24:AH24)</f>
        <v>0</v>
      </c>
      <c r="AJ24" s="254">
        <f t="shared" ref="AJ24:AJ25" si="2">+S24-AI24</f>
        <v>232506120</v>
      </c>
      <c r="AK24" s="153"/>
    </row>
    <row r="25" spans="1:37" s="154" customFormat="1" x14ac:dyDescent="0.2">
      <c r="A25" s="55" t="s">
        <v>154</v>
      </c>
      <c r="B25" s="123">
        <f t="shared" si="0"/>
        <v>90445190</v>
      </c>
      <c r="C25" s="57" t="s">
        <v>57</v>
      </c>
      <c r="D25" s="57" t="s">
        <v>177</v>
      </c>
      <c r="E25" s="57" t="s">
        <v>319</v>
      </c>
      <c r="F25" s="57" t="s">
        <v>317</v>
      </c>
      <c r="G25" s="57" t="s">
        <v>156</v>
      </c>
      <c r="H25" s="57" t="s">
        <v>1290</v>
      </c>
      <c r="I25" s="57" t="s">
        <v>201</v>
      </c>
      <c r="J25" s="57" t="s">
        <v>157</v>
      </c>
      <c r="K25" s="57" t="s">
        <v>200</v>
      </c>
      <c r="L25" s="58" t="s">
        <v>909</v>
      </c>
      <c r="M25" s="115">
        <v>90445190</v>
      </c>
      <c r="N25" s="56">
        <v>992</v>
      </c>
      <c r="O25" s="65">
        <v>90445190</v>
      </c>
      <c r="P25" s="59">
        <v>1079</v>
      </c>
      <c r="Q25" s="298">
        <v>90445190</v>
      </c>
      <c r="R25" s="59">
        <v>1367</v>
      </c>
      <c r="S25" s="298">
        <v>90445190</v>
      </c>
      <c r="T25" s="118" t="s">
        <v>1326</v>
      </c>
      <c r="U25" s="118" t="s">
        <v>1329</v>
      </c>
      <c r="V25" s="61" t="s">
        <v>1333</v>
      </c>
      <c r="W25" s="272"/>
      <c r="X25" s="273"/>
      <c r="Y25" s="273"/>
      <c r="Z25" s="273"/>
      <c r="AA25" s="273"/>
      <c r="AB25" s="273"/>
      <c r="AC25" s="273"/>
      <c r="AD25" s="273"/>
      <c r="AE25" s="273"/>
      <c r="AF25" s="273"/>
      <c r="AG25" s="273"/>
      <c r="AH25" s="274"/>
      <c r="AI25" s="275">
        <f t="shared" si="1"/>
        <v>0</v>
      </c>
      <c r="AJ25" s="254">
        <f t="shared" si="2"/>
        <v>90445190</v>
      </c>
      <c r="AK25" s="153"/>
    </row>
    <row r="26" spans="1:37" s="154" customFormat="1" hidden="1" x14ac:dyDescent="0.2">
      <c r="A26" s="55"/>
      <c r="B26" s="123"/>
      <c r="C26" s="57"/>
      <c r="D26" s="57"/>
      <c r="E26" s="57"/>
      <c r="F26" s="57"/>
      <c r="G26" s="57"/>
      <c r="H26" s="57"/>
      <c r="I26" s="57"/>
      <c r="J26" s="57"/>
      <c r="K26" s="57"/>
      <c r="L26" s="58"/>
      <c r="M26" s="115"/>
      <c r="N26" s="56"/>
      <c r="O26" s="65"/>
      <c r="P26" s="59"/>
      <c r="Q26" s="298"/>
      <c r="R26" s="59"/>
      <c r="S26" s="298"/>
      <c r="T26" s="60"/>
      <c r="U26" s="118"/>
      <c r="V26" s="61"/>
      <c r="W26" s="272"/>
      <c r="X26" s="273"/>
      <c r="Y26" s="273"/>
      <c r="Z26" s="273"/>
      <c r="AA26" s="273"/>
      <c r="AB26" s="273"/>
      <c r="AC26" s="273"/>
      <c r="AD26" s="273"/>
      <c r="AE26" s="273"/>
      <c r="AF26" s="273"/>
      <c r="AG26" s="273"/>
      <c r="AH26" s="274"/>
      <c r="AI26" s="275">
        <f>SUM(W26:AH26)</f>
        <v>0</v>
      </c>
      <c r="AJ26" s="254">
        <f>+S26-AI26</f>
        <v>0</v>
      </c>
      <c r="AK26" s="153"/>
    </row>
    <row r="27" spans="1:37" s="154" customFormat="1" hidden="1" x14ac:dyDescent="0.2">
      <c r="A27" s="55"/>
      <c r="B27" s="123"/>
      <c r="C27" s="57"/>
      <c r="D27" s="57"/>
      <c r="E27" s="57"/>
      <c r="F27" s="57"/>
      <c r="G27" s="57"/>
      <c r="H27" s="57"/>
      <c r="I27" s="57"/>
      <c r="J27" s="57"/>
      <c r="K27" s="57"/>
      <c r="L27" s="58"/>
      <c r="M27" s="115"/>
      <c r="N27" s="65"/>
      <c r="O27" s="65"/>
      <c r="P27" s="59"/>
      <c r="Q27" s="298"/>
      <c r="R27" s="59"/>
      <c r="S27" s="274"/>
      <c r="T27" s="60"/>
      <c r="U27" s="60"/>
      <c r="V27" s="61"/>
      <c r="W27" s="272"/>
      <c r="X27" s="273"/>
      <c r="Y27" s="273"/>
      <c r="Z27" s="273"/>
      <c r="AA27" s="273"/>
      <c r="AB27" s="273"/>
      <c r="AC27" s="273"/>
      <c r="AD27" s="273"/>
      <c r="AE27" s="273"/>
      <c r="AF27" s="273"/>
      <c r="AG27" s="273"/>
      <c r="AH27" s="274"/>
      <c r="AI27" s="275"/>
      <c r="AJ27" s="254"/>
      <c r="AK27" s="153"/>
    </row>
    <row r="28" spans="1:37" s="155" customFormat="1" ht="60" customHeight="1" x14ac:dyDescent="0.2">
      <c r="A28" s="66" t="s">
        <v>8</v>
      </c>
      <c r="B28" s="124">
        <f>B20-SUM(B21:B27)</f>
        <v>246462001</v>
      </c>
      <c r="C28" s="321" t="s">
        <v>57</v>
      </c>
      <c r="D28" s="322" t="s">
        <v>177</v>
      </c>
      <c r="E28" s="322" t="s">
        <v>155</v>
      </c>
      <c r="F28" s="322" t="s">
        <v>155</v>
      </c>
      <c r="G28" s="323" t="s">
        <v>156</v>
      </c>
      <c r="H28" s="322" t="s">
        <v>1290</v>
      </c>
      <c r="I28" s="322" t="s">
        <v>201</v>
      </c>
      <c r="J28" s="322" t="s">
        <v>157</v>
      </c>
      <c r="K28" s="322" t="s">
        <v>200</v>
      </c>
      <c r="L28" s="68"/>
      <c r="M28" s="116"/>
      <c r="N28" s="69"/>
      <c r="O28" s="67"/>
      <c r="P28" s="70"/>
      <c r="Q28" s="299">
        <f>SUM(Q21:Q27)</f>
        <v>694691597</v>
      </c>
      <c r="R28" s="71"/>
      <c r="S28" s="299">
        <f>SUM(S21:S27)</f>
        <v>694691597</v>
      </c>
      <c r="T28" s="72"/>
      <c r="U28" s="72"/>
      <c r="V28" s="73"/>
      <c r="W28" s="276">
        <f t="shared" ref="W28:AJ28" si="3">SUM(W21:W27)</f>
        <v>0</v>
      </c>
      <c r="X28" s="276">
        <f t="shared" si="3"/>
        <v>0</v>
      </c>
      <c r="Y28" s="276">
        <f t="shared" si="3"/>
        <v>0</v>
      </c>
      <c r="Z28" s="276">
        <f t="shared" si="3"/>
        <v>0</v>
      </c>
      <c r="AA28" s="276">
        <f t="shared" si="3"/>
        <v>0</v>
      </c>
      <c r="AB28" s="276">
        <f t="shared" si="3"/>
        <v>0</v>
      </c>
      <c r="AC28" s="276">
        <f t="shared" si="3"/>
        <v>0</v>
      </c>
      <c r="AD28" s="276">
        <f t="shared" si="3"/>
        <v>0</v>
      </c>
      <c r="AE28" s="276">
        <f t="shared" si="3"/>
        <v>0</v>
      </c>
      <c r="AF28" s="276">
        <f t="shared" si="3"/>
        <v>0</v>
      </c>
      <c r="AG28" s="276">
        <f t="shared" si="3"/>
        <v>0</v>
      </c>
      <c r="AH28" s="277">
        <f t="shared" si="3"/>
        <v>0</v>
      </c>
      <c r="AI28" s="255">
        <f t="shared" si="3"/>
        <v>0</v>
      </c>
      <c r="AJ28" s="255">
        <f t="shared" si="3"/>
        <v>694691597</v>
      </c>
    </row>
    <row r="29" spans="1:37" s="152" customFormat="1" ht="25.5" hidden="1" x14ac:dyDescent="0.2">
      <c r="A29" s="41" t="s">
        <v>160</v>
      </c>
      <c r="B29" s="122">
        <f>766000000-330000000-10690011</f>
        <v>425309989</v>
      </c>
      <c r="C29" s="139"/>
      <c r="D29" s="139"/>
      <c r="E29" s="139"/>
      <c r="F29" s="139"/>
      <c r="G29" s="129"/>
      <c r="H29" s="139"/>
      <c r="I29" s="139"/>
      <c r="J29" s="139"/>
      <c r="K29" s="139"/>
      <c r="L29" s="43"/>
      <c r="M29" s="114"/>
      <c r="N29" s="44"/>
      <c r="O29" s="45"/>
      <c r="P29" s="46"/>
      <c r="Q29" s="297"/>
      <c r="R29" s="48"/>
      <c r="S29" s="297"/>
      <c r="T29" s="49"/>
      <c r="U29" s="49"/>
      <c r="V29" s="50"/>
      <c r="W29" s="269"/>
      <c r="X29" s="270"/>
      <c r="Y29" s="270"/>
      <c r="Z29" s="270"/>
      <c r="AA29" s="270"/>
      <c r="AB29" s="270"/>
      <c r="AC29" s="270"/>
      <c r="AD29" s="270"/>
      <c r="AE29" s="270"/>
      <c r="AF29" s="270"/>
      <c r="AG29" s="270"/>
      <c r="AH29" s="271"/>
      <c r="AI29" s="253"/>
      <c r="AJ29" s="253"/>
    </row>
    <row r="30" spans="1:37" s="152" customFormat="1" x14ac:dyDescent="0.2">
      <c r="A30" s="55" t="s">
        <v>160</v>
      </c>
      <c r="B30" s="123">
        <f t="shared" ref="B30:B56" si="4">+S30</f>
        <v>35192000</v>
      </c>
      <c r="C30" s="57" t="s">
        <v>57</v>
      </c>
      <c r="D30" s="57" t="s">
        <v>177</v>
      </c>
      <c r="E30" s="57" t="s">
        <v>319</v>
      </c>
      <c r="F30" s="57" t="s">
        <v>317</v>
      </c>
      <c r="G30" s="57" t="s">
        <v>156</v>
      </c>
      <c r="H30" s="57" t="s">
        <v>1290</v>
      </c>
      <c r="I30" s="57" t="s">
        <v>201</v>
      </c>
      <c r="J30" s="57" t="s">
        <v>157</v>
      </c>
      <c r="K30" s="57" t="s">
        <v>200</v>
      </c>
      <c r="L30" s="58">
        <v>539</v>
      </c>
      <c r="M30" s="115">
        <v>35192000</v>
      </c>
      <c r="N30" s="56">
        <v>613</v>
      </c>
      <c r="O30" s="56">
        <v>35192000</v>
      </c>
      <c r="P30" s="59">
        <v>670</v>
      </c>
      <c r="Q30" s="273">
        <v>35192000</v>
      </c>
      <c r="R30" s="59">
        <v>683</v>
      </c>
      <c r="S30" s="274">
        <v>35192000</v>
      </c>
      <c r="T30" s="118" t="s">
        <v>161</v>
      </c>
      <c r="U30" s="120" t="s">
        <v>178</v>
      </c>
      <c r="V30" s="61" t="s">
        <v>189</v>
      </c>
      <c r="W30" s="272"/>
      <c r="X30" s="273"/>
      <c r="Y30" s="273"/>
      <c r="Z30" s="273"/>
      <c r="AA30" s="273"/>
      <c r="AB30" s="273"/>
      <c r="AC30" s="273">
        <v>0</v>
      </c>
      <c r="AD30" s="273">
        <v>3284587</v>
      </c>
      <c r="AE30" s="273">
        <v>7038400</v>
      </c>
      <c r="AF30" s="273"/>
      <c r="AG30" s="273"/>
      <c r="AH30" s="274"/>
      <c r="AI30" s="275">
        <f t="shared" ref="AI30:AI57" si="5">SUM(W30:AH30)</f>
        <v>10322987</v>
      </c>
      <c r="AJ30" s="254">
        <f t="shared" ref="AJ30:AJ57" si="6">+S30-AI30</f>
        <v>24869013</v>
      </c>
    </row>
    <row r="31" spans="1:37" s="152" customFormat="1" x14ac:dyDescent="0.2">
      <c r="A31" s="55" t="s">
        <v>160</v>
      </c>
      <c r="B31" s="123">
        <f t="shared" si="4"/>
        <v>28110500</v>
      </c>
      <c r="C31" s="57" t="s">
        <v>57</v>
      </c>
      <c r="D31" s="57" t="s">
        <v>177</v>
      </c>
      <c r="E31" s="57" t="s">
        <v>319</v>
      </c>
      <c r="F31" s="57" t="s">
        <v>317</v>
      </c>
      <c r="G31" s="57" t="s">
        <v>156</v>
      </c>
      <c r="H31" s="57" t="s">
        <v>1290</v>
      </c>
      <c r="I31" s="57" t="s">
        <v>201</v>
      </c>
      <c r="J31" s="57" t="s">
        <v>157</v>
      </c>
      <c r="K31" s="57" t="s">
        <v>200</v>
      </c>
      <c r="L31" s="58">
        <v>540</v>
      </c>
      <c r="M31" s="115">
        <v>28110500</v>
      </c>
      <c r="N31" s="65">
        <v>614</v>
      </c>
      <c r="O31" s="65">
        <v>28110500</v>
      </c>
      <c r="P31" s="59">
        <v>669</v>
      </c>
      <c r="Q31" s="298">
        <v>28110500</v>
      </c>
      <c r="R31" s="59">
        <v>666</v>
      </c>
      <c r="S31" s="274">
        <v>28110500</v>
      </c>
      <c r="T31" s="118" t="s">
        <v>162</v>
      </c>
      <c r="U31" s="120" t="s">
        <v>179</v>
      </c>
      <c r="V31" s="61" t="s">
        <v>190</v>
      </c>
      <c r="W31" s="272"/>
      <c r="X31" s="273"/>
      <c r="Y31" s="273"/>
      <c r="Z31" s="273"/>
      <c r="AA31" s="273"/>
      <c r="AB31" s="273"/>
      <c r="AC31" s="273">
        <v>0</v>
      </c>
      <c r="AD31" s="273">
        <v>2623647</v>
      </c>
      <c r="AE31" s="273">
        <v>5622100</v>
      </c>
      <c r="AF31" s="273"/>
      <c r="AG31" s="273"/>
      <c r="AH31" s="274"/>
      <c r="AI31" s="275">
        <f t="shared" si="5"/>
        <v>8245747</v>
      </c>
      <c r="AJ31" s="254">
        <f t="shared" si="6"/>
        <v>19864753</v>
      </c>
    </row>
    <row r="32" spans="1:37" s="152" customFormat="1" x14ac:dyDescent="0.2">
      <c r="A32" s="55" t="s">
        <v>160</v>
      </c>
      <c r="B32" s="123">
        <f t="shared" si="4"/>
        <v>23425417</v>
      </c>
      <c r="C32" s="57" t="s">
        <v>57</v>
      </c>
      <c r="D32" s="57" t="s">
        <v>177</v>
      </c>
      <c r="E32" s="57" t="s">
        <v>319</v>
      </c>
      <c r="F32" s="57" t="s">
        <v>317</v>
      </c>
      <c r="G32" s="57" t="s">
        <v>156</v>
      </c>
      <c r="H32" s="57" t="s">
        <v>1290</v>
      </c>
      <c r="I32" s="57" t="s">
        <v>201</v>
      </c>
      <c r="J32" s="57" t="s">
        <v>157</v>
      </c>
      <c r="K32" s="57" t="s">
        <v>200</v>
      </c>
      <c r="L32" s="58">
        <v>541</v>
      </c>
      <c r="M32" s="115">
        <v>23425417</v>
      </c>
      <c r="N32" s="56">
        <v>804</v>
      </c>
      <c r="O32" s="65">
        <v>23425417</v>
      </c>
      <c r="P32" s="59">
        <v>866</v>
      </c>
      <c r="Q32" s="298">
        <v>23425417</v>
      </c>
      <c r="R32" s="59">
        <v>979</v>
      </c>
      <c r="S32" s="298">
        <v>23425417</v>
      </c>
      <c r="T32" s="118" t="s">
        <v>163</v>
      </c>
      <c r="U32" s="120" t="s">
        <v>180</v>
      </c>
      <c r="V32" s="61" t="s">
        <v>191</v>
      </c>
      <c r="W32" s="272"/>
      <c r="X32" s="273"/>
      <c r="Y32" s="273"/>
      <c r="Z32" s="273"/>
      <c r="AA32" s="273"/>
      <c r="AB32" s="273"/>
      <c r="AC32" s="273"/>
      <c r="AD32" s="273"/>
      <c r="AE32" s="273">
        <v>0</v>
      </c>
      <c r="AF32" s="273"/>
      <c r="AG32" s="273"/>
      <c r="AH32" s="274"/>
      <c r="AI32" s="275">
        <f t="shared" si="5"/>
        <v>0</v>
      </c>
      <c r="AJ32" s="254">
        <f t="shared" si="6"/>
        <v>23425417</v>
      </c>
    </row>
    <row r="33" spans="1:37" s="152" customFormat="1" x14ac:dyDescent="0.2">
      <c r="A33" s="55" t="s">
        <v>160</v>
      </c>
      <c r="B33" s="123">
        <f t="shared" si="4"/>
        <v>12208333</v>
      </c>
      <c r="C33" s="57" t="s">
        <v>57</v>
      </c>
      <c r="D33" s="57" t="s">
        <v>177</v>
      </c>
      <c r="E33" s="57" t="s">
        <v>319</v>
      </c>
      <c r="F33" s="57" t="s">
        <v>317</v>
      </c>
      <c r="G33" s="57" t="s">
        <v>156</v>
      </c>
      <c r="H33" s="57" t="s">
        <v>1290</v>
      </c>
      <c r="I33" s="57" t="s">
        <v>201</v>
      </c>
      <c r="J33" s="57" t="s">
        <v>157</v>
      </c>
      <c r="K33" s="57" t="s">
        <v>200</v>
      </c>
      <c r="L33" s="58">
        <v>542</v>
      </c>
      <c r="M33" s="115">
        <v>12208333</v>
      </c>
      <c r="N33" s="56">
        <v>754</v>
      </c>
      <c r="O33" s="56">
        <v>12208333</v>
      </c>
      <c r="P33" s="59">
        <v>837</v>
      </c>
      <c r="Q33" s="273">
        <v>12208333</v>
      </c>
      <c r="R33" s="59">
        <v>939</v>
      </c>
      <c r="S33" s="274">
        <v>12208333</v>
      </c>
      <c r="T33" s="118" t="s">
        <v>164</v>
      </c>
      <c r="U33" s="120" t="s">
        <v>181</v>
      </c>
      <c r="V33" s="61" t="s">
        <v>192</v>
      </c>
      <c r="W33" s="272"/>
      <c r="X33" s="273"/>
      <c r="Y33" s="273"/>
      <c r="Z33" s="273"/>
      <c r="AA33" s="273"/>
      <c r="AB33" s="273"/>
      <c r="AC33" s="273"/>
      <c r="AD33" s="273"/>
      <c r="AE33" s="273">
        <v>976667</v>
      </c>
      <c r="AF33" s="273"/>
      <c r="AG33" s="273"/>
      <c r="AH33" s="274"/>
      <c r="AI33" s="275">
        <f t="shared" si="5"/>
        <v>976667</v>
      </c>
      <c r="AJ33" s="254">
        <f t="shared" si="6"/>
        <v>11231666</v>
      </c>
    </row>
    <row r="34" spans="1:37" s="152" customFormat="1" x14ac:dyDescent="0.2">
      <c r="A34" s="55" t="s">
        <v>160</v>
      </c>
      <c r="B34" s="123">
        <f t="shared" si="4"/>
        <v>12208333</v>
      </c>
      <c r="C34" s="57" t="s">
        <v>57</v>
      </c>
      <c r="D34" s="57" t="s">
        <v>177</v>
      </c>
      <c r="E34" s="57" t="s">
        <v>319</v>
      </c>
      <c r="F34" s="57" t="s">
        <v>317</v>
      </c>
      <c r="G34" s="57" t="s">
        <v>156</v>
      </c>
      <c r="H34" s="57" t="s">
        <v>1290</v>
      </c>
      <c r="I34" s="57" t="s">
        <v>201</v>
      </c>
      <c r="J34" s="57" t="s">
        <v>157</v>
      </c>
      <c r="K34" s="57" t="s">
        <v>200</v>
      </c>
      <c r="L34" s="58">
        <v>543</v>
      </c>
      <c r="M34" s="115">
        <v>12208333</v>
      </c>
      <c r="N34" s="65">
        <v>755</v>
      </c>
      <c r="O34" s="65">
        <v>12208333</v>
      </c>
      <c r="P34" s="59">
        <v>836</v>
      </c>
      <c r="Q34" s="298">
        <v>12208333</v>
      </c>
      <c r="R34" s="59">
        <v>938</v>
      </c>
      <c r="S34" s="274">
        <v>12208333</v>
      </c>
      <c r="T34" s="118" t="s">
        <v>165</v>
      </c>
      <c r="U34" s="120" t="s">
        <v>182</v>
      </c>
      <c r="V34" s="61" t="s">
        <v>193</v>
      </c>
      <c r="W34" s="272"/>
      <c r="X34" s="273"/>
      <c r="Y34" s="273"/>
      <c r="Z34" s="273"/>
      <c r="AA34" s="273"/>
      <c r="AB34" s="273"/>
      <c r="AC34" s="273"/>
      <c r="AD34" s="273"/>
      <c r="AE34" s="273">
        <v>976667</v>
      </c>
      <c r="AF34" s="273"/>
      <c r="AG34" s="273"/>
      <c r="AH34" s="274"/>
      <c r="AI34" s="275">
        <f t="shared" si="5"/>
        <v>976667</v>
      </c>
      <c r="AJ34" s="254">
        <f t="shared" si="6"/>
        <v>11231666</v>
      </c>
    </row>
    <row r="35" spans="1:37" s="152" customFormat="1" x14ac:dyDescent="0.2">
      <c r="A35" s="55" t="s">
        <v>160</v>
      </c>
      <c r="B35" s="123">
        <f t="shared" si="4"/>
        <v>12208333</v>
      </c>
      <c r="C35" s="57" t="s">
        <v>57</v>
      </c>
      <c r="D35" s="57" t="s">
        <v>177</v>
      </c>
      <c r="E35" s="57" t="s">
        <v>319</v>
      </c>
      <c r="F35" s="57" t="s">
        <v>317</v>
      </c>
      <c r="G35" s="57" t="s">
        <v>156</v>
      </c>
      <c r="H35" s="57" t="s">
        <v>1290</v>
      </c>
      <c r="I35" s="57" t="s">
        <v>201</v>
      </c>
      <c r="J35" s="57" t="s">
        <v>157</v>
      </c>
      <c r="K35" s="57" t="s">
        <v>200</v>
      </c>
      <c r="L35" s="58">
        <v>544</v>
      </c>
      <c r="M35" s="115">
        <v>12208333</v>
      </c>
      <c r="N35" s="56">
        <v>756</v>
      </c>
      <c r="O35" s="65">
        <v>12208333</v>
      </c>
      <c r="P35" s="59">
        <v>835</v>
      </c>
      <c r="Q35" s="298">
        <v>12208333</v>
      </c>
      <c r="R35" s="59">
        <v>920</v>
      </c>
      <c r="S35" s="298">
        <v>12208333</v>
      </c>
      <c r="T35" s="118" t="s">
        <v>166</v>
      </c>
      <c r="U35" s="120" t="s">
        <v>183</v>
      </c>
      <c r="V35" s="61" t="s">
        <v>194</v>
      </c>
      <c r="W35" s="272"/>
      <c r="X35" s="273"/>
      <c r="Y35" s="273"/>
      <c r="Z35" s="273"/>
      <c r="AA35" s="273"/>
      <c r="AB35" s="273"/>
      <c r="AC35" s="273"/>
      <c r="AD35" s="273"/>
      <c r="AE35" s="273">
        <v>976667</v>
      </c>
      <c r="AF35" s="273"/>
      <c r="AG35" s="273"/>
      <c r="AH35" s="274"/>
      <c r="AI35" s="275">
        <f t="shared" si="5"/>
        <v>976667</v>
      </c>
      <c r="AJ35" s="254">
        <f t="shared" si="6"/>
        <v>11231666</v>
      </c>
    </row>
    <row r="36" spans="1:37" s="152" customFormat="1" x14ac:dyDescent="0.2">
      <c r="A36" s="55" t="s">
        <v>160</v>
      </c>
      <c r="B36" s="123">
        <f t="shared" si="4"/>
        <v>12208333</v>
      </c>
      <c r="C36" s="57" t="s">
        <v>57</v>
      </c>
      <c r="D36" s="57" t="s">
        <v>177</v>
      </c>
      <c r="E36" s="57" t="s">
        <v>319</v>
      </c>
      <c r="F36" s="57" t="s">
        <v>317</v>
      </c>
      <c r="G36" s="57" t="s">
        <v>156</v>
      </c>
      <c r="H36" s="57" t="s">
        <v>1290</v>
      </c>
      <c r="I36" s="57" t="s">
        <v>201</v>
      </c>
      <c r="J36" s="57" t="s">
        <v>157</v>
      </c>
      <c r="K36" s="57" t="s">
        <v>200</v>
      </c>
      <c r="L36" s="58">
        <v>545</v>
      </c>
      <c r="M36" s="115">
        <v>12208333</v>
      </c>
      <c r="N36" s="56">
        <v>757</v>
      </c>
      <c r="O36" s="56">
        <v>12208333</v>
      </c>
      <c r="P36" s="59">
        <v>834</v>
      </c>
      <c r="Q36" s="273">
        <v>12208333</v>
      </c>
      <c r="R36" s="59">
        <v>958</v>
      </c>
      <c r="S36" s="274">
        <v>12208333</v>
      </c>
      <c r="T36" s="118" t="s">
        <v>167</v>
      </c>
      <c r="U36" s="120" t="s">
        <v>184</v>
      </c>
      <c r="V36" s="61" t="s">
        <v>195</v>
      </c>
      <c r="W36" s="272"/>
      <c r="X36" s="273"/>
      <c r="Y36" s="273"/>
      <c r="Z36" s="273"/>
      <c r="AA36" s="273"/>
      <c r="AB36" s="273"/>
      <c r="AC36" s="273"/>
      <c r="AD36" s="273"/>
      <c r="AE36" s="273">
        <v>879000</v>
      </c>
      <c r="AF36" s="273"/>
      <c r="AG36" s="273"/>
      <c r="AH36" s="274"/>
      <c r="AI36" s="275">
        <f t="shared" si="5"/>
        <v>879000</v>
      </c>
      <c r="AJ36" s="254">
        <f t="shared" si="6"/>
        <v>11329333</v>
      </c>
    </row>
    <row r="37" spans="1:37" s="152" customFormat="1" x14ac:dyDescent="0.2">
      <c r="A37" s="55" t="s">
        <v>160</v>
      </c>
      <c r="B37" s="123">
        <f t="shared" si="4"/>
        <v>12208333</v>
      </c>
      <c r="C37" s="57" t="s">
        <v>57</v>
      </c>
      <c r="D37" s="57" t="s">
        <v>177</v>
      </c>
      <c r="E37" s="57" t="s">
        <v>319</v>
      </c>
      <c r="F37" s="57" t="s">
        <v>317</v>
      </c>
      <c r="G37" s="57" t="s">
        <v>156</v>
      </c>
      <c r="H37" s="57" t="s">
        <v>1290</v>
      </c>
      <c r="I37" s="57" t="s">
        <v>201</v>
      </c>
      <c r="J37" s="57" t="s">
        <v>157</v>
      </c>
      <c r="K37" s="57" t="s">
        <v>200</v>
      </c>
      <c r="L37" s="58">
        <v>546</v>
      </c>
      <c r="M37" s="115">
        <v>12208333</v>
      </c>
      <c r="N37" s="65">
        <v>758</v>
      </c>
      <c r="O37" s="65">
        <v>12208333</v>
      </c>
      <c r="P37" s="59">
        <v>833</v>
      </c>
      <c r="Q37" s="298">
        <v>12208333</v>
      </c>
      <c r="R37" s="59">
        <v>937</v>
      </c>
      <c r="S37" s="274">
        <v>12208333</v>
      </c>
      <c r="T37" s="118" t="s">
        <v>168</v>
      </c>
      <c r="U37" s="120" t="s">
        <v>185</v>
      </c>
      <c r="V37" s="61" t="s">
        <v>196</v>
      </c>
      <c r="W37" s="272"/>
      <c r="X37" s="273"/>
      <c r="Y37" s="273"/>
      <c r="Z37" s="273"/>
      <c r="AA37" s="273"/>
      <c r="AB37" s="273"/>
      <c r="AC37" s="273"/>
      <c r="AD37" s="273"/>
      <c r="AE37" s="273">
        <v>683667</v>
      </c>
      <c r="AF37" s="273"/>
      <c r="AG37" s="273"/>
      <c r="AH37" s="274"/>
      <c r="AI37" s="275">
        <f t="shared" si="5"/>
        <v>683667</v>
      </c>
      <c r="AJ37" s="254">
        <f t="shared" si="6"/>
        <v>11524666</v>
      </c>
    </row>
    <row r="38" spans="1:37" s="152" customFormat="1" x14ac:dyDescent="0.2">
      <c r="A38" s="55" t="s">
        <v>160</v>
      </c>
      <c r="B38" s="123">
        <f t="shared" si="4"/>
        <v>14650000</v>
      </c>
      <c r="C38" s="57" t="s">
        <v>57</v>
      </c>
      <c r="D38" s="57" t="s">
        <v>177</v>
      </c>
      <c r="E38" s="57" t="s">
        <v>319</v>
      </c>
      <c r="F38" s="57" t="s">
        <v>317</v>
      </c>
      <c r="G38" s="57" t="s">
        <v>156</v>
      </c>
      <c r="H38" s="57" t="s">
        <v>1290</v>
      </c>
      <c r="I38" s="57" t="s">
        <v>201</v>
      </c>
      <c r="J38" s="57" t="s">
        <v>157</v>
      </c>
      <c r="K38" s="57" t="s">
        <v>200</v>
      </c>
      <c r="L38" s="58">
        <v>547</v>
      </c>
      <c r="M38" s="115">
        <v>14650000</v>
      </c>
      <c r="N38" s="56">
        <v>623</v>
      </c>
      <c r="O38" s="65">
        <v>14650000</v>
      </c>
      <c r="P38" s="59">
        <v>665</v>
      </c>
      <c r="Q38" s="298">
        <v>14650000</v>
      </c>
      <c r="R38" s="59">
        <v>768</v>
      </c>
      <c r="S38" s="298">
        <v>14650000</v>
      </c>
      <c r="T38" s="118" t="s">
        <v>169</v>
      </c>
      <c r="U38" s="120" t="s">
        <v>186</v>
      </c>
      <c r="V38" s="61" t="s">
        <v>197</v>
      </c>
      <c r="W38" s="272"/>
      <c r="X38" s="273"/>
      <c r="Y38" s="273"/>
      <c r="Z38" s="273"/>
      <c r="AA38" s="273"/>
      <c r="AB38" s="273"/>
      <c r="AC38" s="273">
        <v>0</v>
      </c>
      <c r="AD38" s="273">
        <v>0</v>
      </c>
      <c r="AE38" s="273">
        <v>3711333</v>
      </c>
      <c r="AF38" s="273"/>
      <c r="AG38" s="273"/>
      <c r="AH38" s="274"/>
      <c r="AI38" s="275">
        <f t="shared" si="5"/>
        <v>3711333</v>
      </c>
      <c r="AJ38" s="254">
        <f t="shared" si="6"/>
        <v>10938667</v>
      </c>
    </row>
    <row r="39" spans="1:37" s="152" customFormat="1" x14ac:dyDescent="0.2">
      <c r="A39" s="55" t="s">
        <v>160</v>
      </c>
      <c r="B39" s="123">
        <f t="shared" si="4"/>
        <v>14650000</v>
      </c>
      <c r="C39" s="57" t="s">
        <v>57</v>
      </c>
      <c r="D39" s="57" t="s">
        <v>177</v>
      </c>
      <c r="E39" s="57" t="s">
        <v>319</v>
      </c>
      <c r="F39" s="57" t="s">
        <v>317</v>
      </c>
      <c r="G39" s="57" t="s">
        <v>156</v>
      </c>
      <c r="H39" s="57" t="s">
        <v>1290</v>
      </c>
      <c r="I39" s="57" t="s">
        <v>201</v>
      </c>
      <c r="J39" s="57" t="s">
        <v>157</v>
      </c>
      <c r="K39" s="57" t="s">
        <v>200</v>
      </c>
      <c r="L39" s="58">
        <v>548</v>
      </c>
      <c r="M39" s="115">
        <v>14650000</v>
      </c>
      <c r="N39" s="56">
        <v>624</v>
      </c>
      <c r="O39" s="56">
        <v>14650000</v>
      </c>
      <c r="P39" s="59">
        <v>664</v>
      </c>
      <c r="Q39" s="273">
        <v>14650000</v>
      </c>
      <c r="R39" s="59">
        <v>740</v>
      </c>
      <c r="S39" s="274">
        <v>14650000</v>
      </c>
      <c r="T39" s="118" t="s">
        <v>170</v>
      </c>
      <c r="U39" s="120" t="s">
        <v>187</v>
      </c>
      <c r="V39" s="61" t="s">
        <v>198</v>
      </c>
      <c r="W39" s="272"/>
      <c r="X39" s="273"/>
      <c r="Y39" s="273"/>
      <c r="Z39" s="273"/>
      <c r="AA39" s="273"/>
      <c r="AB39" s="273"/>
      <c r="AC39" s="273">
        <v>0</v>
      </c>
      <c r="AD39" s="273">
        <v>879000</v>
      </c>
      <c r="AE39" s="273">
        <v>2930000</v>
      </c>
      <c r="AF39" s="273"/>
      <c r="AG39" s="273"/>
      <c r="AH39" s="274"/>
      <c r="AI39" s="275">
        <f t="shared" si="5"/>
        <v>3809000</v>
      </c>
      <c r="AJ39" s="254">
        <f t="shared" si="6"/>
        <v>10841000</v>
      </c>
    </row>
    <row r="40" spans="1:37" s="152" customFormat="1" x14ac:dyDescent="0.2">
      <c r="A40" s="55" t="s">
        <v>160</v>
      </c>
      <c r="B40" s="123">
        <f t="shared" si="4"/>
        <v>14334508</v>
      </c>
      <c r="C40" s="57" t="s">
        <v>57</v>
      </c>
      <c r="D40" s="57" t="s">
        <v>177</v>
      </c>
      <c r="E40" s="57" t="s">
        <v>319</v>
      </c>
      <c r="F40" s="57" t="s">
        <v>317</v>
      </c>
      <c r="G40" s="57" t="s">
        <v>156</v>
      </c>
      <c r="H40" s="57" t="s">
        <v>1290</v>
      </c>
      <c r="I40" s="57" t="s">
        <v>201</v>
      </c>
      <c r="J40" s="57" t="s">
        <v>157</v>
      </c>
      <c r="K40" s="57" t="s">
        <v>200</v>
      </c>
      <c r="L40" s="58">
        <v>549</v>
      </c>
      <c r="M40" s="115">
        <v>14334508</v>
      </c>
      <c r="N40" s="65">
        <v>797</v>
      </c>
      <c r="O40" s="65">
        <v>14334508</v>
      </c>
      <c r="P40" s="59">
        <v>855</v>
      </c>
      <c r="Q40" s="298">
        <v>14334508</v>
      </c>
      <c r="R40" s="59">
        <v>949</v>
      </c>
      <c r="S40" s="274">
        <v>14334508</v>
      </c>
      <c r="T40" s="118" t="s">
        <v>171</v>
      </c>
      <c r="U40" s="120" t="s">
        <v>235</v>
      </c>
      <c r="V40" s="61">
        <v>618</v>
      </c>
      <c r="W40" s="272"/>
      <c r="X40" s="273"/>
      <c r="Y40" s="273"/>
      <c r="Z40" s="273"/>
      <c r="AA40" s="273"/>
      <c r="AB40" s="273"/>
      <c r="AC40" s="273"/>
      <c r="AD40" s="273"/>
      <c r="AE40" s="273">
        <v>0</v>
      </c>
      <c r="AF40" s="273"/>
      <c r="AG40" s="273"/>
      <c r="AH40" s="274"/>
      <c r="AI40" s="275">
        <f t="shared" si="5"/>
        <v>0</v>
      </c>
      <c r="AJ40" s="254">
        <f t="shared" si="6"/>
        <v>14334508</v>
      </c>
    </row>
    <row r="41" spans="1:37" s="152" customFormat="1" x14ac:dyDescent="0.2">
      <c r="A41" s="55" t="s">
        <v>160</v>
      </c>
      <c r="B41" s="123">
        <f t="shared" si="4"/>
        <v>23425417</v>
      </c>
      <c r="C41" s="57" t="s">
        <v>57</v>
      </c>
      <c r="D41" s="57" t="s">
        <v>177</v>
      </c>
      <c r="E41" s="57" t="s">
        <v>319</v>
      </c>
      <c r="F41" s="57" t="s">
        <v>317</v>
      </c>
      <c r="G41" s="57" t="s">
        <v>156</v>
      </c>
      <c r="H41" s="57" t="s">
        <v>1290</v>
      </c>
      <c r="I41" s="57" t="s">
        <v>201</v>
      </c>
      <c r="J41" s="57" t="s">
        <v>157</v>
      </c>
      <c r="K41" s="57" t="s">
        <v>200</v>
      </c>
      <c r="L41" s="58">
        <v>550</v>
      </c>
      <c r="M41" s="115">
        <v>23425417</v>
      </c>
      <c r="N41" s="56">
        <v>759</v>
      </c>
      <c r="O41" s="65">
        <v>23425417</v>
      </c>
      <c r="P41" s="59">
        <v>832</v>
      </c>
      <c r="Q41" s="298">
        <v>23425417</v>
      </c>
      <c r="R41" s="59">
        <v>942</v>
      </c>
      <c r="S41" s="298">
        <v>23425417</v>
      </c>
      <c r="T41" s="118" t="s">
        <v>172</v>
      </c>
      <c r="U41" s="120" t="s">
        <v>188</v>
      </c>
      <c r="V41" s="61" t="s">
        <v>199</v>
      </c>
      <c r="W41" s="272"/>
      <c r="X41" s="273"/>
      <c r="Y41" s="273"/>
      <c r="Z41" s="273"/>
      <c r="AA41" s="273"/>
      <c r="AB41" s="273"/>
      <c r="AC41" s="273"/>
      <c r="AD41" s="273"/>
      <c r="AE41" s="273">
        <v>0</v>
      </c>
      <c r="AF41" s="273"/>
      <c r="AG41" s="273"/>
      <c r="AH41" s="274"/>
      <c r="AI41" s="275">
        <f t="shared" si="5"/>
        <v>0</v>
      </c>
      <c r="AJ41" s="254">
        <f t="shared" si="6"/>
        <v>23425417</v>
      </c>
    </row>
    <row r="42" spans="1:37" s="154" customFormat="1" ht="14.25" x14ac:dyDescent="0.2">
      <c r="A42" s="55" t="s">
        <v>160</v>
      </c>
      <c r="B42" s="123">
        <f t="shared" si="4"/>
        <v>1199000</v>
      </c>
      <c r="C42" s="57" t="s">
        <v>57</v>
      </c>
      <c r="D42" s="57" t="s">
        <v>177</v>
      </c>
      <c r="E42" s="57" t="s">
        <v>319</v>
      </c>
      <c r="F42" s="57" t="s">
        <v>317</v>
      </c>
      <c r="G42" s="57" t="s">
        <v>156</v>
      </c>
      <c r="H42" s="57" t="s">
        <v>1290</v>
      </c>
      <c r="I42" s="57" t="s">
        <v>201</v>
      </c>
      <c r="J42" s="57" t="s">
        <v>157</v>
      </c>
      <c r="K42" s="57" t="s">
        <v>200</v>
      </c>
      <c r="L42" s="58">
        <v>551</v>
      </c>
      <c r="M42" s="115">
        <v>1199000</v>
      </c>
      <c r="N42" s="65">
        <v>426</v>
      </c>
      <c r="O42" s="65">
        <v>1199000</v>
      </c>
      <c r="P42" s="59">
        <v>599</v>
      </c>
      <c r="Q42" s="273">
        <v>1199000</v>
      </c>
      <c r="R42" s="76">
        <v>562</v>
      </c>
      <c r="S42" s="273">
        <v>1199000</v>
      </c>
      <c r="T42" s="119" t="s">
        <v>173</v>
      </c>
      <c r="U42" s="121" t="s">
        <v>33</v>
      </c>
      <c r="V42" s="61" t="s">
        <v>909</v>
      </c>
      <c r="W42" s="272"/>
      <c r="X42" s="273"/>
      <c r="Y42" s="273"/>
      <c r="Z42" s="273"/>
      <c r="AA42" s="273"/>
      <c r="AB42" s="273"/>
      <c r="AC42" s="273">
        <v>1199000</v>
      </c>
      <c r="AD42" s="273"/>
      <c r="AE42" s="273"/>
      <c r="AF42" s="273"/>
      <c r="AG42" s="273"/>
      <c r="AH42" s="274"/>
      <c r="AI42" s="275">
        <f t="shared" si="5"/>
        <v>1199000</v>
      </c>
      <c r="AJ42" s="254">
        <f t="shared" si="6"/>
        <v>0</v>
      </c>
      <c r="AK42" s="153"/>
    </row>
    <row r="43" spans="1:37" s="154" customFormat="1" ht="14.25" x14ac:dyDescent="0.2">
      <c r="A43" s="55" t="s">
        <v>160</v>
      </c>
      <c r="B43" s="123">
        <f t="shared" si="4"/>
        <v>821600</v>
      </c>
      <c r="C43" s="57" t="s">
        <v>57</v>
      </c>
      <c r="D43" s="57" t="s">
        <v>177</v>
      </c>
      <c r="E43" s="57" t="s">
        <v>319</v>
      </c>
      <c r="F43" s="57" t="s">
        <v>317</v>
      </c>
      <c r="G43" s="57" t="s">
        <v>156</v>
      </c>
      <c r="H43" s="57" t="s">
        <v>1290</v>
      </c>
      <c r="I43" s="57" t="s">
        <v>201</v>
      </c>
      <c r="J43" s="57" t="s">
        <v>157</v>
      </c>
      <c r="K43" s="57" t="s">
        <v>200</v>
      </c>
      <c r="L43" s="58">
        <v>551</v>
      </c>
      <c r="M43" s="115">
        <v>821600</v>
      </c>
      <c r="N43" s="65">
        <v>572</v>
      </c>
      <c r="O43" s="65">
        <v>821600</v>
      </c>
      <c r="P43" s="59">
        <v>689</v>
      </c>
      <c r="Q43" s="273">
        <v>821600</v>
      </c>
      <c r="R43" s="76">
        <v>595</v>
      </c>
      <c r="S43" s="273">
        <v>821600</v>
      </c>
      <c r="T43" s="119" t="s">
        <v>173</v>
      </c>
      <c r="U43" s="121" t="s">
        <v>33</v>
      </c>
      <c r="V43" s="61" t="s">
        <v>909</v>
      </c>
      <c r="W43" s="272"/>
      <c r="X43" s="273"/>
      <c r="Y43" s="273"/>
      <c r="Z43" s="273"/>
      <c r="AA43" s="273"/>
      <c r="AB43" s="273"/>
      <c r="AC43" s="273">
        <v>821600</v>
      </c>
      <c r="AD43" s="273"/>
      <c r="AE43" s="273"/>
      <c r="AF43" s="273"/>
      <c r="AG43" s="273"/>
      <c r="AH43" s="274"/>
      <c r="AI43" s="275">
        <f t="shared" si="5"/>
        <v>821600</v>
      </c>
      <c r="AJ43" s="254">
        <f t="shared" si="6"/>
        <v>0</v>
      </c>
      <c r="AK43" s="153"/>
    </row>
    <row r="44" spans="1:37" s="154" customFormat="1" ht="14.25" x14ac:dyDescent="0.2">
      <c r="A44" s="55" t="s">
        <v>160</v>
      </c>
      <c r="B44" s="123">
        <f t="shared" si="4"/>
        <v>286800</v>
      </c>
      <c r="C44" s="57" t="s">
        <v>57</v>
      </c>
      <c r="D44" s="57" t="s">
        <v>177</v>
      </c>
      <c r="E44" s="57" t="s">
        <v>319</v>
      </c>
      <c r="F44" s="57" t="s">
        <v>317</v>
      </c>
      <c r="G44" s="57" t="s">
        <v>156</v>
      </c>
      <c r="H44" s="57" t="s">
        <v>1290</v>
      </c>
      <c r="I44" s="57" t="s">
        <v>201</v>
      </c>
      <c r="J44" s="57" t="s">
        <v>157</v>
      </c>
      <c r="K44" s="57" t="s">
        <v>200</v>
      </c>
      <c r="L44" s="58">
        <v>551</v>
      </c>
      <c r="M44" s="115">
        <v>286800</v>
      </c>
      <c r="N44" s="65">
        <v>752</v>
      </c>
      <c r="O44" s="65">
        <v>286800</v>
      </c>
      <c r="P44" s="59">
        <v>849</v>
      </c>
      <c r="Q44" s="273">
        <v>286800</v>
      </c>
      <c r="R44" s="78">
        <v>898</v>
      </c>
      <c r="S44" s="273">
        <v>286800</v>
      </c>
      <c r="T44" s="119" t="s">
        <v>173</v>
      </c>
      <c r="U44" s="121" t="s">
        <v>33</v>
      </c>
      <c r="V44" s="61" t="s">
        <v>909</v>
      </c>
      <c r="W44" s="272"/>
      <c r="X44" s="273"/>
      <c r="Y44" s="273"/>
      <c r="Z44" s="273"/>
      <c r="AA44" s="273"/>
      <c r="AB44" s="273"/>
      <c r="AC44" s="273"/>
      <c r="AD44" s="273">
        <v>286800</v>
      </c>
      <c r="AE44" s="273"/>
      <c r="AF44" s="273"/>
      <c r="AG44" s="273"/>
      <c r="AH44" s="274"/>
      <c r="AI44" s="275">
        <f t="shared" si="5"/>
        <v>286800</v>
      </c>
      <c r="AJ44" s="254">
        <f t="shared" si="6"/>
        <v>0</v>
      </c>
      <c r="AK44" s="153"/>
    </row>
    <row r="45" spans="1:37" s="154" customFormat="1" ht="14.25" x14ac:dyDescent="0.2">
      <c r="A45" s="55" t="s">
        <v>160</v>
      </c>
      <c r="B45" s="123">
        <f t="shared" si="4"/>
        <v>1004600</v>
      </c>
      <c r="C45" s="57" t="s">
        <v>57</v>
      </c>
      <c r="D45" s="57" t="s">
        <v>177</v>
      </c>
      <c r="E45" s="57" t="s">
        <v>319</v>
      </c>
      <c r="F45" s="57" t="s">
        <v>317</v>
      </c>
      <c r="G45" s="57" t="s">
        <v>156</v>
      </c>
      <c r="H45" s="57" t="s">
        <v>1290</v>
      </c>
      <c r="I45" s="57" t="s">
        <v>201</v>
      </c>
      <c r="J45" s="57" t="s">
        <v>157</v>
      </c>
      <c r="K45" s="57" t="s">
        <v>200</v>
      </c>
      <c r="L45" s="58">
        <v>551</v>
      </c>
      <c r="M45" s="115">
        <v>1004600</v>
      </c>
      <c r="N45" s="65">
        <v>819</v>
      </c>
      <c r="O45" s="65">
        <v>1004600</v>
      </c>
      <c r="P45" s="59">
        <v>891</v>
      </c>
      <c r="Q45" s="273">
        <v>1004600</v>
      </c>
      <c r="R45" s="76">
        <v>1027</v>
      </c>
      <c r="S45" s="273">
        <v>1004600</v>
      </c>
      <c r="T45" s="119" t="s">
        <v>173</v>
      </c>
      <c r="U45" s="121" t="s">
        <v>33</v>
      </c>
      <c r="V45" s="61" t="s">
        <v>909</v>
      </c>
      <c r="W45" s="272"/>
      <c r="X45" s="273"/>
      <c r="Y45" s="273"/>
      <c r="Z45" s="273"/>
      <c r="AA45" s="273"/>
      <c r="AB45" s="273"/>
      <c r="AC45" s="273"/>
      <c r="AD45" s="273"/>
      <c r="AE45" s="273">
        <v>1004600</v>
      </c>
      <c r="AF45" s="273"/>
      <c r="AG45" s="273"/>
      <c r="AH45" s="274"/>
      <c r="AI45" s="275">
        <f t="shared" si="5"/>
        <v>1004600</v>
      </c>
      <c r="AJ45" s="254">
        <f t="shared" si="6"/>
        <v>0</v>
      </c>
      <c r="AK45" s="153"/>
    </row>
    <row r="46" spans="1:37" s="152" customFormat="1" x14ac:dyDescent="0.2">
      <c r="A46" s="55" t="s">
        <v>160</v>
      </c>
      <c r="B46" s="123">
        <f t="shared" si="4"/>
        <v>1393600</v>
      </c>
      <c r="C46" s="57" t="s">
        <v>57</v>
      </c>
      <c r="D46" s="57" t="s">
        <v>177</v>
      </c>
      <c r="E46" s="57" t="s">
        <v>319</v>
      </c>
      <c r="F46" s="57" t="s">
        <v>317</v>
      </c>
      <c r="G46" s="57" t="s">
        <v>156</v>
      </c>
      <c r="H46" s="57" t="s">
        <v>1290</v>
      </c>
      <c r="I46" s="57" t="s">
        <v>201</v>
      </c>
      <c r="J46" s="57" t="s">
        <v>157</v>
      </c>
      <c r="K46" s="57" t="s">
        <v>200</v>
      </c>
      <c r="L46" s="58">
        <v>551</v>
      </c>
      <c r="M46" s="115">
        <v>1393600</v>
      </c>
      <c r="N46" s="56">
        <v>862</v>
      </c>
      <c r="O46" s="56">
        <v>1393600</v>
      </c>
      <c r="P46" s="59">
        <v>948</v>
      </c>
      <c r="Q46" s="273">
        <v>1393600</v>
      </c>
      <c r="R46" s="59">
        <v>1088</v>
      </c>
      <c r="S46" s="274">
        <v>1393600</v>
      </c>
      <c r="T46" s="118" t="s">
        <v>173</v>
      </c>
      <c r="U46" s="120" t="s">
        <v>1343</v>
      </c>
      <c r="V46" s="61" t="s">
        <v>909</v>
      </c>
      <c r="W46" s="272"/>
      <c r="X46" s="273"/>
      <c r="Y46" s="273"/>
      <c r="Z46" s="273"/>
      <c r="AA46" s="273"/>
      <c r="AB46" s="273"/>
      <c r="AC46" s="273"/>
      <c r="AD46" s="273"/>
      <c r="AE46" s="273"/>
      <c r="AF46" s="273"/>
      <c r="AG46" s="273"/>
      <c r="AH46" s="274"/>
      <c r="AI46" s="275">
        <f t="shared" ref="AI46:AI53" si="7">SUM(W46:AH46)</f>
        <v>0</v>
      </c>
      <c r="AJ46" s="254">
        <f t="shared" ref="AJ46:AJ53" si="8">+S46-AI46</f>
        <v>1393600</v>
      </c>
    </row>
    <row r="47" spans="1:37" s="152" customFormat="1" x14ac:dyDescent="0.2">
      <c r="A47" s="55" t="s">
        <v>160</v>
      </c>
      <c r="B47" s="123">
        <f t="shared" si="4"/>
        <v>1393600</v>
      </c>
      <c r="C47" s="57" t="s">
        <v>57</v>
      </c>
      <c r="D47" s="57" t="s">
        <v>177</v>
      </c>
      <c r="E47" s="57" t="s">
        <v>319</v>
      </c>
      <c r="F47" s="57" t="s">
        <v>317</v>
      </c>
      <c r="G47" s="57" t="s">
        <v>156</v>
      </c>
      <c r="H47" s="57" t="s">
        <v>1290</v>
      </c>
      <c r="I47" s="57" t="s">
        <v>201</v>
      </c>
      <c r="J47" s="57" t="s">
        <v>157</v>
      </c>
      <c r="K47" s="57" t="s">
        <v>200</v>
      </c>
      <c r="L47" s="58">
        <v>551</v>
      </c>
      <c r="M47" s="115">
        <v>1393600</v>
      </c>
      <c r="N47" s="65">
        <v>960</v>
      </c>
      <c r="O47" s="65">
        <v>1393600</v>
      </c>
      <c r="P47" s="59">
        <v>1054</v>
      </c>
      <c r="Q47" s="298">
        <v>1393600</v>
      </c>
      <c r="R47" s="59">
        <v>1248</v>
      </c>
      <c r="S47" s="274">
        <v>1393600</v>
      </c>
      <c r="T47" s="118" t="s">
        <v>173</v>
      </c>
      <c r="U47" s="120" t="s">
        <v>1343</v>
      </c>
      <c r="V47" s="61" t="s">
        <v>909</v>
      </c>
      <c r="W47" s="272"/>
      <c r="X47" s="273"/>
      <c r="Y47" s="273"/>
      <c r="Z47" s="273"/>
      <c r="AA47" s="273"/>
      <c r="AB47" s="273"/>
      <c r="AC47" s="273"/>
      <c r="AD47" s="273"/>
      <c r="AE47" s="273"/>
      <c r="AF47" s="273"/>
      <c r="AG47" s="273"/>
      <c r="AH47" s="274"/>
      <c r="AI47" s="275">
        <f t="shared" si="7"/>
        <v>0</v>
      </c>
      <c r="AJ47" s="254">
        <f t="shared" si="8"/>
        <v>1393600</v>
      </c>
    </row>
    <row r="48" spans="1:37" s="152" customFormat="1" x14ac:dyDescent="0.2">
      <c r="A48" s="55" t="s">
        <v>160</v>
      </c>
      <c r="B48" s="123">
        <f t="shared" si="4"/>
        <v>29052375</v>
      </c>
      <c r="C48" s="57" t="s">
        <v>57</v>
      </c>
      <c r="D48" s="57" t="s">
        <v>177</v>
      </c>
      <c r="E48" s="57" t="s">
        <v>319</v>
      </c>
      <c r="F48" s="57" t="s">
        <v>317</v>
      </c>
      <c r="G48" s="57" t="s">
        <v>156</v>
      </c>
      <c r="H48" s="57" t="s">
        <v>1290</v>
      </c>
      <c r="I48" s="57" t="s">
        <v>201</v>
      </c>
      <c r="J48" s="57" t="s">
        <v>157</v>
      </c>
      <c r="K48" s="57" t="s">
        <v>200</v>
      </c>
      <c r="L48" s="58">
        <v>833</v>
      </c>
      <c r="M48" s="115">
        <v>29052375</v>
      </c>
      <c r="N48" s="56">
        <v>818</v>
      </c>
      <c r="O48" s="65">
        <v>29052375</v>
      </c>
      <c r="P48" s="59">
        <v>899</v>
      </c>
      <c r="Q48" s="298">
        <v>29052375</v>
      </c>
      <c r="R48" s="59">
        <v>1251</v>
      </c>
      <c r="S48" s="298">
        <v>29052375</v>
      </c>
      <c r="T48" s="118" t="s">
        <v>174</v>
      </c>
      <c r="U48" s="120" t="s">
        <v>1344</v>
      </c>
      <c r="V48" s="61">
        <v>725</v>
      </c>
      <c r="W48" s="272"/>
      <c r="X48" s="273"/>
      <c r="Y48" s="273"/>
      <c r="Z48" s="273"/>
      <c r="AA48" s="273"/>
      <c r="AB48" s="273"/>
      <c r="AC48" s="273"/>
      <c r="AD48" s="273"/>
      <c r="AE48" s="273"/>
      <c r="AF48" s="273"/>
      <c r="AG48" s="273"/>
      <c r="AH48" s="274"/>
      <c r="AI48" s="275">
        <f t="shared" si="7"/>
        <v>0</v>
      </c>
      <c r="AJ48" s="254">
        <f t="shared" si="8"/>
        <v>29052375</v>
      </c>
    </row>
    <row r="49" spans="1:37" s="154" customFormat="1" ht="14.25" x14ac:dyDescent="0.2">
      <c r="A49" s="55" t="s">
        <v>160</v>
      </c>
      <c r="B49" s="123">
        <f t="shared" si="4"/>
        <v>24999907</v>
      </c>
      <c r="C49" s="57" t="s">
        <v>57</v>
      </c>
      <c r="D49" s="57" t="s">
        <v>177</v>
      </c>
      <c r="E49" s="57" t="s">
        <v>319</v>
      </c>
      <c r="F49" s="57" t="s">
        <v>317</v>
      </c>
      <c r="G49" s="57" t="s">
        <v>156</v>
      </c>
      <c r="H49" s="57" t="s">
        <v>1290</v>
      </c>
      <c r="I49" s="57" t="s">
        <v>201</v>
      </c>
      <c r="J49" s="57" t="s">
        <v>157</v>
      </c>
      <c r="K49" s="57" t="s">
        <v>200</v>
      </c>
      <c r="L49" s="58">
        <v>834</v>
      </c>
      <c r="M49" s="115">
        <v>25000000</v>
      </c>
      <c r="N49" s="65">
        <v>840</v>
      </c>
      <c r="O49" s="65">
        <v>24999907</v>
      </c>
      <c r="P49" s="59">
        <v>903</v>
      </c>
      <c r="Q49" s="273">
        <v>24999907</v>
      </c>
      <c r="R49" s="76">
        <v>1439</v>
      </c>
      <c r="S49" s="273">
        <v>24999907</v>
      </c>
      <c r="T49" s="119" t="s">
        <v>175</v>
      </c>
      <c r="U49" s="121" t="s">
        <v>1345</v>
      </c>
      <c r="V49" s="61" t="s">
        <v>1349</v>
      </c>
      <c r="W49" s="272"/>
      <c r="X49" s="273"/>
      <c r="Y49" s="273"/>
      <c r="Z49" s="273"/>
      <c r="AA49" s="273"/>
      <c r="AB49" s="273"/>
      <c r="AC49" s="273"/>
      <c r="AD49" s="273"/>
      <c r="AE49" s="273"/>
      <c r="AF49" s="273"/>
      <c r="AG49" s="273"/>
      <c r="AH49" s="274"/>
      <c r="AI49" s="275">
        <f t="shared" si="7"/>
        <v>0</v>
      </c>
      <c r="AJ49" s="254">
        <f t="shared" si="8"/>
        <v>24999907</v>
      </c>
      <c r="AK49" s="153"/>
    </row>
    <row r="50" spans="1:37" s="154" customFormat="1" ht="14.25" x14ac:dyDescent="0.2">
      <c r="A50" s="55" t="s">
        <v>160</v>
      </c>
      <c r="B50" s="123">
        <f t="shared" si="4"/>
        <v>50000000</v>
      </c>
      <c r="C50" s="57" t="s">
        <v>57</v>
      </c>
      <c r="D50" s="57" t="s">
        <v>177</v>
      </c>
      <c r="E50" s="57" t="s">
        <v>319</v>
      </c>
      <c r="F50" s="57" t="s">
        <v>317</v>
      </c>
      <c r="G50" s="57" t="s">
        <v>156</v>
      </c>
      <c r="H50" s="57" t="s">
        <v>1290</v>
      </c>
      <c r="I50" s="57" t="s">
        <v>201</v>
      </c>
      <c r="J50" s="57" t="s">
        <v>157</v>
      </c>
      <c r="K50" s="57" t="s">
        <v>200</v>
      </c>
      <c r="L50" s="58">
        <v>835</v>
      </c>
      <c r="M50" s="115">
        <v>50000000</v>
      </c>
      <c r="N50" s="65">
        <v>820</v>
      </c>
      <c r="O50" s="65">
        <v>50000000</v>
      </c>
      <c r="P50" s="59">
        <v>900</v>
      </c>
      <c r="Q50" s="273">
        <v>50000000</v>
      </c>
      <c r="R50" s="76">
        <v>1337</v>
      </c>
      <c r="S50" s="273">
        <v>50000000</v>
      </c>
      <c r="T50" s="119" t="s">
        <v>176</v>
      </c>
      <c r="U50" s="121" t="s">
        <v>1346</v>
      </c>
      <c r="V50" s="61" t="s">
        <v>1350</v>
      </c>
      <c r="W50" s="272"/>
      <c r="X50" s="273"/>
      <c r="Y50" s="273"/>
      <c r="Z50" s="273"/>
      <c r="AA50" s="273"/>
      <c r="AB50" s="273"/>
      <c r="AC50" s="273"/>
      <c r="AD50" s="273"/>
      <c r="AE50" s="273"/>
      <c r="AF50" s="273"/>
      <c r="AG50" s="273"/>
      <c r="AH50" s="274"/>
      <c r="AI50" s="275">
        <f t="shared" si="7"/>
        <v>0</v>
      </c>
      <c r="AJ50" s="254">
        <f t="shared" si="8"/>
        <v>50000000</v>
      </c>
      <c r="AK50" s="153"/>
    </row>
    <row r="51" spans="1:37" s="154" customFormat="1" ht="14.25" x14ac:dyDescent="0.2">
      <c r="A51" s="55" t="s">
        <v>160</v>
      </c>
      <c r="B51" s="123">
        <f t="shared" si="4"/>
        <v>18635317</v>
      </c>
      <c r="C51" s="57" t="s">
        <v>57</v>
      </c>
      <c r="D51" s="57" t="s">
        <v>177</v>
      </c>
      <c r="E51" s="57" t="s">
        <v>319</v>
      </c>
      <c r="F51" s="57" t="s">
        <v>317</v>
      </c>
      <c r="G51" s="57" t="s">
        <v>156</v>
      </c>
      <c r="H51" s="57" t="s">
        <v>1290</v>
      </c>
      <c r="I51" s="57" t="s">
        <v>201</v>
      </c>
      <c r="J51" s="57" t="s">
        <v>157</v>
      </c>
      <c r="K51" s="57" t="s">
        <v>200</v>
      </c>
      <c r="L51" s="58">
        <v>974</v>
      </c>
      <c r="M51" s="115">
        <v>20000000</v>
      </c>
      <c r="N51" s="65">
        <v>974</v>
      </c>
      <c r="O51" s="65">
        <v>18635317</v>
      </c>
      <c r="P51" s="59">
        <v>1107</v>
      </c>
      <c r="Q51" s="273">
        <v>18635317</v>
      </c>
      <c r="R51" s="78">
        <v>1620</v>
      </c>
      <c r="S51" s="273">
        <v>18635317</v>
      </c>
      <c r="T51" s="119" t="s">
        <v>1337</v>
      </c>
      <c r="U51" s="121" t="s">
        <v>1347</v>
      </c>
      <c r="V51" s="61">
        <v>797</v>
      </c>
      <c r="W51" s="272"/>
      <c r="X51" s="273"/>
      <c r="Y51" s="273"/>
      <c r="Z51" s="273"/>
      <c r="AA51" s="273"/>
      <c r="AB51" s="273"/>
      <c r="AC51" s="273"/>
      <c r="AD51" s="273"/>
      <c r="AE51" s="273"/>
      <c r="AF51" s="273"/>
      <c r="AG51" s="273"/>
      <c r="AH51" s="274"/>
      <c r="AI51" s="275">
        <f t="shared" si="7"/>
        <v>0</v>
      </c>
      <c r="AJ51" s="254">
        <f t="shared" si="8"/>
        <v>18635317</v>
      </c>
      <c r="AK51" s="153"/>
    </row>
    <row r="52" spans="1:37" s="154" customFormat="1" ht="14.25" x14ac:dyDescent="0.2">
      <c r="A52" s="55" t="s">
        <v>160</v>
      </c>
      <c r="B52" s="123">
        <f t="shared" si="4"/>
        <v>13867847</v>
      </c>
      <c r="C52" s="57" t="s">
        <v>57</v>
      </c>
      <c r="D52" s="57" t="s">
        <v>177</v>
      </c>
      <c r="E52" s="57" t="s">
        <v>319</v>
      </c>
      <c r="F52" s="57" t="s">
        <v>317</v>
      </c>
      <c r="G52" s="57" t="s">
        <v>156</v>
      </c>
      <c r="H52" s="57" t="s">
        <v>1290</v>
      </c>
      <c r="I52" s="57" t="s">
        <v>201</v>
      </c>
      <c r="J52" s="57" t="s">
        <v>157</v>
      </c>
      <c r="K52" s="57" t="s">
        <v>200</v>
      </c>
      <c r="L52" s="58" t="s">
        <v>909</v>
      </c>
      <c r="M52" s="115">
        <v>13867847</v>
      </c>
      <c r="N52" s="65">
        <v>1122</v>
      </c>
      <c r="O52" s="65">
        <v>13867847</v>
      </c>
      <c r="P52" s="59">
        <v>1230</v>
      </c>
      <c r="Q52" s="273">
        <v>13867847</v>
      </c>
      <c r="R52" s="76">
        <v>1430</v>
      </c>
      <c r="S52" s="273">
        <v>13867847</v>
      </c>
      <c r="T52" s="119" t="s">
        <v>1338</v>
      </c>
      <c r="U52" s="121" t="s">
        <v>179</v>
      </c>
      <c r="V52" s="61">
        <v>415</v>
      </c>
      <c r="W52" s="272"/>
      <c r="X52" s="273"/>
      <c r="Y52" s="273"/>
      <c r="Z52" s="273"/>
      <c r="AA52" s="273"/>
      <c r="AB52" s="273"/>
      <c r="AC52" s="273"/>
      <c r="AD52" s="273"/>
      <c r="AE52" s="273"/>
      <c r="AF52" s="273"/>
      <c r="AG52" s="273"/>
      <c r="AH52" s="274"/>
      <c r="AI52" s="275">
        <f t="shared" si="7"/>
        <v>0</v>
      </c>
      <c r="AJ52" s="254">
        <f t="shared" si="8"/>
        <v>13867847</v>
      </c>
      <c r="AK52" s="153"/>
    </row>
    <row r="53" spans="1:37" s="154" customFormat="1" ht="14.25" x14ac:dyDescent="0.2">
      <c r="A53" s="55" t="s">
        <v>160</v>
      </c>
      <c r="B53" s="123">
        <f t="shared" si="4"/>
        <v>17361387</v>
      </c>
      <c r="C53" s="57" t="s">
        <v>57</v>
      </c>
      <c r="D53" s="57" t="s">
        <v>177</v>
      </c>
      <c r="E53" s="57" t="s">
        <v>319</v>
      </c>
      <c r="F53" s="57" t="s">
        <v>317</v>
      </c>
      <c r="G53" s="57" t="s">
        <v>156</v>
      </c>
      <c r="H53" s="57" t="s">
        <v>1290</v>
      </c>
      <c r="I53" s="57" t="s">
        <v>201</v>
      </c>
      <c r="J53" s="57" t="s">
        <v>157</v>
      </c>
      <c r="K53" s="57" t="s">
        <v>200</v>
      </c>
      <c r="L53" s="58" t="s">
        <v>909</v>
      </c>
      <c r="M53" s="115">
        <v>17361387</v>
      </c>
      <c r="N53" s="65">
        <v>1123</v>
      </c>
      <c r="O53" s="65">
        <v>17361387</v>
      </c>
      <c r="P53" s="59">
        <v>1231</v>
      </c>
      <c r="Q53" s="273">
        <v>17361387</v>
      </c>
      <c r="R53" s="76">
        <v>1431</v>
      </c>
      <c r="S53" s="273">
        <v>17361387</v>
      </c>
      <c r="T53" s="119" t="s">
        <v>1339</v>
      </c>
      <c r="U53" s="121" t="s">
        <v>178</v>
      </c>
      <c r="V53" s="61">
        <v>416</v>
      </c>
      <c r="W53" s="272"/>
      <c r="X53" s="273"/>
      <c r="Y53" s="273"/>
      <c r="Z53" s="273"/>
      <c r="AA53" s="273"/>
      <c r="AB53" s="273"/>
      <c r="AC53" s="273"/>
      <c r="AD53" s="273"/>
      <c r="AE53" s="273"/>
      <c r="AF53" s="273"/>
      <c r="AG53" s="273"/>
      <c r="AH53" s="274"/>
      <c r="AI53" s="275">
        <f t="shared" si="7"/>
        <v>0</v>
      </c>
      <c r="AJ53" s="254">
        <f t="shared" si="8"/>
        <v>17361387</v>
      </c>
      <c r="AK53" s="153"/>
    </row>
    <row r="54" spans="1:37" s="152" customFormat="1" x14ac:dyDescent="0.2">
      <c r="A54" s="55" t="s">
        <v>160</v>
      </c>
      <c r="B54" s="123">
        <f t="shared" si="4"/>
        <v>6739000</v>
      </c>
      <c r="C54" s="57" t="s">
        <v>57</v>
      </c>
      <c r="D54" s="57" t="s">
        <v>177</v>
      </c>
      <c r="E54" s="57" t="s">
        <v>319</v>
      </c>
      <c r="F54" s="57" t="s">
        <v>317</v>
      </c>
      <c r="G54" s="57" t="s">
        <v>156</v>
      </c>
      <c r="H54" s="57" t="s">
        <v>1290</v>
      </c>
      <c r="I54" s="57" t="s">
        <v>201</v>
      </c>
      <c r="J54" s="57" t="s">
        <v>157</v>
      </c>
      <c r="K54" s="57" t="s">
        <v>200</v>
      </c>
      <c r="L54" s="58" t="s">
        <v>909</v>
      </c>
      <c r="M54" s="115">
        <v>6739000</v>
      </c>
      <c r="N54" s="56">
        <v>1169</v>
      </c>
      <c r="O54" s="56">
        <v>6739000</v>
      </c>
      <c r="P54" s="59">
        <v>1258</v>
      </c>
      <c r="Q54" s="273">
        <v>6739000</v>
      </c>
      <c r="R54" s="59" t="s">
        <v>1334</v>
      </c>
      <c r="S54" s="274">
        <v>6739000</v>
      </c>
      <c r="T54" s="118" t="s">
        <v>1340</v>
      </c>
      <c r="U54" s="120" t="s">
        <v>1348</v>
      </c>
      <c r="V54" s="61">
        <v>471</v>
      </c>
      <c r="W54" s="272"/>
      <c r="X54" s="273"/>
      <c r="Y54" s="273"/>
      <c r="Z54" s="273"/>
      <c r="AA54" s="273"/>
      <c r="AB54" s="273"/>
      <c r="AC54" s="273"/>
      <c r="AD54" s="273"/>
      <c r="AE54" s="273"/>
      <c r="AF54" s="273"/>
      <c r="AG54" s="273"/>
      <c r="AH54" s="274"/>
      <c r="AI54" s="275">
        <f t="shared" ref="AI54:AI56" si="9">SUM(W54:AH54)</f>
        <v>0</v>
      </c>
      <c r="AJ54" s="254">
        <f t="shared" ref="AJ54:AJ56" si="10">+S54-AI54</f>
        <v>6739000</v>
      </c>
    </row>
    <row r="55" spans="1:37" s="152" customFormat="1" x14ac:dyDescent="0.2">
      <c r="A55" s="55" t="s">
        <v>160</v>
      </c>
      <c r="B55" s="123">
        <f t="shared" si="4"/>
        <v>6641333</v>
      </c>
      <c r="C55" s="57" t="s">
        <v>57</v>
      </c>
      <c r="D55" s="57" t="s">
        <v>177</v>
      </c>
      <c r="E55" s="57" t="s">
        <v>319</v>
      </c>
      <c r="F55" s="57" t="s">
        <v>317</v>
      </c>
      <c r="G55" s="57" t="s">
        <v>156</v>
      </c>
      <c r="H55" s="57" t="s">
        <v>1290</v>
      </c>
      <c r="I55" s="57" t="s">
        <v>201</v>
      </c>
      <c r="J55" s="57" t="s">
        <v>157</v>
      </c>
      <c r="K55" s="57" t="s">
        <v>200</v>
      </c>
      <c r="L55" s="58" t="s">
        <v>909</v>
      </c>
      <c r="M55" s="115">
        <v>6641333</v>
      </c>
      <c r="N55" s="65">
        <v>1174</v>
      </c>
      <c r="O55" s="65">
        <v>6641333</v>
      </c>
      <c r="P55" s="59">
        <v>1259</v>
      </c>
      <c r="Q55" s="298">
        <v>6641333</v>
      </c>
      <c r="R55" s="59" t="s">
        <v>1335</v>
      </c>
      <c r="S55" s="274">
        <v>6641333</v>
      </c>
      <c r="T55" s="118" t="s">
        <v>1341</v>
      </c>
      <c r="U55" s="120" t="s">
        <v>186</v>
      </c>
      <c r="V55" s="61">
        <v>478</v>
      </c>
      <c r="W55" s="272"/>
      <c r="X55" s="273"/>
      <c r="Y55" s="273"/>
      <c r="Z55" s="273"/>
      <c r="AA55" s="273"/>
      <c r="AB55" s="273"/>
      <c r="AC55" s="273"/>
      <c r="AD55" s="273"/>
      <c r="AE55" s="273"/>
      <c r="AF55" s="273"/>
      <c r="AG55" s="273"/>
      <c r="AH55" s="274"/>
      <c r="AI55" s="275">
        <f t="shared" si="9"/>
        <v>0</v>
      </c>
      <c r="AJ55" s="254">
        <f t="shared" si="10"/>
        <v>6641333</v>
      </c>
    </row>
    <row r="56" spans="1:37" s="152" customFormat="1" x14ac:dyDescent="0.2">
      <c r="A56" s="55" t="s">
        <v>160</v>
      </c>
      <c r="B56" s="123">
        <f t="shared" si="4"/>
        <v>11619007</v>
      </c>
      <c r="C56" s="57" t="s">
        <v>57</v>
      </c>
      <c r="D56" s="57" t="s">
        <v>177</v>
      </c>
      <c r="E56" s="57" t="s">
        <v>319</v>
      </c>
      <c r="F56" s="57" t="s">
        <v>317</v>
      </c>
      <c r="G56" s="57" t="s">
        <v>156</v>
      </c>
      <c r="H56" s="57" t="s">
        <v>1290</v>
      </c>
      <c r="I56" s="57" t="s">
        <v>201</v>
      </c>
      <c r="J56" s="57" t="s">
        <v>157</v>
      </c>
      <c r="K56" s="57" t="s">
        <v>200</v>
      </c>
      <c r="L56" s="58" t="s">
        <v>909</v>
      </c>
      <c r="M56" s="115">
        <v>11993813</v>
      </c>
      <c r="N56" s="56">
        <v>11800</v>
      </c>
      <c r="O56" s="65">
        <v>11619007</v>
      </c>
      <c r="P56" s="59">
        <v>1255</v>
      </c>
      <c r="Q56" s="298">
        <v>11619007</v>
      </c>
      <c r="R56" s="59" t="s">
        <v>1336</v>
      </c>
      <c r="S56" s="298">
        <v>11619007</v>
      </c>
      <c r="T56" s="118" t="s">
        <v>1342</v>
      </c>
      <c r="U56" s="120" t="s">
        <v>235</v>
      </c>
      <c r="V56" s="61">
        <v>618</v>
      </c>
      <c r="W56" s="272"/>
      <c r="X56" s="273"/>
      <c r="Y56" s="273"/>
      <c r="Z56" s="273"/>
      <c r="AA56" s="273"/>
      <c r="AB56" s="273"/>
      <c r="AC56" s="273"/>
      <c r="AD56" s="273"/>
      <c r="AE56" s="273"/>
      <c r="AF56" s="273"/>
      <c r="AG56" s="273"/>
      <c r="AH56" s="274"/>
      <c r="AI56" s="275">
        <f t="shared" si="9"/>
        <v>0</v>
      </c>
      <c r="AJ56" s="254">
        <f t="shared" si="10"/>
        <v>11619007</v>
      </c>
    </row>
    <row r="57" spans="1:37" s="154" customFormat="1" ht="14.25" hidden="1" x14ac:dyDescent="0.2">
      <c r="A57" s="55"/>
      <c r="B57" s="123"/>
      <c r="C57" s="57"/>
      <c r="D57" s="57"/>
      <c r="E57" s="57"/>
      <c r="F57" s="57"/>
      <c r="G57" s="57"/>
      <c r="H57" s="57"/>
      <c r="I57" s="57"/>
      <c r="J57" s="57"/>
      <c r="K57" s="57"/>
      <c r="L57" s="58"/>
      <c r="M57" s="115"/>
      <c r="N57" s="65"/>
      <c r="O57" s="65"/>
      <c r="P57" s="59"/>
      <c r="Q57" s="273"/>
      <c r="R57" s="78"/>
      <c r="S57" s="273"/>
      <c r="T57" s="119"/>
      <c r="U57" s="121"/>
      <c r="V57" s="61"/>
      <c r="W57" s="272"/>
      <c r="X57" s="273"/>
      <c r="Y57" s="273"/>
      <c r="Z57" s="273"/>
      <c r="AA57" s="273"/>
      <c r="AB57" s="273"/>
      <c r="AC57" s="273"/>
      <c r="AD57" s="273"/>
      <c r="AE57" s="273"/>
      <c r="AF57" s="273"/>
      <c r="AG57" s="273"/>
      <c r="AH57" s="274"/>
      <c r="AI57" s="275">
        <f t="shared" si="5"/>
        <v>0</v>
      </c>
      <c r="AJ57" s="254">
        <f t="shared" si="6"/>
        <v>0</v>
      </c>
      <c r="AK57" s="153"/>
    </row>
    <row r="58" spans="1:37" s="155" customFormat="1" ht="36.75" customHeight="1" x14ac:dyDescent="0.2">
      <c r="A58" s="66" t="s">
        <v>8</v>
      </c>
      <c r="B58" s="124">
        <f>B29-SUM(B30:B57)</f>
        <v>25465109</v>
      </c>
      <c r="C58" s="321" t="s">
        <v>57</v>
      </c>
      <c r="D58" s="322" t="s">
        <v>177</v>
      </c>
      <c r="E58" s="322" t="s">
        <v>319</v>
      </c>
      <c r="F58" s="322" t="s">
        <v>317</v>
      </c>
      <c r="G58" s="323" t="s">
        <v>156</v>
      </c>
      <c r="H58" s="322" t="s">
        <v>1290</v>
      </c>
      <c r="I58" s="322" t="s">
        <v>201</v>
      </c>
      <c r="J58" s="322" t="s">
        <v>157</v>
      </c>
      <c r="K58" s="322" t="s">
        <v>200</v>
      </c>
      <c r="L58" s="68"/>
      <c r="M58" s="116"/>
      <c r="N58" s="69"/>
      <c r="O58" s="67"/>
      <c r="P58" s="70"/>
      <c r="Q58" s="299">
        <f>SUM(Q30:Q57)</f>
        <v>399844880</v>
      </c>
      <c r="R58" s="71"/>
      <c r="S58" s="299">
        <f>SUM(S30:S57)</f>
        <v>399844880</v>
      </c>
      <c r="T58" s="72"/>
      <c r="U58" s="72"/>
      <c r="V58" s="73"/>
      <c r="W58" s="276">
        <f t="shared" ref="W58:AI58" si="11">SUM(W30:W57)</f>
        <v>0</v>
      </c>
      <c r="X58" s="276">
        <f t="shared" si="11"/>
        <v>0</v>
      </c>
      <c r="Y58" s="276">
        <f t="shared" si="11"/>
        <v>0</v>
      </c>
      <c r="Z58" s="276">
        <f t="shared" si="11"/>
        <v>0</v>
      </c>
      <c r="AA58" s="276">
        <f t="shared" si="11"/>
        <v>0</v>
      </c>
      <c r="AB58" s="276">
        <f t="shared" si="11"/>
        <v>0</v>
      </c>
      <c r="AC58" s="276">
        <f t="shared" si="11"/>
        <v>2020600</v>
      </c>
      <c r="AD58" s="276">
        <f t="shared" si="11"/>
        <v>7074034</v>
      </c>
      <c r="AE58" s="276">
        <f t="shared" si="11"/>
        <v>24799101</v>
      </c>
      <c r="AF58" s="276">
        <f t="shared" si="11"/>
        <v>0</v>
      </c>
      <c r="AG58" s="276">
        <f t="shared" si="11"/>
        <v>0</v>
      </c>
      <c r="AH58" s="277">
        <f t="shared" si="11"/>
        <v>0</v>
      </c>
      <c r="AI58" s="255">
        <f t="shared" si="11"/>
        <v>33893735</v>
      </c>
      <c r="AJ58" s="255">
        <f>SUM(AJ30:AJ57)</f>
        <v>365951145</v>
      </c>
    </row>
    <row r="59" spans="1:37" s="156" customFormat="1" ht="25.5" hidden="1" x14ac:dyDescent="0.2">
      <c r="A59" s="41" t="s">
        <v>202</v>
      </c>
      <c r="B59" s="122">
        <f>457002000-42210172</f>
        <v>414791828</v>
      </c>
      <c r="C59" s="139"/>
      <c r="D59" s="139"/>
      <c r="E59" s="139"/>
      <c r="F59" s="139"/>
      <c r="G59" s="129"/>
      <c r="H59" s="139"/>
      <c r="I59" s="139"/>
      <c r="J59" s="139"/>
      <c r="K59" s="139"/>
      <c r="L59" s="43"/>
      <c r="M59" s="114"/>
      <c r="N59" s="44"/>
      <c r="O59" s="45"/>
      <c r="P59" s="46"/>
      <c r="Q59" s="297"/>
      <c r="R59" s="48"/>
      <c r="S59" s="297"/>
      <c r="T59" s="49"/>
      <c r="U59" s="49"/>
      <c r="V59" s="50"/>
      <c r="W59" s="312"/>
      <c r="X59" s="297"/>
      <c r="Y59" s="297"/>
      <c r="Z59" s="297"/>
      <c r="AA59" s="297"/>
      <c r="AB59" s="297"/>
      <c r="AC59" s="297"/>
      <c r="AD59" s="297"/>
      <c r="AE59" s="297"/>
      <c r="AF59" s="297"/>
      <c r="AG59" s="297"/>
      <c r="AH59" s="313"/>
      <c r="AI59" s="314"/>
      <c r="AJ59" s="314"/>
    </row>
    <row r="60" spans="1:37" s="154" customFormat="1" x14ac:dyDescent="0.2">
      <c r="A60" s="55" t="s">
        <v>202</v>
      </c>
      <c r="B60" s="123">
        <f t="shared" ref="B60:B123" si="12">+S60</f>
        <v>35192000</v>
      </c>
      <c r="C60" s="57" t="s">
        <v>57</v>
      </c>
      <c r="D60" s="57" t="s">
        <v>177</v>
      </c>
      <c r="E60" s="57" t="s">
        <v>319</v>
      </c>
      <c r="F60" s="57" t="s">
        <v>317</v>
      </c>
      <c r="G60" s="57" t="s">
        <v>156</v>
      </c>
      <c r="H60" s="57" t="s">
        <v>1290</v>
      </c>
      <c r="I60" s="57" t="s">
        <v>201</v>
      </c>
      <c r="J60" s="57" t="s">
        <v>157</v>
      </c>
      <c r="K60" s="57" t="s">
        <v>200</v>
      </c>
      <c r="L60" s="58">
        <v>519</v>
      </c>
      <c r="M60" s="115">
        <v>35192000</v>
      </c>
      <c r="N60" s="56">
        <v>601</v>
      </c>
      <c r="O60" s="56">
        <v>35192000</v>
      </c>
      <c r="P60" s="59">
        <v>700</v>
      </c>
      <c r="Q60" s="273">
        <v>35192000</v>
      </c>
      <c r="R60" s="59">
        <v>746</v>
      </c>
      <c r="S60" s="273">
        <v>35192000</v>
      </c>
      <c r="T60" s="118" t="s">
        <v>204</v>
      </c>
      <c r="U60" s="60" t="s">
        <v>222</v>
      </c>
      <c r="V60" s="61" t="s">
        <v>236</v>
      </c>
      <c r="W60" s="272"/>
      <c r="X60" s="273"/>
      <c r="Y60" s="273"/>
      <c r="Z60" s="273"/>
      <c r="AA60" s="273"/>
      <c r="AB60" s="273"/>
      <c r="AC60" s="273">
        <v>0</v>
      </c>
      <c r="AD60" s="273">
        <v>1876907</v>
      </c>
      <c r="AE60" s="273">
        <v>7038400</v>
      </c>
      <c r="AF60" s="273"/>
      <c r="AG60" s="273"/>
      <c r="AH60" s="274"/>
      <c r="AI60" s="275">
        <f>SUM(W60:AH60)</f>
        <v>8915307</v>
      </c>
      <c r="AJ60" s="254">
        <f>+S60-AI60</f>
        <v>26276693</v>
      </c>
      <c r="AK60" s="153"/>
    </row>
    <row r="61" spans="1:37" s="154" customFormat="1" x14ac:dyDescent="0.2">
      <c r="A61" s="55" t="s">
        <v>202</v>
      </c>
      <c r="B61" s="123">
        <f t="shared" si="12"/>
        <v>28110500</v>
      </c>
      <c r="C61" s="57" t="s">
        <v>57</v>
      </c>
      <c r="D61" s="57" t="s">
        <v>177</v>
      </c>
      <c r="E61" s="57" t="s">
        <v>319</v>
      </c>
      <c r="F61" s="57" t="s">
        <v>317</v>
      </c>
      <c r="G61" s="57" t="s">
        <v>156</v>
      </c>
      <c r="H61" s="57" t="s">
        <v>1290</v>
      </c>
      <c r="I61" s="57" t="s">
        <v>201</v>
      </c>
      <c r="J61" s="57" t="s">
        <v>157</v>
      </c>
      <c r="K61" s="57" t="s">
        <v>200</v>
      </c>
      <c r="L61" s="58">
        <v>520</v>
      </c>
      <c r="M61" s="115">
        <v>28110500</v>
      </c>
      <c r="N61" s="56">
        <v>602</v>
      </c>
      <c r="O61" s="56">
        <v>28110500</v>
      </c>
      <c r="P61" s="59">
        <v>709</v>
      </c>
      <c r="Q61" s="273">
        <v>28110500</v>
      </c>
      <c r="R61" s="59">
        <v>730</v>
      </c>
      <c r="S61" s="273">
        <v>28110500</v>
      </c>
      <c r="T61" s="118" t="s">
        <v>205</v>
      </c>
      <c r="U61" s="60" t="s">
        <v>223</v>
      </c>
      <c r="V61" s="61" t="s">
        <v>237</v>
      </c>
      <c r="W61" s="272"/>
      <c r="X61" s="273"/>
      <c r="Y61" s="273"/>
      <c r="Z61" s="273"/>
      <c r="AA61" s="273"/>
      <c r="AB61" s="273"/>
      <c r="AC61" s="273">
        <v>0</v>
      </c>
      <c r="AD61" s="273">
        <v>1686630</v>
      </c>
      <c r="AE61" s="273">
        <v>5622100</v>
      </c>
      <c r="AF61" s="273"/>
      <c r="AG61" s="273"/>
      <c r="AH61" s="274"/>
      <c r="AI61" s="275">
        <f t="shared" ref="AI61:AI78" si="13">SUM(W61:AH61)</f>
        <v>7308730</v>
      </c>
      <c r="AJ61" s="254">
        <f t="shared" ref="AJ61:AJ78" si="14">+S61-AI61</f>
        <v>20801770</v>
      </c>
      <c r="AK61" s="153"/>
    </row>
    <row r="62" spans="1:37" s="154" customFormat="1" x14ac:dyDescent="0.2">
      <c r="A62" s="55" t="s">
        <v>202</v>
      </c>
      <c r="B62" s="123">
        <f t="shared" si="12"/>
        <v>23425417</v>
      </c>
      <c r="C62" s="57" t="s">
        <v>57</v>
      </c>
      <c r="D62" s="57" t="s">
        <v>177</v>
      </c>
      <c r="E62" s="57" t="s">
        <v>319</v>
      </c>
      <c r="F62" s="57" t="s">
        <v>317</v>
      </c>
      <c r="G62" s="57" t="s">
        <v>156</v>
      </c>
      <c r="H62" s="57" t="s">
        <v>1290</v>
      </c>
      <c r="I62" s="57" t="s">
        <v>201</v>
      </c>
      <c r="J62" s="57" t="s">
        <v>157</v>
      </c>
      <c r="K62" s="57" t="s">
        <v>200</v>
      </c>
      <c r="L62" s="58">
        <v>521</v>
      </c>
      <c r="M62" s="115">
        <v>23425417</v>
      </c>
      <c r="N62" s="56">
        <v>760</v>
      </c>
      <c r="O62" s="56">
        <v>23425417</v>
      </c>
      <c r="P62" s="59">
        <v>844</v>
      </c>
      <c r="Q62" s="273">
        <v>23425417</v>
      </c>
      <c r="R62" s="59">
        <v>964</v>
      </c>
      <c r="S62" s="273">
        <v>23425417</v>
      </c>
      <c r="T62" s="118" t="s">
        <v>206</v>
      </c>
      <c r="U62" s="60" t="s">
        <v>224</v>
      </c>
      <c r="V62" s="61" t="s">
        <v>238</v>
      </c>
      <c r="W62" s="272"/>
      <c r="X62" s="273"/>
      <c r="Y62" s="273"/>
      <c r="Z62" s="273"/>
      <c r="AA62" s="273"/>
      <c r="AB62" s="273"/>
      <c r="AC62" s="273"/>
      <c r="AD62" s="273"/>
      <c r="AE62" s="273">
        <v>1311823</v>
      </c>
      <c r="AF62" s="273"/>
      <c r="AG62" s="273"/>
      <c r="AH62" s="274"/>
      <c r="AI62" s="275">
        <f t="shared" si="13"/>
        <v>1311823</v>
      </c>
      <c r="AJ62" s="254">
        <f t="shared" si="14"/>
        <v>22113594</v>
      </c>
      <c r="AK62" s="153"/>
    </row>
    <row r="63" spans="1:37" s="154" customFormat="1" x14ac:dyDescent="0.2">
      <c r="A63" s="55" t="s">
        <v>202</v>
      </c>
      <c r="B63" s="123">
        <f t="shared" si="12"/>
        <v>28110500</v>
      </c>
      <c r="C63" s="57" t="s">
        <v>57</v>
      </c>
      <c r="D63" s="57" t="s">
        <v>177</v>
      </c>
      <c r="E63" s="57" t="s">
        <v>319</v>
      </c>
      <c r="F63" s="57" t="s">
        <v>317</v>
      </c>
      <c r="G63" s="57" t="s">
        <v>156</v>
      </c>
      <c r="H63" s="57" t="s">
        <v>1290</v>
      </c>
      <c r="I63" s="57" t="s">
        <v>201</v>
      </c>
      <c r="J63" s="57" t="s">
        <v>157</v>
      </c>
      <c r="K63" s="57" t="s">
        <v>200</v>
      </c>
      <c r="L63" s="58">
        <v>522</v>
      </c>
      <c r="M63" s="115">
        <v>28110500</v>
      </c>
      <c r="N63" s="56">
        <v>603</v>
      </c>
      <c r="O63" s="56">
        <v>28110500</v>
      </c>
      <c r="P63" s="59">
        <v>699</v>
      </c>
      <c r="Q63" s="273">
        <v>28110500</v>
      </c>
      <c r="R63" s="59">
        <v>713</v>
      </c>
      <c r="S63" s="273">
        <v>28110500</v>
      </c>
      <c r="T63" s="118" t="s">
        <v>207</v>
      </c>
      <c r="U63" s="60" t="s">
        <v>225</v>
      </c>
      <c r="V63" s="61" t="s">
        <v>239</v>
      </c>
      <c r="W63" s="272"/>
      <c r="X63" s="273"/>
      <c r="Y63" s="273"/>
      <c r="Z63" s="273"/>
      <c r="AA63" s="273"/>
      <c r="AB63" s="273"/>
      <c r="AC63" s="273">
        <v>0</v>
      </c>
      <c r="AD63" s="273">
        <v>1874033</v>
      </c>
      <c r="AE63" s="273">
        <v>5622100</v>
      </c>
      <c r="AF63" s="273"/>
      <c r="AG63" s="273"/>
      <c r="AH63" s="274"/>
      <c r="AI63" s="275">
        <f t="shared" si="13"/>
        <v>7496133</v>
      </c>
      <c r="AJ63" s="254">
        <f t="shared" si="14"/>
        <v>20614367</v>
      </c>
      <c r="AK63" s="153"/>
    </row>
    <row r="64" spans="1:37" s="154" customFormat="1" x14ac:dyDescent="0.2">
      <c r="A64" s="55" t="s">
        <v>202</v>
      </c>
      <c r="B64" s="123">
        <f t="shared" si="12"/>
        <v>12750000</v>
      </c>
      <c r="C64" s="57" t="s">
        <v>57</v>
      </c>
      <c r="D64" s="57" t="s">
        <v>177</v>
      </c>
      <c r="E64" s="57" t="s">
        <v>319</v>
      </c>
      <c r="F64" s="57" t="s">
        <v>317</v>
      </c>
      <c r="G64" s="57" t="s">
        <v>156</v>
      </c>
      <c r="H64" s="57" t="s">
        <v>1290</v>
      </c>
      <c r="I64" s="57" t="s">
        <v>201</v>
      </c>
      <c r="J64" s="57" t="s">
        <v>157</v>
      </c>
      <c r="K64" s="57" t="s">
        <v>200</v>
      </c>
      <c r="L64" s="58">
        <v>523</v>
      </c>
      <c r="M64" s="115">
        <v>12750000</v>
      </c>
      <c r="N64" s="56">
        <v>761</v>
      </c>
      <c r="O64" s="56">
        <v>12750000</v>
      </c>
      <c r="P64" s="59">
        <v>807</v>
      </c>
      <c r="Q64" s="273">
        <v>12750000</v>
      </c>
      <c r="R64" s="59">
        <v>963</v>
      </c>
      <c r="S64" s="273">
        <v>12750000</v>
      </c>
      <c r="T64" s="118" t="s">
        <v>208</v>
      </c>
      <c r="U64" s="60" t="s">
        <v>226</v>
      </c>
      <c r="V64" s="61" t="s">
        <v>240</v>
      </c>
      <c r="W64" s="272"/>
      <c r="X64" s="273"/>
      <c r="Y64" s="273"/>
      <c r="Z64" s="273"/>
      <c r="AA64" s="273"/>
      <c r="AB64" s="273"/>
      <c r="AC64" s="273"/>
      <c r="AD64" s="273"/>
      <c r="AE64" s="273">
        <v>0</v>
      </c>
      <c r="AF64" s="273"/>
      <c r="AG64" s="273"/>
      <c r="AH64" s="274"/>
      <c r="AI64" s="275">
        <f t="shared" si="13"/>
        <v>0</v>
      </c>
      <c r="AJ64" s="254">
        <f t="shared" si="14"/>
        <v>12750000</v>
      </c>
      <c r="AK64" s="153"/>
    </row>
    <row r="65" spans="1:37" s="154" customFormat="1" x14ac:dyDescent="0.2">
      <c r="A65" s="55" t="s">
        <v>202</v>
      </c>
      <c r="B65" s="123">
        <f t="shared" si="12"/>
        <v>11451458</v>
      </c>
      <c r="C65" s="57" t="s">
        <v>57</v>
      </c>
      <c r="D65" s="57" t="s">
        <v>177</v>
      </c>
      <c r="E65" s="57" t="s">
        <v>319</v>
      </c>
      <c r="F65" s="57" t="s">
        <v>317</v>
      </c>
      <c r="G65" s="57" t="s">
        <v>156</v>
      </c>
      <c r="H65" s="57" t="s">
        <v>1290</v>
      </c>
      <c r="I65" s="57" t="s">
        <v>201</v>
      </c>
      <c r="J65" s="57" t="s">
        <v>157</v>
      </c>
      <c r="K65" s="57" t="s">
        <v>200</v>
      </c>
      <c r="L65" s="58">
        <v>525</v>
      </c>
      <c r="M65" s="115">
        <v>11451458</v>
      </c>
      <c r="N65" s="56">
        <v>763</v>
      </c>
      <c r="O65" s="56">
        <v>11451458</v>
      </c>
      <c r="P65" s="59">
        <v>843</v>
      </c>
      <c r="Q65" s="273">
        <v>11451458</v>
      </c>
      <c r="R65" s="59">
        <v>967</v>
      </c>
      <c r="S65" s="273">
        <v>11451458</v>
      </c>
      <c r="T65" s="118" t="s">
        <v>209</v>
      </c>
      <c r="U65" s="60" t="s">
        <v>227</v>
      </c>
      <c r="V65" s="61" t="s">
        <v>241</v>
      </c>
      <c r="W65" s="272"/>
      <c r="X65" s="273"/>
      <c r="Y65" s="273"/>
      <c r="Z65" s="273"/>
      <c r="AA65" s="273"/>
      <c r="AB65" s="273"/>
      <c r="AC65" s="273"/>
      <c r="AD65" s="273"/>
      <c r="AE65" s="273">
        <v>641282</v>
      </c>
      <c r="AF65" s="273"/>
      <c r="AG65" s="273"/>
      <c r="AH65" s="274"/>
      <c r="AI65" s="275">
        <f t="shared" si="13"/>
        <v>641282</v>
      </c>
      <c r="AJ65" s="254">
        <f t="shared" si="14"/>
        <v>10810176</v>
      </c>
      <c r="AK65" s="153"/>
    </row>
    <row r="66" spans="1:37" s="154" customFormat="1" x14ac:dyDescent="0.2">
      <c r="A66" s="55" t="s">
        <v>202</v>
      </c>
      <c r="B66" s="123">
        <f t="shared" si="12"/>
        <v>11451458</v>
      </c>
      <c r="C66" s="57" t="s">
        <v>57</v>
      </c>
      <c r="D66" s="57" t="s">
        <v>177</v>
      </c>
      <c r="E66" s="57" t="s">
        <v>319</v>
      </c>
      <c r="F66" s="57" t="s">
        <v>317</v>
      </c>
      <c r="G66" s="57" t="s">
        <v>156</v>
      </c>
      <c r="H66" s="57" t="s">
        <v>1290</v>
      </c>
      <c r="I66" s="57" t="s">
        <v>201</v>
      </c>
      <c r="J66" s="57" t="s">
        <v>157</v>
      </c>
      <c r="K66" s="57" t="s">
        <v>200</v>
      </c>
      <c r="L66" s="58">
        <v>526</v>
      </c>
      <c r="M66" s="115">
        <v>11451458</v>
      </c>
      <c r="N66" s="56">
        <v>764</v>
      </c>
      <c r="O66" s="56">
        <v>11451458</v>
      </c>
      <c r="P66" s="59">
        <v>847</v>
      </c>
      <c r="Q66" s="273">
        <v>11451458</v>
      </c>
      <c r="R66" s="59">
        <v>962</v>
      </c>
      <c r="S66" s="273">
        <v>11451458</v>
      </c>
      <c r="T66" s="118" t="s">
        <v>210</v>
      </c>
      <c r="U66" s="60" t="s">
        <v>228</v>
      </c>
      <c r="V66" s="61" t="s">
        <v>242</v>
      </c>
      <c r="W66" s="272"/>
      <c r="X66" s="273"/>
      <c r="Y66" s="273"/>
      <c r="Z66" s="273"/>
      <c r="AA66" s="273"/>
      <c r="AB66" s="273"/>
      <c r="AC66" s="273"/>
      <c r="AD66" s="273"/>
      <c r="AE66" s="273">
        <v>641282</v>
      </c>
      <c r="AF66" s="273"/>
      <c r="AG66" s="273"/>
      <c r="AH66" s="274"/>
      <c r="AI66" s="275">
        <f t="shared" si="13"/>
        <v>641282</v>
      </c>
      <c r="AJ66" s="254">
        <f t="shared" si="14"/>
        <v>10810176</v>
      </c>
      <c r="AK66" s="153"/>
    </row>
    <row r="67" spans="1:37" s="154" customFormat="1" x14ac:dyDescent="0.2">
      <c r="A67" s="55" t="s">
        <v>202</v>
      </c>
      <c r="B67" s="123">
        <f t="shared" si="12"/>
        <v>8577708</v>
      </c>
      <c r="C67" s="57" t="s">
        <v>57</v>
      </c>
      <c r="D67" s="57" t="s">
        <v>177</v>
      </c>
      <c r="E67" s="57" t="s">
        <v>319</v>
      </c>
      <c r="F67" s="57" t="s">
        <v>317</v>
      </c>
      <c r="G67" s="57" t="s">
        <v>156</v>
      </c>
      <c r="H67" s="57" t="s">
        <v>1290</v>
      </c>
      <c r="I67" s="57" t="s">
        <v>201</v>
      </c>
      <c r="J67" s="57" t="s">
        <v>157</v>
      </c>
      <c r="K67" s="57" t="s">
        <v>200</v>
      </c>
      <c r="L67" s="58">
        <v>527</v>
      </c>
      <c r="M67" s="115">
        <v>8577708</v>
      </c>
      <c r="N67" s="56">
        <v>765</v>
      </c>
      <c r="O67" s="56">
        <v>8577708</v>
      </c>
      <c r="P67" s="59">
        <v>842</v>
      </c>
      <c r="Q67" s="273">
        <v>8577708</v>
      </c>
      <c r="R67" s="59">
        <v>933</v>
      </c>
      <c r="S67" s="273">
        <v>8577708</v>
      </c>
      <c r="T67" s="118" t="s">
        <v>211</v>
      </c>
      <c r="U67" s="60" t="s">
        <v>229</v>
      </c>
      <c r="V67" s="61" t="s">
        <v>243</v>
      </c>
      <c r="W67" s="272"/>
      <c r="X67" s="273"/>
      <c r="Y67" s="273"/>
      <c r="Z67" s="273"/>
      <c r="AA67" s="273"/>
      <c r="AB67" s="273"/>
      <c r="AC67" s="273"/>
      <c r="AD67" s="273"/>
      <c r="AE67" s="273">
        <v>480352</v>
      </c>
      <c r="AF67" s="273"/>
      <c r="AG67" s="273"/>
      <c r="AH67" s="274"/>
      <c r="AI67" s="275">
        <f t="shared" si="13"/>
        <v>480352</v>
      </c>
      <c r="AJ67" s="254">
        <f t="shared" si="14"/>
        <v>8097356</v>
      </c>
      <c r="AK67" s="153"/>
    </row>
    <row r="68" spans="1:37" s="154" customFormat="1" x14ac:dyDescent="0.2">
      <c r="A68" s="55" t="s">
        <v>202</v>
      </c>
      <c r="B68" s="123">
        <f t="shared" si="12"/>
        <v>8577708</v>
      </c>
      <c r="C68" s="57" t="s">
        <v>57</v>
      </c>
      <c r="D68" s="57" t="s">
        <v>177</v>
      </c>
      <c r="E68" s="57" t="s">
        <v>319</v>
      </c>
      <c r="F68" s="57" t="s">
        <v>317</v>
      </c>
      <c r="G68" s="57" t="s">
        <v>156</v>
      </c>
      <c r="H68" s="57" t="s">
        <v>1290</v>
      </c>
      <c r="I68" s="57" t="s">
        <v>201</v>
      </c>
      <c r="J68" s="57" t="s">
        <v>157</v>
      </c>
      <c r="K68" s="57" t="s">
        <v>200</v>
      </c>
      <c r="L68" s="58">
        <v>528</v>
      </c>
      <c r="M68" s="115">
        <v>8577708</v>
      </c>
      <c r="N68" s="56">
        <v>766</v>
      </c>
      <c r="O68" s="56">
        <v>8577708</v>
      </c>
      <c r="P68" s="59">
        <v>841</v>
      </c>
      <c r="Q68" s="273">
        <v>8577708</v>
      </c>
      <c r="R68" s="59">
        <v>931</v>
      </c>
      <c r="S68" s="273">
        <v>8577708</v>
      </c>
      <c r="T68" s="118" t="s">
        <v>212</v>
      </c>
      <c r="U68" s="60" t="s">
        <v>230</v>
      </c>
      <c r="V68" s="61" t="s">
        <v>244</v>
      </c>
      <c r="W68" s="272"/>
      <c r="X68" s="273"/>
      <c r="Y68" s="273"/>
      <c r="Z68" s="273"/>
      <c r="AA68" s="273"/>
      <c r="AB68" s="273"/>
      <c r="AC68" s="273"/>
      <c r="AD68" s="273"/>
      <c r="AE68" s="273">
        <v>480352</v>
      </c>
      <c r="AF68" s="273"/>
      <c r="AG68" s="273"/>
      <c r="AH68" s="274"/>
      <c r="AI68" s="275">
        <f t="shared" si="13"/>
        <v>480352</v>
      </c>
      <c r="AJ68" s="254">
        <f t="shared" si="14"/>
        <v>8097356</v>
      </c>
      <c r="AK68" s="153"/>
    </row>
    <row r="69" spans="1:37" s="154" customFormat="1" x14ac:dyDescent="0.2">
      <c r="A69" s="55" t="s">
        <v>202</v>
      </c>
      <c r="B69" s="123">
        <f t="shared" si="12"/>
        <v>8577708</v>
      </c>
      <c r="C69" s="57" t="s">
        <v>57</v>
      </c>
      <c r="D69" s="57" t="s">
        <v>177</v>
      </c>
      <c r="E69" s="57" t="s">
        <v>319</v>
      </c>
      <c r="F69" s="57" t="s">
        <v>317</v>
      </c>
      <c r="G69" s="57" t="s">
        <v>156</v>
      </c>
      <c r="H69" s="57" t="s">
        <v>1290</v>
      </c>
      <c r="I69" s="57" t="s">
        <v>201</v>
      </c>
      <c r="J69" s="57" t="s">
        <v>157</v>
      </c>
      <c r="K69" s="57" t="s">
        <v>200</v>
      </c>
      <c r="L69" s="58">
        <v>529</v>
      </c>
      <c r="M69" s="115">
        <v>8577708</v>
      </c>
      <c r="N69" s="56">
        <v>767</v>
      </c>
      <c r="O69" s="56">
        <v>8577708</v>
      </c>
      <c r="P69" s="59">
        <v>840</v>
      </c>
      <c r="Q69" s="273">
        <v>8577708</v>
      </c>
      <c r="R69" s="59">
        <v>932</v>
      </c>
      <c r="S69" s="273">
        <v>8577708</v>
      </c>
      <c r="T69" s="118" t="s">
        <v>213</v>
      </c>
      <c r="U69" s="60" t="s">
        <v>231</v>
      </c>
      <c r="V69" s="61" t="s">
        <v>245</v>
      </c>
      <c r="W69" s="272"/>
      <c r="X69" s="273"/>
      <c r="Y69" s="273"/>
      <c r="Z69" s="273"/>
      <c r="AA69" s="273"/>
      <c r="AB69" s="273"/>
      <c r="AC69" s="273"/>
      <c r="AD69" s="273"/>
      <c r="AE69" s="273">
        <v>480352</v>
      </c>
      <c r="AF69" s="273"/>
      <c r="AG69" s="273"/>
      <c r="AH69" s="274"/>
      <c r="AI69" s="275">
        <f t="shared" si="13"/>
        <v>480352</v>
      </c>
      <c r="AJ69" s="254">
        <f t="shared" si="14"/>
        <v>8097356</v>
      </c>
      <c r="AK69" s="153"/>
    </row>
    <row r="70" spans="1:37" s="154" customFormat="1" x14ac:dyDescent="0.2">
      <c r="A70" s="55" t="s">
        <v>202</v>
      </c>
      <c r="B70" s="123">
        <f t="shared" si="12"/>
        <v>8577708</v>
      </c>
      <c r="C70" s="57" t="s">
        <v>57</v>
      </c>
      <c r="D70" s="57" t="s">
        <v>177</v>
      </c>
      <c r="E70" s="57" t="s">
        <v>319</v>
      </c>
      <c r="F70" s="57" t="s">
        <v>317</v>
      </c>
      <c r="G70" s="57" t="s">
        <v>156</v>
      </c>
      <c r="H70" s="57" t="s">
        <v>1290</v>
      </c>
      <c r="I70" s="57" t="s">
        <v>201</v>
      </c>
      <c r="J70" s="57" t="s">
        <v>157</v>
      </c>
      <c r="K70" s="57" t="s">
        <v>200</v>
      </c>
      <c r="L70" s="58">
        <v>530</v>
      </c>
      <c r="M70" s="115">
        <v>8577708</v>
      </c>
      <c r="N70" s="56">
        <v>768</v>
      </c>
      <c r="O70" s="56">
        <v>8577708</v>
      </c>
      <c r="P70" s="59">
        <v>845</v>
      </c>
      <c r="Q70" s="273">
        <v>8577708</v>
      </c>
      <c r="R70" s="59">
        <v>973</v>
      </c>
      <c r="S70" s="273">
        <v>8577708</v>
      </c>
      <c r="T70" s="118" t="s">
        <v>214</v>
      </c>
      <c r="U70" s="60" t="s">
        <v>232</v>
      </c>
      <c r="V70" s="61" t="s">
        <v>246</v>
      </c>
      <c r="W70" s="272"/>
      <c r="X70" s="273"/>
      <c r="Y70" s="273"/>
      <c r="Z70" s="273"/>
      <c r="AA70" s="273"/>
      <c r="AB70" s="273"/>
      <c r="AC70" s="273"/>
      <c r="AD70" s="273"/>
      <c r="AE70" s="273">
        <v>480352</v>
      </c>
      <c r="AF70" s="273"/>
      <c r="AG70" s="273"/>
      <c r="AH70" s="274"/>
      <c r="AI70" s="275">
        <f t="shared" si="13"/>
        <v>480352</v>
      </c>
      <c r="AJ70" s="254">
        <f t="shared" si="14"/>
        <v>8097356</v>
      </c>
      <c r="AK70" s="153"/>
    </row>
    <row r="71" spans="1:37" s="154" customFormat="1" x14ac:dyDescent="0.2">
      <c r="A71" s="55" t="s">
        <v>202</v>
      </c>
      <c r="B71" s="123">
        <f t="shared" si="12"/>
        <v>8577708</v>
      </c>
      <c r="C71" s="57" t="s">
        <v>57</v>
      </c>
      <c r="D71" s="57" t="s">
        <v>177</v>
      </c>
      <c r="E71" s="57" t="s">
        <v>319</v>
      </c>
      <c r="F71" s="57" t="s">
        <v>317</v>
      </c>
      <c r="G71" s="57" t="s">
        <v>156</v>
      </c>
      <c r="H71" s="57" t="s">
        <v>1290</v>
      </c>
      <c r="I71" s="57" t="s">
        <v>201</v>
      </c>
      <c r="J71" s="57" t="s">
        <v>157</v>
      </c>
      <c r="K71" s="57" t="s">
        <v>200</v>
      </c>
      <c r="L71" s="58">
        <v>531</v>
      </c>
      <c r="M71" s="115">
        <v>8577708</v>
      </c>
      <c r="N71" s="56">
        <v>769</v>
      </c>
      <c r="O71" s="56">
        <v>8577708</v>
      </c>
      <c r="P71" s="59">
        <v>808</v>
      </c>
      <c r="Q71" s="273">
        <v>8577708</v>
      </c>
      <c r="R71" s="59">
        <v>943</v>
      </c>
      <c r="S71" s="273">
        <v>8577708</v>
      </c>
      <c r="T71" s="118" t="s">
        <v>215</v>
      </c>
      <c r="U71" s="60" t="s">
        <v>233</v>
      </c>
      <c r="V71" s="61" t="s">
        <v>247</v>
      </c>
      <c r="W71" s="272"/>
      <c r="X71" s="273"/>
      <c r="Y71" s="273"/>
      <c r="Z71" s="273"/>
      <c r="AA71" s="273"/>
      <c r="AB71" s="273"/>
      <c r="AC71" s="273"/>
      <c r="AD71" s="273"/>
      <c r="AE71" s="273">
        <v>480352</v>
      </c>
      <c r="AF71" s="273"/>
      <c r="AG71" s="273"/>
      <c r="AH71" s="274"/>
      <c r="AI71" s="275">
        <f t="shared" si="13"/>
        <v>480352</v>
      </c>
      <c r="AJ71" s="254">
        <f t="shared" si="14"/>
        <v>8097356</v>
      </c>
      <c r="AK71" s="153"/>
    </row>
    <row r="72" spans="1:37" s="154" customFormat="1" x14ac:dyDescent="0.2">
      <c r="A72" s="55" t="s">
        <v>202</v>
      </c>
      <c r="B72" s="123">
        <f t="shared" si="12"/>
        <v>8577708</v>
      </c>
      <c r="C72" s="57" t="s">
        <v>57</v>
      </c>
      <c r="D72" s="57" t="s">
        <v>177</v>
      </c>
      <c r="E72" s="57" t="s">
        <v>319</v>
      </c>
      <c r="F72" s="57" t="s">
        <v>317</v>
      </c>
      <c r="G72" s="57" t="s">
        <v>156</v>
      </c>
      <c r="H72" s="57" t="s">
        <v>1290</v>
      </c>
      <c r="I72" s="57" t="s">
        <v>201</v>
      </c>
      <c r="J72" s="57" t="s">
        <v>157</v>
      </c>
      <c r="K72" s="57" t="s">
        <v>200</v>
      </c>
      <c r="L72" s="58">
        <v>532</v>
      </c>
      <c r="M72" s="115">
        <v>8577708.4285714291</v>
      </c>
      <c r="N72" s="56">
        <v>770</v>
      </c>
      <c r="O72" s="56">
        <v>8577708</v>
      </c>
      <c r="P72" s="59">
        <v>839</v>
      </c>
      <c r="Q72" s="273">
        <v>8577708</v>
      </c>
      <c r="R72" s="59">
        <v>940</v>
      </c>
      <c r="S72" s="273">
        <v>8577708</v>
      </c>
      <c r="T72" s="118" t="s">
        <v>216</v>
      </c>
      <c r="U72" s="60" t="s">
        <v>234</v>
      </c>
      <c r="V72" s="61" t="s">
        <v>248</v>
      </c>
      <c r="W72" s="272"/>
      <c r="X72" s="273"/>
      <c r="Y72" s="273"/>
      <c r="Z72" s="273"/>
      <c r="AA72" s="273"/>
      <c r="AB72" s="273"/>
      <c r="AC72" s="273"/>
      <c r="AD72" s="273"/>
      <c r="AE72" s="273">
        <v>480352</v>
      </c>
      <c r="AF72" s="273"/>
      <c r="AG72" s="273"/>
      <c r="AH72" s="274"/>
      <c r="AI72" s="275">
        <f t="shared" si="13"/>
        <v>480352</v>
      </c>
      <c r="AJ72" s="254">
        <f t="shared" si="14"/>
        <v>8097356</v>
      </c>
      <c r="AK72" s="153"/>
    </row>
    <row r="73" spans="1:37" s="154" customFormat="1" x14ac:dyDescent="0.2">
      <c r="A73" s="55" t="s">
        <v>202</v>
      </c>
      <c r="B73" s="123">
        <f t="shared" si="12"/>
        <v>9090909</v>
      </c>
      <c r="C73" s="57" t="s">
        <v>57</v>
      </c>
      <c r="D73" s="57" t="s">
        <v>177</v>
      </c>
      <c r="E73" s="57" t="s">
        <v>319</v>
      </c>
      <c r="F73" s="57" t="s">
        <v>317</v>
      </c>
      <c r="G73" s="57" t="s">
        <v>156</v>
      </c>
      <c r="H73" s="57" t="s">
        <v>1290</v>
      </c>
      <c r="I73" s="57" t="s">
        <v>201</v>
      </c>
      <c r="J73" s="57" t="s">
        <v>157</v>
      </c>
      <c r="K73" s="57" t="s">
        <v>200</v>
      </c>
      <c r="L73" s="58">
        <v>533</v>
      </c>
      <c r="M73" s="115">
        <v>9090909.0909090899</v>
      </c>
      <c r="N73" s="56">
        <v>797</v>
      </c>
      <c r="O73" s="56">
        <v>9090909.0909090899</v>
      </c>
      <c r="P73" s="59">
        <v>855</v>
      </c>
      <c r="Q73" s="273">
        <v>9090909</v>
      </c>
      <c r="R73" s="59">
        <v>949</v>
      </c>
      <c r="S73" s="273">
        <v>9090909</v>
      </c>
      <c r="T73" s="118" t="s">
        <v>217</v>
      </c>
      <c r="U73" s="60" t="s">
        <v>235</v>
      </c>
      <c r="V73" s="61" t="s">
        <v>249</v>
      </c>
      <c r="W73" s="272"/>
      <c r="X73" s="273"/>
      <c r="Y73" s="273"/>
      <c r="Z73" s="273"/>
      <c r="AA73" s="273"/>
      <c r="AB73" s="273"/>
      <c r="AC73" s="273"/>
      <c r="AD73" s="273"/>
      <c r="AE73" s="273">
        <v>0</v>
      </c>
      <c r="AF73" s="273"/>
      <c r="AG73" s="273"/>
      <c r="AH73" s="274"/>
      <c r="AI73" s="275">
        <f t="shared" si="13"/>
        <v>0</v>
      </c>
      <c r="AJ73" s="254">
        <f t="shared" si="14"/>
        <v>9090909</v>
      </c>
      <c r="AK73" s="153"/>
    </row>
    <row r="74" spans="1:37" s="154" customFormat="1" x14ac:dyDescent="0.2">
      <c r="A74" s="55" t="s">
        <v>202</v>
      </c>
      <c r="B74" s="123">
        <f t="shared" si="12"/>
        <v>8230000</v>
      </c>
      <c r="C74" s="57" t="s">
        <v>57</v>
      </c>
      <c r="D74" s="57" t="s">
        <v>177</v>
      </c>
      <c r="E74" s="57" t="s">
        <v>319</v>
      </c>
      <c r="F74" s="57" t="s">
        <v>317</v>
      </c>
      <c r="G74" s="57" t="s">
        <v>156</v>
      </c>
      <c r="H74" s="57" t="s">
        <v>1290</v>
      </c>
      <c r="I74" s="57" t="s">
        <v>201</v>
      </c>
      <c r="J74" s="57" t="s">
        <v>157</v>
      </c>
      <c r="K74" s="57" t="s">
        <v>200</v>
      </c>
      <c r="L74" s="58">
        <v>535</v>
      </c>
      <c r="M74" s="115">
        <v>9601667</v>
      </c>
      <c r="N74" s="56">
        <v>863</v>
      </c>
      <c r="O74" s="56">
        <v>9601667</v>
      </c>
      <c r="P74" s="59">
        <v>959</v>
      </c>
      <c r="Q74" s="273">
        <v>8230000</v>
      </c>
      <c r="R74" s="59">
        <v>1188</v>
      </c>
      <c r="S74" s="273">
        <v>8230000</v>
      </c>
      <c r="T74" s="118" t="s">
        <v>1356</v>
      </c>
      <c r="U74" s="60" t="s">
        <v>1400</v>
      </c>
      <c r="V74" s="126" t="s">
        <v>1442</v>
      </c>
      <c r="W74" s="272"/>
      <c r="X74" s="273"/>
      <c r="Y74" s="273"/>
      <c r="Z74" s="273"/>
      <c r="AA74" s="273"/>
      <c r="AB74" s="273"/>
      <c r="AC74" s="273"/>
      <c r="AD74" s="273"/>
      <c r="AE74" s="273"/>
      <c r="AF74" s="273"/>
      <c r="AG74" s="273"/>
      <c r="AH74" s="274"/>
      <c r="AI74" s="275">
        <f t="shared" si="13"/>
        <v>0</v>
      </c>
      <c r="AJ74" s="254">
        <f t="shared" si="14"/>
        <v>8230000</v>
      </c>
      <c r="AK74" s="153"/>
    </row>
    <row r="75" spans="1:37" s="154" customFormat="1" x14ac:dyDescent="0.2">
      <c r="A75" s="55" t="s">
        <v>202</v>
      </c>
      <c r="B75" s="123">
        <f t="shared" si="12"/>
        <v>1388900</v>
      </c>
      <c r="C75" s="57" t="s">
        <v>57</v>
      </c>
      <c r="D75" s="57" t="s">
        <v>177</v>
      </c>
      <c r="E75" s="57" t="s">
        <v>319</v>
      </c>
      <c r="F75" s="57" t="s">
        <v>317</v>
      </c>
      <c r="G75" s="57" t="s">
        <v>156</v>
      </c>
      <c r="H75" s="57" t="s">
        <v>1290</v>
      </c>
      <c r="I75" s="57" t="s">
        <v>201</v>
      </c>
      <c r="J75" s="57" t="s">
        <v>157</v>
      </c>
      <c r="K75" s="57" t="s">
        <v>200</v>
      </c>
      <c r="L75" s="58">
        <v>536</v>
      </c>
      <c r="M75" s="115">
        <v>1388900</v>
      </c>
      <c r="N75" s="56">
        <v>426</v>
      </c>
      <c r="O75" s="56">
        <v>1388900</v>
      </c>
      <c r="P75" s="59">
        <v>599</v>
      </c>
      <c r="Q75" s="273">
        <v>1388900</v>
      </c>
      <c r="R75" s="59">
        <v>562</v>
      </c>
      <c r="S75" s="273">
        <v>1388900</v>
      </c>
      <c r="T75" s="118" t="s">
        <v>218</v>
      </c>
      <c r="U75" s="60" t="s">
        <v>33</v>
      </c>
      <c r="V75" s="61" t="s">
        <v>909</v>
      </c>
      <c r="W75" s="272"/>
      <c r="X75" s="273"/>
      <c r="Y75" s="273"/>
      <c r="Z75" s="273"/>
      <c r="AA75" s="273"/>
      <c r="AB75" s="273"/>
      <c r="AC75" s="273">
        <v>1388900</v>
      </c>
      <c r="AD75" s="273"/>
      <c r="AE75" s="273"/>
      <c r="AF75" s="273"/>
      <c r="AG75" s="273"/>
      <c r="AH75" s="274"/>
      <c r="AI75" s="275">
        <f t="shared" si="13"/>
        <v>1388900</v>
      </c>
      <c r="AJ75" s="254">
        <f t="shared" si="14"/>
        <v>0</v>
      </c>
      <c r="AK75" s="153"/>
    </row>
    <row r="76" spans="1:37" s="154" customFormat="1" x14ac:dyDescent="0.2">
      <c r="A76" s="55" t="s">
        <v>202</v>
      </c>
      <c r="B76" s="123">
        <f t="shared" si="12"/>
        <v>1348600</v>
      </c>
      <c r="C76" s="57" t="s">
        <v>57</v>
      </c>
      <c r="D76" s="57" t="s">
        <v>177</v>
      </c>
      <c r="E76" s="57" t="s">
        <v>319</v>
      </c>
      <c r="F76" s="57" t="s">
        <v>317</v>
      </c>
      <c r="G76" s="57" t="s">
        <v>156</v>
      </c>
      <c r="H76" s="57" t="s">
        <v>1290</v>
      </c>
      <c r="I76" s="57" t="s">
        <v>201</v>
      </c>
      <c r="J76" s="57" t="s">
        <v>157</v>
      </c>
      <c r="K76" s="57" t="s">
        <v>200</v>
      </c>
      <c r="L76" s="58">
        <v>536</v>
      </c>
      <c r="M76" s="115">
        <v>1348600</v>
      </c>
      <c r="N76" s="56">
        <v>572</v>
      </c>
      <c r="O76" s="56">
        <v>1348600</v>
      </c>
      <c r="P76" s="59">
        <v>689</v>
      </c>
      <c r="Q76" s="273">
        <v>1348600</v>
      </c>
      <c r="R76" s="59">
        <v>595</v>
      </c>
      <c r="S76" s="273">
        <v>1348600</v>
      </c>
      <c r="T76" s="118" t="s">
        <v>218</v>
      </c>
      <c r="U76" s="60" t="s">
        <v>33</v>
      </c>
      <c r="V76" s="61" t="s">
        <v>909</v>
      </c>
      <c r="W76" s="272"/>
      <c r="X76" s="273"/>
      <c r="Y76" s="273"/>
      <c r="Z76" s="273"/>
      <c r="AA76" s="273"/>
      <c r="AB76" s="273"/>
      <c r="AC76" s="273">
        <v>1348600</v>
      </c>
      <c r="AD76" s="273"/>
      <c r="AE76" s="273"/>
      <c r="AF76" s="273"/>
      <c r="AG76" s="273"/>
      <c r="AH76" s="274"/>
      <c r="AI76" s="275">
        <f t="shared" si="13"/>
        <v>1348600</v>
      </c>
      <c r="AJ76" s="254">
        <f t="shared" si="14"/>
        <v>0</v>
      </c>
      <c r="AK76" s="153"/>
    </row>
    <row r="77" spans="1:37" s="154" customFormat="1" x14ac:dyDescent="0.2">
      <c r="A77" s="55" t="s">
        <v>202</v>
      </c>
      <c r="B77" s="123">
        <f t="shared" si="12"/>
        <v>183300</v>
      </c>
      <c r="C77" s="57" t="s">
        <v>57</v>
      </c>
      <c r="D77" s="57" t="s">
        <v>177</v>
      </c>
      <c r="E77" s="57" t="s">
        <v>319</v>
      </c>
      <c r="F77" s="57" t="s">
        <v>317</v>
      </c>
      <c r="G77" s="57" t="s">
        <v>156</v>
      </c>
      <c r="H77" s="57" t="s">
        <v>1290</v>
      </c>
      <c r="I77" s="57" t="s">
        <v>201</v>
      </c>
      <c r="J77" s="57" t="s">
        <v>157</v>
      </c>
      <c r="K77" s="57" t="s">
        <v>200</v>
      </c>
      <c r="L77" s="58">
        <v>536</v>
      </c>
      <c r="M77" s="115">
        <v>183300</v>
      </c>
      <c r="N77" s="56">
        <v>752</v>
      </c>
      <c r="O77" s="56">
        <v>183300</v>
      </c>
      <c r="P77" s="59">
        <v>849</v>
      </c>
      <c r="Q77" s="273">
        <v>183300</v>
      </c>
      <c r="R77" s="59">
        <v>898</v>
      </c>
      <c r="S77" s="273">
        <v>183300</v>
      </c>
      <c r="T77" s="118" t="s">
        <v>218</v>
      </c>
      <c r="U77" s="60" t="s">
        <v>33</v>
      </c>
      <c r="V77" s="61" t="s">
        <v>909</v>
      </c>
      <c r="W77" s="272"/>
      <c r="X77" s="273"/>
      <c r="Y77" s="273"/>
      <c r="Z77" s="273"/>
      <c r="AA77" s="273"/>
      <c r="AB77" s="273"/>
      <c r="AC77" s="273"/>
      <c r="AD77" s="273">
        <v>183300</v>
      </c>
      <c r="AE77" s="273"/>
      <c r="AF77" s="273"/>
      <c r="AG77" s="273"/>
      <c r="AH77" s="274"/>
      <c r="AI77" s="275">
        <f t="shared" si="13"/>
        <v>183300</v>
      </c>
      <c r="AJ77" s="254">
        <f t="shared" si="14"/>
        <v>0</v>
      </c>
      <c r="AK77" s="153"/>
    </row>
    <row r="78" spans="1:37" s="154" customFormat="1" x14ac:dyDescent="0.2">
      <c r="A78" s="55" t="s">
        <v>202</v>
      </c>
      <c r="B78" s="123">
        <f t="shared" si="12"/>
        <v>1120200</v>
      </c>
      <c r="C78" s="57" t="s">
        <v>57</v>
      </c>
      <c r="D78" s="57" t="s">
        <v>177</v>
      </c>
      <c r="E78" s="57" t="s">
        <v>319</v>
      </c>
      <c r="F78" s="57" t="s">
        <v>317</v>
      </c>
      <c r="G78" s="57" t="s">
        <v>156</v>
      </c>
      <c r="H78" s="57" t="s">
        <v>1290</v>
      </c>
      <c r="I78" s="57" t="s">
        <v>201</v>
      </c>
      <c r="J78" s="57" t="s">
        <v>157</v>
      </c>
      <c r="K78" s="57" t="s">
        <v>200</v>
      </c>
      <c r="L78" s="58">
        <v>536</v>
      </c>
      <c r="M78" s="115">
        <v>1120200</v>
      </c>
      <c r="N78" s="65">
        <v>819</v>
      </c>
      <c r="O78" s="65">
        <v>1120200</v>
      </c>
      <c r="P78" s="59">
        <v>891</v>
      </c>
      <c r="Q78" s="273">
        <v>1120200</v>
      </c>
      <c r="R78" s="59">
        <v>1027</v>
      </c>
      <c r="S78" s="273">
        <v>1120200</v>
      </c>
      <c r="T78" s="118" t="s">
        <v>218</v>
      </c>
      <c r="U78" s="60" t="s">
        <v>33</v>
      </c>
      <c r="V78" s="61" t="s">
        <v>909</v>
      </c>
      <c r="W78" s="272"/>
      <c r="X78" s="273"/>
      <c r="Y78" s="273"/>
      <c r="Z78" s="273"/>
      <c r="AA78" s="273"/>
      <c r="AB78" s="273"/>
      <c r="AC78" s="273"/>
      <c r="AD78" s="273"/>
      <c r="AE78" s="273">
        <v>1120200</v>
      </c>
      <c r="AF78" s="273"/>
      <c r="AG78" s="273"/>
      <c r="AH78" s="274"/>
      <c r="AI78" s="275">
        <f t="shared" si="13"/>
        <v>1120200</v>
      </c>
      <c r="AJ78" s="254">
        <f t="shared" si="14"/>
        <v>0</v>
      </c>
      <c r="AK78" s="153"/>
    </row>
    <row r="79" spans="1:37" s="154" customFormat="1" x14ac:dyDescent="0.2">
      <c r="A79" s="55" t="s">
        <v>202</v>
      </c>
      <c r="B79" s="123">
        <f t="shared" si="12"/>
        <v>1270800</v>
      </c>
      <c r="C79" s="57" t="s">
        <v>57</v>
      </c>
      <c r="D79" s="57" t="s">
        <v>177</v>
      </c>
      <c r="E79" s="57" t="s">
        <v>319</v>
      </c>
      <c r="F79" s="57" t="s">
        <v>317</v>
      </c>
      <c r="G79" s="57" t="s">
        <v>156</v>
      </c>
      <c r="H79" s="57" t="s">
        <v>1290</v>
      </c>
      <c r="I79" s="57" t="s">
        <v>201</v>
      </c>
      <c r="J79" s="57" t="s">
        <v>157</v>
      </c>
      <c r="K79" s="57" t="s">
        <v>200</v>
      </c>
      <c r="L79" s="58">
        <v>536</v>
      </c>
      <c r="M79" s="115">
        <v>1270800</v>
      </c>
      <c r="N79" s="56">
        <v>862</v>
      </c>
      <c r="O79" s="56">
        <v>1270800</v>
      </c>
      <c r="P79" s="59">
        <v>948</v>
      </c>
      <c r="Q79" s="273">
        <v>1270800</v>
      </c>
      <c r="R79" s="59">
        <v>1088</v>
      </c>
      <c r="S79" s="273">
        <v>1270800</v>
      </c>
      <c r="T79" s="118" t="s">
        <v>218</v>
      </c>
      <c r="U79" s="60" t="s">
        <v>1343</v>
      </c>
      <c r="V79" s="61" t="s">
        <v>909</v>
      </c>
      <c r="W79" s="272"/>
      <c r="X79" s="273"/>
      <c r="Y79" s="273"/>
      <c r="Z79" s="273"/>
      <c r="AA79" s="273"/>
      <c r="AB79" s="273"/>
      <c r="AC79" s="273"/>
      <c r="AD79" s="273"/>
      <c r="AE79" s="273"/>
      <c r="AF79" s="273"/>
      <c r="AG79" s="273"/>
      <c r="AH79" s="274"/>
      <c r="AI79" s="275">
        <f>SUM(W79:AH79)</f>
        <v>0</v>
      </c>
      <c r="AJ79" s="254">
        <f>+S79-AI79</f>
        <v>1270800</v>
      </c>
      <c r="AK79" s="153"/>
    </row>
    <row r="80" spans="1:37" s="154" customFormat="1" x14ac:dyDescent="0.2">
      <c r="A80" s="55" t="s">
        <v>202</v>
      </c>
      <c r="B80" s="123">
        <f t="shared" si="12"/>
        <v>1270800</v>
      </c>
      <c r="C80" s="57" t="s">
        <v>57</v>
      </c>
      <c r="D80" s="57" t="s">
        <v>177</v>
      </c>
      <c r="E80" s="57" t="s">
        <v>319</v>
      </c>
      <c r="F80" s="57" t="s">
        <v>317</v>
      </c>
      <c r="G80" s="57" t="s">
        <v>156</v>
      </c>
      <c r="H80" s="57" t="s">
        <v>1290</v>
      </c>
      <c r="I80" s="57" t="s">
        <v>201</v>
      </c>
      <c r="J80" s="57" t="s">
        <v>157</v>
      </c>
      <c r="K80" s="57" t="s">
        <v>200</v>
      </c>
      <c r="L80" s="58">
        <v>536</v>
      </c>
      <c r="M80" s="115">
        <v>1270800</v>
      </c>
      <c r="N80" s="56">
        <v>960</v>
      </c>
      <c r="O80" s="56">
        <v>1270800</v>
      </c>
      <c r="P80" s="59">
        <v>1054</v>
      </c>
      <c r="Q80" s="273">
        <v>1270800</v>
      </c>
      <c r="R80" s="59">
        <v>1248</v>
      </c>
      <c r="S80" s="273">
        <v>1270800</v>
      </c>
      <c r="T80" s="118" t="s">
        <v>218</v>
      </c>
      <c r="U80" s="60" t="s">
        <v>1343</v>
      </c>
      <c r="V80" s="61" t="s">
        <v>909</v>
      </c>
      <c r="W80" s="272"/>
      <c r="X80" s="273"/>
      <c r="Y80" s="273"/>
      <c r="Z80" s="273"/>
      <c r="AA80" s="273"/>
      <c r="AB80" s="273"/>
      <c r="AC80" s="273"/>
      <c r="AD80" s="273"/>
      <c r="AE80" s="273"/>
      <c r="AF80" s="273"/>
      <c r="AG80" s="273"/>
      <c r="AH80" s="274"/>
      <c r="AI80" s="275">
        <f t="shared" ref="AI80:AI100" si="15">SUM(W80:AH80)</f>
        <v>0</v>
      </c>
      <c r="AJ80" s="254">
        <f t="shared" ref="AJ80:AJ100" si="16">+S80-AI80</f>
        <v>1270800</v>
      </c>
      <c r="AK80" s="153"/>
    </row>
    <row r="81" spans="1:37" s="154" customFormat="1" x14ac:dyDescent="0.2">
      <c r="A81" s="55" t="s">
        <v>202</v>
      </c>
      <c r="B81" s="123">
        <f t="shared" si="12"/>
        <v>183300</v>
      </c>
      <c r="C81" s="57" t="s">
        <v>57</v>
      </c>
      <c r="D81" s="57" t="s">
        <v>177</v>
      </c>
      <c r="E81" s="57" t="s">
        <v>319</v>
      </c>
      <c r="F81" s="57" t="s">
        <v>317</v>
      </c>
      <c r="G81" s="57" t="s">
        <v>156</v>
      </c>
      <c r="H81" s="57" t="s">
        <v>1290</v>
      </c>
      <c r="I81" s="57" t="s">
        <v>201</v>
      </c>
      <c r="J81" s="57" t="s">
        <v>157</v>
      </c>
      <c r="K81" s="57" t="s">
        <v>200</v>
      </c>
      <c r="L81" s="58">
        <v>536</v>
      </c>
      <c r="M81" s="115">
        <v>183300</v>
      </c>
      <c r="N81" s="56">
        <v>1091</v>
      </c>
      <c r="O81" s="56">
        <v>183300</v>
      </c>
      <c r="P81" s="59">
        <v>1091</v>
      </c>
      <c r="Q81" s="273">
        <v>183300</v>
      </c>
      <c r="R81" s="59">
        <v>1313</v>
      </c>
      <c r="S81" s="273">
        <v>183300</v>
      </c>
      <c r="T81" s="118" t="s">
        <v>218</v>
      </c>
      <c r="U81" s="60" t="s">
        <v>1343</v>
      </c>
      <c r="V81" s="61" t="s">
        <v>909</v>
      </c>
      <c r="W81" s="272"/>
      <c r="X81" s="273"/>
      <c r="Y81" s="273"/>
      <c r="Z81" s="273"/>
      <c r="AA81" s="273"/>
      <c r="AB81" s="273"/>
      <c r="AC81" s="273"/>
      <c r="AD81" s="273"/>
      <c r="AE81" s="273"/>
      <c r="AF81" s="273"/>
      <c r="AG81" s="273"/>
      <c r="AH81" s="274"/>
      <c r="AI81" s="275">
        <f t="shared" si="15"/>
        <v>0</v>
      </c>
      <c r="AJ81" s="254">
        <f t="shared" si="16"/>
        <v>183300</v>
      </c>
      <c r="AK81" s="153"/>
    </row>
    <row r="82" spans="1:37" s="154" customFormat="1" x14ac:dyDescent="0.2">
      <c r="A82" s="55" t="s">
        <v>202</v>
      </c>
      <c r="B82" s="123">
        <f t="shared" si="12"/>
        <v>4883900</v>
      </c>
      <c r="C82" s="57" t="s">
        <v>57</v>
      </c>
      <c r="D82" s="57" t="s">
        <v>177</v>
      </c>
      <c r="E82" s="57" t="s">
        <v>319</v>
      </c>
      <c r="F82" s="57" t="s">
        <v>317</v>
      </c>
      <c r="G82" s="57" t="s">
        <v>156</v>
      </c>
      <c r="H82" s="57" t="s">
        <v>1290</v>
      </c>
      <c r="I82" s="57" t="s">
        <v>201</v>
      </c>
      <c r="J82" s="57" t="s">
        <v>157</v>
      </c>
      <c r="K82" s="57" t="s">
        <v>200</v>
      </c>
      <c r="L82" s="58">
        <v>536</v>
      </c>
      <c r="M82" s="115">
        <v>8800000</v>
      </c>
      <c r="N82" s="56" t="s">
        <v>1399</v>
      </c>
      <c r="O82" s="56">
        <v>6442300</v>
      </c>
      <c r="P82" s="59">
        <v>1337</v>
      </c>
      <c r="Q82" s="273">
        <v>4883900</v>
      </c>
      <c r="R82" s="59">
        <v>1629</v>
      </c>
      <c r="S82" s="273">
        <v>4883900</v>
      </c>
      <c r="T82" s="118" t="s">
        <v>218</v>
      </c>
      <c r="U82" s="60" t="s">
        <v>1343</v>
      </c>
      <c r="V82" s="61" t="s">
        <v>909</v>
      </c>
      <c r="W82" s="272"/>
      <c r="X82" s="273"/>
      <c r="Y82" s="273"/>
      <c r="Z82" s="273"/>
      <c r="AA82" s="273"/>
      <c r="AB82" s="273"/>
      <c r="AC82" s="273"/>
      <c r="AD82" s="273"/>
      <c r="AE82" s="273"/>
      <c r="AF82" s="273"/>
      <c r="AG82" s="273"/>
      <c r="AH82" s="274"/>
      <c r="AI82" s="275">
        <f t="shared" si="15"/>
        <v>0</v>
      </c>
      <c r="AJ82" s="254">
        <f t="shared" si="16"/>
        <v>4883900</v>
      </c>
      <c r="AK82" s="153"/>
    </row>
    <row r="83" spans="1:37" s="154" customFormat="1" x14ac:dyDescent="0.2">
      <c r="A83" s="55" t="s">
        <v>202</v>
      </c>
      <c r="B83" s="123">
        <f t="shared" si="12"/>
        <v>20608200</v>
      </c>
      <c r="C83" s="57" t="s">
        <v>57</v>
      </c>
      <c r="D83" s="57" t="s">
        <v>177</v>
      </c>
      <c r="E83" s="57" t="s">
        <v>319</v>
      </c>
      <c r="F83" s="57" t="s">
        <v>317</v>
      </c>
      <c r="G83" s="57" t="s">
        <v>156</v>
      </c>
      <c r="H83" s="57" t="s">
        <v>1290</v>
      </c>
      <c r="I83" s="57" t="s">
        <v>201</v>
      </c>
      <c r="J83" s="57" t="s">
        <v>157</v>
      </c>
      <c r="K83" s="57" t="s">
        <v>200</v>
      </c>
      <c r="L83" s="58">
        <v>837</v>
      </c>
      <c r="M83" s="115">
        <v>20608200</v>
      </c>
      <c r="N83" s="56">
        <v>818</v>
      </c>
      <c r="O83" s="56">
        <v>20608200</v>
      </c>
      <c r="P83" s="59">
        <v>899</v>
      </c>
      <c r="Q83" s="273">
        <v>20608200</v>
      </c>
      <c r="R83" s="59">
        <v>1251</v>
      </c>
      <c r="S83" s="273">
        <v>20608200</v>
      </c>
      <c r="T83" s="118" t="s">
        <v>219</v>
      </c>
      <c r="U83" s="60" t="s">
        <v>1344</v>
      </c>
      <c r="V83" s="61" t="s">
        <v>1443</v>
      </c>
      <c r="W83" s="272"/>
      <c r="X83" s="273"/>
      <c r="Y83" s="273"/>
      <c r="Z83" s="273"/>
      <c r="AA83" s="273"/>
      <c r="AB83" s="273"/>
      <c r="AC83" s="273"/>
      <c r="AD83" s="273"/>
      <c r="AE83" s="273"/>
      <c r="AF83" s="273"/>
      <c r="AG83" s="273"/>
      <c r="AH83" s="274"/>
      <c r="AI83" s="275">
        <f t="shared" si="15"/>
        <v>0</v>
      </c>
      <c r="AJ83" s="254">
        <f t="shared" si="16"/>
        <v>20608200</v>
      </c>
      <c r="AK83" s="153"/>
    </row>
    <row r="84" spans="1:37" s="154" customFormat="1" x14ac:dyDescent="0.2">
      <c r="A84" s="55" t="s">
        <v>202</v>
      </c>
      <c r="B84" s="123">
        <f t="shared" si="12"/>
        <v>10500000</v>
      </c>
      <c r="C84" s="57" t="s">
        <v>57</v>
      </c>
      <c r="D84" s="57" t="s">
        <v>177</v>
      </c>
      <c r="E84" s="57" t="s">
        <v>319</v>
      </c>
      <c r="F84" s="57" t="s">
        <v>317</v>
      </c>
      <c r="G84" s="57" t="s">
        <v>156</v>
      </c>
      <c r="H84" s="57" t="s">
        <v>1290</v>
      </c>
      <c r="I84" s="57" t="s">
        <v>201</v>
      </c>
      <c r="J84" s="57" t="s">
        <v>157</v>
      </c>
      <c r="K84" s="57" t="s">
        <v>200</v>
      </c>
      <c r="L84" s="58">
        <v>839</v>
      </c>
      <c r="M84" s="115">
        <v>10500000</v>
      </c>
      <c r="N84" s="56">
        <v>842</v>
      </c>
      <c r="O84" s="56">
        <v>15000000</v>
      </c>
      <c r="P84" s="59">
        <v>901</v>
      </c>
      <c r="Q84" s="273">
        <v>10500000</v>
      </c>
      <c r="R84" s="59">
        <v>1281</v>
      </c>
      <c r="S84" s="273">
        <v>10500000</v>
      </c>
      <c r="T84" s="118" t="s">
        <v>220</v>
      </c>
      <c r="U84" s="60" t="s">
        <v>1401</v>
      </c>
      <c r="V84" s="61" t="s">
        <v>1444</v>
      </c>
      <c r="W84" s="272"/>
      <c r="X84" s="273"/>
      <c r="Y84" s="273"/>
      <c r="Z84" s="273"/>
      <c r="AA84" s="273"/>
      <c r="AB84" s="273"/>
      <c r="AC84" s="273"/>
      <c r="AD84" s="273"/>
      <c r="AE84" s="273"/>
      <c r="AF84" s="273"/>
      <c r="AG84" s="273"/>
      <c r="AH84" s="274"/>
      <c r="AI84" s="275">
        <f t="shared" si="15"/>
        <v>0</v>
      </c>
      <c r="AJ84" s="254">
        <f t="shared" si="16"/>
        <v>10500000</v>
      </c>
      <c r="AK84" s="153"/>
    </row>
    <row r="85" spans="1:37" s="154" customFormat="1" x14ac:dyDescent="0.2">
      <c r="A85" s="55" t="s">
        <v>202</v>
      </c>
      <c r="B85" s="123">
        <f t="shared" si="12"/>
        <v>4999457</v>
      </c>
      <c r="C85" s="57" t="s">
        <v>57</v>
      </c>
      <c r="D85" s="57" t="s">
        <v>177</v>
      </c>
      <c r="E85" s="57" t="s">
        <v>319</v>
      </c>
      <c r="F85" s="57" t="s">
        <v>317</v>
      </c>
      <c r="G85" s="57" t="s">
        <v>156</v>
      </c>
      <c r="H85" s="57" t="s">
        <v>1290</v>
      </c>
      <c r="I85" s="57" t="s">
        <v>201</v>
      </c>
      <c r="J85" s="57" t="s">
        <v>157</v>
      </c>
      <c r="K85" s="57" t="s">
        <v>200</v>
      </c>
      <c r="L85" s="58">
        <v>840</v>
      </c>
      <c r="M85" s="115">
        <v>5000000</v>
      </c>
      <c r="N85" s="56">
        <v>820</v>
      </c>
      <c r="O85" s="56">
        <v>5000000</v>
      </c>
      <c r="P85" s="59">
        <v>900</v>
      </c>
      <c r="Q85" s="273">
        <v>4999457</v>
      </c>
      <c r="R85" s="59">
        <v>1337</v>
      </c>
      <c r="S85" s="273">
        <v>4999457</v>
      </c>
      <c r="T85" s="118" t="s">
        <v>221</v>
      </c>
      <c r="U85" s="60" t="s">
        <v>1346</v>
      </c>
      <c r="V85" s="61">
        <v>775</v>
      </c>
      <c r="W85" s="272"/>
      <c r="X85" s="273"/>
      <c r="Y85" s="273"/>
      <c r="Z85" s="273"/>
      <c r="AA85" s="273"/>
      <c r="AB85" s="273"/>
      <c r="AC85" s="273"/>
      <c r="AD85" s="273"/>
      <c r="AE85" s="273"/>
      <c r="AF85" s="273"/>
      <c r="AG85" s="273"/>
      <c r="AH85" s="274"/>
      <c r="AI85" s="275">
        <f t="shared" si="15"/>
        <v>0</v>
      </c>
      <c r="AJ85" s="254">
        <f t="shared" si="16"/>
        <v>4999457</v>
      </c>
      <c r="AK85" s="153"/>
    </row>
    <row r="86" spans="1:37" s="154" customFormat="1" x14ac:dyDescent="0.2">
      <c r="A86" s="55" t="s">
        <v>202</v>
      </c>
      <c r="B86" s="123">
        <f t="shared" si="12"/>
        <v>1797400</v>
      </c>
      <c r="C86" s="57" t="s">
        <v>57</v>
      </c>
      <c r="D86" s="57" t="s">
        <v>177</v>
      </c>
      <c r="E86" s="57" t="s">
        <v>319</v>
      </c>
      <c r="F86" s="57" t="s">
        <v>317</v>
      </c>
      <c r="G86" s="57" t="s">
        <v>156</v>
      </c>
      <c r="H86" s="57" t="s">
        <v>1290</v>
      </c>
      <c r="I86" s="57" t="s">
        <v>201</v>
      </c>
      <c r="J86" s="57" t="s">
        <v>157</v>
      </c>
      <c r="K86" s="57" t="s">
        <v>200</v>
      </c>
      <c r="L86" s="58">
        <v>877</v>
      </c>
      <c r="M86" s="115">
        <v>1797400</v>
      </c>
      <c r="N86" s="56">
        <v>887</v>
      </c>
      <c r="O86" s="56">
        <v>1797400</v>
      </c>
      <c r="P86" s="59">
        <v>996</v>
      </c>
      <c r="Q86" s="273">
        <v>1797400</v>
      </c>
      <c r="R86" s="59">
        <v>1221</v>
      </c>
      <c r="S86" s="273">
        <v>1797400</v>
      </c>
      <c r="T86" s="118" t="s">
        <v>1357</v>
      </c>
      <c r="U86" s="60" t="s">
        <v>1402</v>
      </c>
      <c r="V86" s="61">
        <v>702</v>
      </c>
      <c r="W86" s="272"/>
      <c r="X86" s="273"/>
      <c r="Y86" s="273"/>
      <c r="Z86" s="273"/>
      <c r="AA86" s="273"/>
      <c r="AB86" s="273"/>
      <c r="AC86" s="273"/>
      <c r="AD86" s="273"/>
      <c r="AE86" s="273"/>
      <c r="AF86" s="273"/>
      <c r="AG86" s="273"/>
      <c r="AH86" s="274"/>
      <c r="AI86" s="275">
        <f t="shared" si="15"/>
        <v>0</v>
      </c>
      <c r="AJ86" s="254">
        <f t="shared" si="16"/>
        <v>1797400</v>
      </c>
      <c r="AK86" s="153"/>
    </row>
    <row r="87" spans="1:37" s="154" customFormat="1" x14ac:dyDescent="0.2">
      <c r="A87" s="55" t="s">
        <v>202</v>
      </c>
      <c r="B87" s="123">
        <f t="shared" si="12"/>
        <v>1797400</v>
      </c>
      <c r="C87" s="57" t="s">
        <v>57</v>
      </c>
      <c r="D87" s="57" t="s">
        <v>177</v>
      </c>
      <c r="E87" s="57" t="s">
        <v>319</v>
      </c>
      <c r="F87" s="57" t="s">
        <v>317</v>
      </c>
      <c r="G87" s="57" t="s">
        <v>156</v>
      </c>
      <c r="H87" s="57" t="s">
        <v>1290</v>
      </c>
      <c r="I87" s="57" t="s">
        <v>201</v>
      </c>
      <c r="J87" s="57" t="s">
        <v>157</v>
      </c>
      <c r="K87" s="57" t="s">
        <v>200</v>
      </c>
      <c r="L87" s="58">
        <v>878</v>
      </c>
      <c r="M87" s="115">
        <v>1797400</v>
      </c>
      <c r="N87" s="56">
        <v>875</v>
      </c>
      <c r="O87" s="56">
        <v>1797400</v>
      </c>
      <c r="P87" s="59">
        <v>975</v>
      </c>
      <c r="Q87" s="273">
        <v>1797400</v>
      </c>
      <c r="R87" s="59">
        <v>1169</v>
      </c>
      <c r="S87" s="273">
        <v>1797400</v>
      </c>
      <c r="T87" s="118" t="s">
        <v>1358</v>
      </c>
      <c r="U87" s="60" t="s">
        <v>1403</v>
      </c>
      <c r="V87" s="61" t="s">
        <v>1445</v>
      </c>
      <c r="W87" s="272"/>
      <c r="X87" s="273"/>
      <c r="Y87" s="273"/>
      <c r="Z87" s="273"/>
      <c r="AA87" s="273"/>
      <c r="AB87" s="273"/>
      <c r="AC87" s="273"/>
      <c r="AD87" s="273"/>
      <c r="AE87" s="273"/>
      <c r="AF87" s="273"/>
      <c r="AG87" s="273"/>
      <c r="AH87" s="274"/>
      <c r="AI87" s="275">
        <f t="shared" si="15"/>
        <v>0</v>
      </c>
      <c r="AJ87" s="254">
        <f t="shared" si="16"/>
        <v>1797400</v>
      </c>
      <c r="AK87" s="153"/>
    </row>
    <row r="88" spans="1:37" s="154" customFormat="1" x14ac:dyDescent="0.2">
      <c r="A88" s="55" t="s">
        <v>202</v>
      </c>
      <c r="B88" s="123">
        <f t="shared" si="12"/>
        <v>1797400</v>
      </c>
      <c r="C88" s="57" t="s">
        <v>57</v>
      </c>
      <c r="D88" s="57" t="s">
        <v>177</v>
      </c>
      <c r="E88" s="57" t="s">
        <v>319</v>
      </c>
      <c r="F88" s="57" t="s">
        <v>317</v>
      </c>
      <c r="G88" s="57" t="s">
        <v>156</v>
      </c>
      <c r="H88" s="57" t="s">
        <v>1290</v>
      </c>
      <c r="I88" s="57" t="s">
        <v>201</v>
      </c>
      <c r="J88" s="57" t="s">
        <v>157</v>
      </c>
      <c r="K88" s="57" t="s">
        <v>200</v>
      </c>
      <c r="L88" s="58">
        <v>879</v>
      </c>
      <c r="M88" s="115">
        <v>1797400</v>
      </c>
      <c r="N88" s="56">
        <v>888</v>
      </c>
      <c r="O88" s="56">
        <v>1797400</v>
      </c>
      <c r="P88" s="59">
        <v>974</v>
      </c>
      <c r="Q88" s="273">
        <v>1797400</v>
      </c>
      <c r="R88" s="59">
        <v>1189</v>
      </c>
      <c r="S88" s="273">
        <v>1797400</v>
      </c>
      <c r="T88" s="118" t="s">
        <v>1359</v>
      </c>
      <c r="U88" s="60" t="s">
        <v>1404</v>
      </c>
      <c r="V88" s="61" t="s">
        <v>1446</v>
      </c>
      <c r="W88" s="272"/>
      <c r="X88" s="273"/>
      <c r="Y88" s="273"/>
      <c r="Z88" s="273"/>
      <c r="AA88" s="273"/>
      <c r="AB88" s="273"/>
      <c r="AC88" s="273"/>
      <c r="AD88" s="273"/>
      <c r="AE88" s="273"/>
      <c r="AF88" s="273"/>
      <c r="AG88" s="273"/>
      <c r="AH88" s="274"/>
      <c r="AI88" s="275">
        <f t="shared" si="15"/>
        <v>0</v>
      </c>
      <c r="AJ88" s="254">
        <f t="shared" si="16"/>
        <v>1797400</v>
      </c>
      <c r="AK88" s="153"/>
    </row>
    <row r="89" spans="1:37" s="154" customFormat="1" x14ac:dyDescent="0.2">
      <c r="A89" s="55" t="s">
        <v>202</v>
      </c>
      <c r="B89" s="123">
        <f t="shared" si="12"/>
        <v>1797400</v>
      </c>
      <c r="C89" s="57" t="s">
        <v>57</v>
      </c>
      <c r="D89" s="57" t="s">
        <v>177</v>
      </c>
      <c r="E89" s="57" t="s">
        <v>319</v>
      </c>
      <c r="F89" s="57" t="s">
        <v>317</v>
      </c>
      <c r="G89" s="57" t="s">
        <v>156</v>
      </c>
      <c r="H89" s="57" t="s">
        <v>1290</v>
      </c>
      <c r="I89" s="57" t="s">
        <v>201</v>
      </c>
      <c r="J89" s="57" t="s">
        <v>157</v>
      </c>
      <c r="K89" s="57" t="s">
        <v>200</v>
      </c>
      <c r="L89" s="58">
        <v>880</v>
      </c>
      <c r="M89" s="115">
        <v>1797400</v>
      </c>
      <c r="N89" s="56">
        <v>876</v>
      </c>
      <c r="O89" s="56">
        <v>1797400</v>
      </c>
      <c r="P89" s="59">
        <v>973</v>
      </c>
      <c r="Q89" s="273">
        <v>1797400</v>
      </c>
      <c r="R89" s="59">
        <v>1175</v>
      </c>
      <c r="S89" s="273">
        <v>1797400</v>
      </c>
      <c r="T89" s="118" t="s">
        <v>1360</v>
      </c>
      <c r="U89" s="60" t="s">
        <v>1405</v>
      </c>
      <c r="V89" s="61" t="s">
        <v>1447</v>
      </c>
      <c r="W89" s="272"/>
      <c r="X89" s="273"/>
      <c r="Y89" s="273"/>
      <c r="Z89" s="273"/>
      <c r="AA89" s="273"/>
      <c r="AB89" s="273"/>
      <c r="AC89" s="273"/>
      <c r="AD89" s="273"/>
      <c r="AE89" s="273"/>
      <c r="AF89" s="273"/>
      <c r="AG89" s="273"/>
      <c r="AH89" s="274"/>
      <c r="AI89" s="275">
        <f t="shared" si="15"/>
        <v>0</v>
      </c>
      <c r="AJ89" s="254">
        <f t="shared" si="16"/>
        <v>1797400</v>
      </c>
      <c r="AK89" s="153"/>
    </row>
    <row r="90" spans="1:37" s="154" customFormat="1" x14ac:dyDescent="0.2">
      <c r="A90" s="55" t="s">
        <v>202</v>
      </c>
      <c r="B90" s="123">
        <f t="shared" si="12"/>
        <v>1797400</v>
      </c>
      <c r="C90" s="57" t="s">
        <v>57</v>
      </c>
      <c r="D90" s="57" t="s">
        <v>177</v>
      </c>
      <c r="E90" s="57" t="s">
        <v>319</v>
      </c>
      <c r="F90" s="57" t="s">
        <v>317</v>
      </c>
      <c r="G90" s="57" t="s">
        <v>156</v>
      </c>
      <c r="H90" s="57" t="s">
        <v>1290</v>
      </c>
      <c r="I90" s="57" t="s">
        <v>201</v>
      </c>
      <c r="J90" s="57" t="s">
        <v>157</v>
      </c>
      <c r="K90" s="57" t="s">
        <v>200</v>
      </c>
      <c r="L90" s="58">
        <v>881</v>
      </c>
      <c r="M90" s="115">
        <v>1797400</v>
      </c>
      <c r="N90" s="56">
        <v>877</v>
      </c>
      <c r="O90" s="56">
        <v>1797400</v>
      </c>
      <c r="P90" s="59">
        <v>972</v>
      </c>
      <c r="Q90" s="273">
        <v>1797400</v>
      </c>
      <c r="R90" s="59">
        <v>1201</v>
      </c>
      <c r="S90" s="273">
        <v>1797400</v>
      </c>
      <c r="T90" s="118" t="s">
        <v>1361</v>
      </c>
      <c r="U90" s="60" t="s">
        <v>1406</v>
      </c>
      <c r="V90" s="61" t="s">
        <v>1448</v>
      </c>
      <c r="W90" s="272"/>
      <c r="X90" s="273"/>
      <c r="Y90" s="273"/>
      <c r="Z90" s="273"/>
      <c r="AA90" s="273"/>
      <c r="AB90" s="273"/>
      <c r="AC90" s="273"/>
      <c r="AD90" s="273"/>
      <c r="AE90" s="273"/>
      <c r="AF90" s="273"/>
      <c r="AG90" s="273"/>
      <c r="AH90" s="274"/>
      <c r="AI90" s="275">
        <f t="shared" si="15"/>
        <v>0</v>
      </c>
      <c r="AJ90" s="254">
        <f t="shared" si="16"/>
        <v>1797400</v>
      </c>
      <c r="AK90" s="153"/>
    </row>
    <row r="91" spans="1:37" s="154" customFormat="1" x14ac:dyDescent="0.2">
      <c r="A91" s="55" t="s">
        <v>202</v>
      </c>
      <c r="B91" s="123">
        <f t="shared" si="12"/>
        <v>1797400</v>
      </c>
      <c r="C91" s="57" t="s">
        <v>57</v>
      </c>
      <c r="D91" s="57" t="s">
        <v>177</v>
      </c>
      <c r="E91" s="57" t="s">
        <v>319</v>
      </c>
      <c r="F91" s="57" t="s">
        <v>317</v>
      </c>
      <c r="G91" s="57" t="s">
        <v>156</v>
      </c>
      <c r="H91" s="57" t="s">
        <v>1290</v>
      </c>
      <c r="I91" s="57" t="s">
        <v>201</v>
      </c>
      <c r="J91" s="57" t="s">
        <v>157</v>
      </c>
      <c r="K91" s="57" t="s">
        <v>200</v>
      </c>
      <c r="L91" s="58">
        <v>882</v>
      </c>
      <c r="M91" s="115">
        <v>1797400</v>
      </c>
      <c r="N91" s="56">
        <v>889</v>
      </c>
      <c r="O91" s="56">
        <v>1797400</v>
      </c>
      <c r="P91" s="59">
        <v>971</v>
      </c>
      <c r="Q91" s="273">
        <v>1797400</v>
      </c>
      <c r="R91" s="59">
        <v>1196</v>
      </c>
      <c r="S91" s="273">
        <v>1797400</v>
      </c>
      <c r="T91" s="118" t="s">
        <v>1362</v>
      </c>
      <c r="U91" s="60" t="s">
        <v>1407</v>
      </c>
      <c r="V91" s="61" t="s">
        <v>1449</v>
      </c>
      <c r="W91" s="272"/>
      <c r="X91" s="273"/>
      <c r="Y91" s="273"/>
      <c r="Z91" s="273"/>
      <c r="AA91" s="273"/>
      <c r="AB91" s="273"/>
      <c r="AC91" s="273"/>
      <c r="AD91" s="273"/>
      <c r="AE91" s="273"/>
      <c r="AF91" s="273"/>
      <c r="AG91" s="273"/>
      <c r="AH91" s="274"/>
      <c r="AI91" s="275">
        <f t="shared" si="15"/>
        <v>0</v>
      </c>
      <c r="AJ91" s="254">
        <f t="shared" si="16"/>
        <v>1797400</v>
      </c>
      <c r="AK91" s="153"/>
    </row>
    <row r="92" spans="1:37" s="154" customFormat="1" x14ac:dyDescent="0.2">
      <c r="A92" s="55" t="s">
        <v>202</v>
      </c>
      <c r="B92" s="123">
        <f t="shared" si="12"/>
        <v>1797400</v>
      </c>
      <c r="C92" s="57" t="s">
        <v>57</v>
      </c>
      <c r="D92" s="57" t="s">
        <v>177</v>
      </c>
      <c r="E92" s="57" t="s">
        <v>319</v>
      </c>
      <c r="F92" s="57" t="s">
        <v>317</v>
      </c>
      <c r="G92" s="57" t="s">
        <v>156</v>
      </c>
      <c r="H92" s="57" t="s">
        <v>1290</v>
      </c>
      <c r="I92" s="57" t="s">
        <v>201</v>
      </c>
      <c r="J92" s="57" t="s">
        <v>157</v>
      </c>
      <c r="K92" s="57" t="s">
        <v>200</v>
      </c>
      <c r="L92" s="58">
        <v>883</v>
      </c>
      <c r="M92" s="115">
        <v>1797400</v>
      </c>
      <c r="N92" s="56">
        <v>890</v>
      </c>
      <c r="O92" s="56">
        <v>1797400</v>
      </c>
      <c r="P92" s="59">
        <v>970</v>
      </c>
      <c r="Q92" s="273">
        <v>1797400</v>
      </c>
      <c r="R92" s="59">
        <v>1307</v>
      </c>
      <c r="S92" s="273">
        <v>1797400</v>
      </c>
      <c r="T92" s="118" t="s">
        <v>1363</v>
      </c>
      <c r="U92" s="60" t="s">
        <v>1408</v>
      </c>
      <c r="V92" s="126" t="s">
        <v>1450</v>
      </c>
      <c r="W92" s="272"/>
      <c r="X92" s="273"/>
      <c r="Y92" s="273"/>
      <c r="Z92" s="273"/>
      <c r="AA92" s="273"/>
      <c r="AB92" s="273"/>
      <c r="AC92" s="273"/>
      <c r="AD92" s="273"/>
      <c r="AE92" s="273"/>
      <c r="AF92" s="273"/>
      <c r="AG92" s="273"/>
      <c r="AH92" s="274"/>
      <c r="AI92" s="275">
        <f t="shared" si="15"/>
        <v>0</v>
      </c>
      <c r="AJ92" s="254">
        <f t="shared" si="16"/>
        <v>1797400</v>
      </c>
      <c r="AK92" s="153"/>
    </row>
    <row r="93" spans="1:37" s="154" customFormat="1" x14ac:dyDescent="0.2">
      <c r="A93" s="55" t="s">
        <v>202</v>
      </c>
      <c r="B93" s="123">
        <f t="shared" si="12"/>
        <v>1797400</v>
      </c>
      <c r="C93" s="57" t="s">
        <v>57</v>
      </c>
      <c r="D93" s="57" t="s">
        <v>177</v>
      </c>
      <c r="E93" s="57" t="s">
        <v>319</v>
      </c>
      <c r="F93" s="57" t="s">
        <v>317</v>
      </c>
      <c r="G93" s="57" t="s">
        <v>156</v>
      </c>
      <c r="H93" s="57" t="s">
        <v>1290</v>
      </c>
      <c r="I93" s="57" t="s">
        <v>201</v>
      </c>
      <c r="J93" s="57" t="s">
        <v>157</v>
      </c>
      <c r="K93" s="57" t="s">
        <v>200</v>
      </c>
      <c r="L93" s="58">
        <v>884</v>
      </c>
      <c r="M93" s="115">
        <v>1797400</v>
      </c>
      <c r="N93" s="56">
        <v>891</v>
      </c>
      <c r="O93" s="56">
        <v>1797400</v>
      </c>
      <c r="P93" s="59">
        <v>969</v>
      </c>
      <c r="Q93" s="273">
        <v>1797400</v>
      </c>
      <c r="R93" s="59">
        <v>1135</v>
      </c>
      <c r="S93" s="273">
        <v>1797400</v>
      </c>
      <c r="T93" s="118" t="s">
        <v>1364</v>
      </c>
      <c r="U93" s="60" t="s">
        <v>1409</v>
      </c>
      <c r="V93" s="61" t="s">
        <v>1451</v>
      </c>
      <c r="W93" s="272"/>
      <c r="X93" s="273"/>
      <c r="Y93" s="273"/>
      <c r="Z93" s="273"/>
      <c r="AA93" s="273"/>
      <c r="AB93" s="273"/>
      <c r="AC93" s="273"/>
      <c r="AD93" s="273"/>
      <c r="AE93" s="273"/>
      <c r="AF93" s="273"/>
      <c r="AG93" s="273"/>
      <c r="AH93" s="274"/>
      <c r="AI93" s="275">
        <f t="shared" si="15"/>
        <v>0</v>
      </c>
      <c r="AJ93" s="254">
        <f t="shared" si="16"/>
        <v>1797400</v>
      </c>
      <c r="AK93" s="153"/>
    </row>
    <row r="94" spans="1:37" s="154" customFormat="1" x14ac:dyDescent="0.2">
      <c r="A94" s="55" t="s">
        <v>202</v>
      </c>
      <c r="B94" s="123">
        <f t="shared" si="12"/>
        <v>1797400</v>
      </c>
      <c r="C94" s="57" t="s">
        <v>57</v>
      </c>
      <c r="D94" s="57" t="s">
        <v>177</v>
      </c>
      <c r="E94" s="57" t="s">
        <v>319</v>
      </c>
      <c r="F94" s="57" t="s">
        <v>317</v>
      </c>
      <c r="G94" s="57" t="s">
        <v>156</v>
      </c>
      <c r="H94" s="57" t="s">
        <v>1290</v>
      </c>
      <c r="I94" s="57" t="s">
        <v>201</v>
      </c>
      <c r="J94" s="57" t="s">
        <v>157</v>
      </c>
      <c r="K94" s="57" t="s">
        <v>200</v>
      </c>
      <c r="L94" s="58">
        <v>885</v>
      </c>
      <c r="M94" s="115">
        <v>1797400</v>
      </c>
      <c r="N94" s="56">
        <v>878</v>
      </c>
      <c r="O94" s="56">
        <v>1797400</v>
      </c>
      <c r="P94" s="59">
        <v>968</v>
      </c>
      <c r="Q94" s="273">
        <v>1797400</v>
      </c>
      <c r="R94" s="59">
        <v>1207</v>
      </c>
      <c r="S94" s="273">
        <v>1797400</v>
      </c>
      <c r="T94" s="118" t="s">
        <v>1365</v>
      </c>
      <c r="U94" s="60" t="s">
        <v>1410</v>
      </c>
      <c r="V94" s="61" t="s">
        <v>1452</v>
      </c>
      <c r="W94" s="272"/>
      <c r="X94" s="273"/>
      <c r="Y94" s="273"/>
      <c r="Z94" s="273"/>
      <c r="AA94" s="273"/>
      <c r="AB94" s="273"/>
      <c r="AC94" s="273"/>
      <c r="AD94" s="273"/>
      <c r="AE94" s="273"/>
      <c r="AF94" s="273"/>
      <c r="AG94" s="273"/>
      <c r="AH94" s="274"/>
      <c r="AI94" s="275">
        <f t="shared" si="15"/>
        <v>0</v>
      </c>
      <c r="AJ94" s="254">
        <f t="shared" si="16"/>
        <v>1797400</v>
      </c>
      <c r="AK94" s="153"/>
    </row>
    <row r="95" spans="1:37" s="154" customFormat="1" x14ac:dyDescent="0.2">
      <c r="A95" s="55" t="s">
        <v>202</v>
      </c>
      <c r="B95" s="123">
        <f t="shared" si="12"/>
        <v>1797400</v>
      </c>
      <c r="C95" s="57" t="s">
        <v>57</v>
      </c>
      <c r="D95" s="57" t="s">
        <v>177</v>
      </c>
      <c r="E95" s="57" t="s">
        <v>319</v>
      </c>
      <c r="F95" s="57" t="s">
        <v>317</v>
      </c>
      <c r="G95" s="57" t="s">
        <v>156</v>
      </c>
      <c r="H95" s="57" t="s">
        <v>1290</v>
      </c>
      <c r="I95" s="57" t="s">
        <v>201</v>
      </c>
      <c r="J95" s="57" t="s">
        <v>157</v>
      </c>
      <c r="K95" s="57" t="s">
        <v>200</v>
      </c>
      <c r="L95" s="58">
        <v>886</v>
      </c>
      <c r="M95" s="115">
        <v>1797400</v>
      </c>
      <c r="N95" s="56">
        <v>879</v>
      </c>
      <c r="O95" s="56">
        <v>1797400</v>
      </c>
      <c r="P95" s="59">
        <v>967</v>
      </c>
      <c r="Q95" s="273">
        <v>1797400</v>
      </c>
      <c r="R95" s="59">
        <v>1222</v>
      </c>
      <c r="S95" s="273">
        <v>1797400</v>
      </c>
      <c r="T95" s="118" t="s">
        <v>1366</v>
      </c>
      <c r="U95" s="60" t="s">
        <v>1411</v>
      </c>
      <c r="V95" s="61">
        <v>721</v>
      </c>
      <c r="W95" s="272"/>
      <c r="X95" s="273"/>
      <c r="Y95" s="273"/>
      <c r="Z95" s="273"/>
      <c r="AA95" s="273"/>
      <c r="AB95" s="273"/>
      <c r="AC95" s="273"/>
      <c r="AD95" s="273"/>
      <c r="AE95" s="273"/>
      <c r="AF95" s="273"/>
      <c r="AG95" s="273"/>
      <c r="AH95" s="274"/>
      <c r="AI95" s="275">
        <f t="shared" si="15"/>
        <v>0</v>
      </c>
      <c r="AJ95" s="254">
        <f t="shared" si="16"/>
        <v>1797400</v>
      </c>
      <c r="AK95" s="153"/>
    </row>
    <row r="96" spans="1:37" s="154" customFormat="1" x14ac:dyDescent="0.2">
      <c r="A96" s="55" t="s">
        <v>202</v>
      </c>
      <c r="B96" s="123">
        <f t="shared" si="12"/>
        <v>1797400</v>
      </c>
      <c r="C96" s="57" t="s">
        <v>57</v>
      </c>
      <c r="D96" s="57" t="s">
        <v>177</v>
      </c>
      <c r="E96" s="57" t="s">
        <v>319</v>
      </c>
      <c r="F96" s="57" t="s">
        <v>317</v>
      </c>
      <c r="G96" s="57" t="s">
        <v>156</v>
      </c>
      <c r="H96" s="57" t="s">
        <v>1290</v>
      </c>
      <c r="I96" s="57" t="s">
        <v>201</v>
      </c>
      <c r="J96" s="57" t="s">
        <v>157</v>
      </c>
      <c r="K96" s="57" t="s">
        <v>200</v>
      </c>
      <c r="L96" s="58">
        <v>887</v>
      </c>
      <c r="M96" s="115">
        <v>1797400</v>
      </c>
      <c r="N96" s="56">
        <v>880</v>
      </c>
      <c r="O96" s="56">
        <v>1797400</v>
      </c>
      <c r="P96" s="59">
        <v>966</v>
      </c>
      <c r="Q96" s="273">
        <v>1797400</v>
      </c>
      <c r="R96" s="59">
        <v>1200</v>
      </c>
      <c r="S96" s="273">
        <v>1797400</v>
      </c>
      <c r="T96" s="118" t="s">
        <v>1367</v>
      </c>
      <c r="U96" s="60" t="s">
        <v>1412</v>
      </c>
      <c r="V96" s="126" t="s">
        <v>1453</v>
      </c>
      <c r="W96" s="272"/>
      <c r="X96" s="273"/>
      <c r="Y96" s="273"/>
      <c r="Z96" s="273"/>
      <c r="AA96" s="273"/>
      <c r="AB96" s="273"/>
      <c r="AC96" s="273"/>
      <c r="AD96" s="273"/>
      <c r="AE96" s="273"/>
      <c r="AF96" s="273"/>
      <c r="AG96" s="273"/>
      <c r="AH96" s="274"/>
      <c r="AI96" s="275">
        <f t="shared" si="15"/>
        <v>0</v>
      </c>
      <c r="AJ96" s="254">
        <f t="shared" si="16"/>
        <v>1797400</v>
      </c>
      <c r="AK96" s="153"/>
    </row>
    <row r="97" spans="1:37" s="154" customFormat="1" x14ac:dyDescent="0.2">
      <c r="A97" s="55" t="s">
        <v>202</v>
      </c>
      <c r="B97" s="123">
        <f t="shared" si="12"/>
        <v>1797400</v>
      </c>
      <c r="C97" s="57" t="s">
        <v>57</v>
      </c>
      <c r="D97" s="57" t="s">
        <v>177</v>
      </c>
      <c r="E97" s="57" t="s">
        <v>319</v>
      </c>
      <c r="F97" s="57" t="s">
        <v>317</v>
      </c>
      <c r="G97" s="57" t="s">
        <v>156</v>
      </c>
      <c r="H97" s="57" t="s">
        <v>1290</v>
      </c>
      <c r="I97" s="57" t="s">
        <v>201</v>
      </c>
      <c r="J97" s="57" t="s">
        <v>157</v>
      </c>
      <c r="K97" s="57" t="s">
        <v>200</v>
      </c>
      <c r="L97" s="58">
        <v>888</v>
      </c>
      <c r="M97" s="115">
        <v>1797400</v>
      </c>
      <c r="N97" s="56">
        <v>892</v>
      </c>
      <c r="O97" s="56">
        <v>1797400</v>
      </c>
      <c r="P97" s="59">
        <v>965</v>
      </c>
      <c r="Q97" s="273">
        <v>1797400</v>
      </c>
      <c r="R97" s="59">
        <v>1182</v>
      </c>
      <c r="S97" s="273">
        <v>1797400</v>
      </c>
      <c r="T97" s="118" t="s">
        <v>1368</v>
      </c>
      <c r="U97" s="60" t="s">
        <v>1413</v>
      </c>
      <c r="V97" s="61" t="s">
        <v>1454</v>
      </c>
      <c r="W97" s="272"/>
      <c r="X97" s="273"/>
      <c r="Y97" s="273"/>
      <c r="Z97" s="273"/>
      <c r="AA97" s="273"/>
      <c r="AB97" s="273"/>
      <c r="AC97" s="273"/>
      <c r="AD97" s="273"/>
      <c r="AE97" s="273"/>
      <c r="AF97" s="273"/>
      <c r="AG97" s="273"/>
      <c r="AH97" s="274"/>
      <c r="AI97" s="275">
        <f t="shared" si="15"/>
        <v>0</v>
      </c>
      <c r="AJ97" s="254">
        <f t="shared" si="16"/>
        <v>1797400</v>
      </c>
      <c r="AK97" s="153"/>
    </row>
    <row r="98" spans="1:37" s="154" customFormat="1" x14ac:dyDescent="0.2">
      <c r="A98" s="55" t="s">
        <v>202</v>
      </c>
      <c r="B98" s="123">
        <f t="shared" si="12"/>
        <v>1797400</v>
      </c>
      <c r="C98" s="57" t="s">
        <v>57</v>
      </c>
      <c r="D98" s="57" t="s">
        <v>177</v>
      </c>
      <c r="E98" s="57" t="s">
        <v>319</v>
      </c>
      <c r="F98" s="57" t="s">
        <v>317</v>
      </c>
      <c r="G98" s="57" t="s">
        <v>156</v>
      </c>
      <c r="H98" s="57" t="s">
        <v>1290</v>
      </c>
      <c r="I98" s="57" t="s">
        <v>201</v>
      </c>
      <c r="J98" s="57" t="s">
        <v>157</v>
      </c>
      <c r="K98" s="57" t="s">
        <v>200</v>
      </c>
      <c r="L98" s="58">
        <v>889</v>
      </c>
      <c r="M98" s="115">
        <v>1797400</v>
      </c>
      <c r="N98" s="56">
        <v>881</v>
      </c>
      <c r="O98" s="56">
        <v>1797400</v>
      </c>
      <c r="P98" s="59">
        <v>964</v>
      </c>
      <c r="Q98" s="273">
        <v>1797400</v>
      </c>
      <c r="R98" s="59">
        <v>1176</v>
      </c>
      <c r="S98" s="273">
        <v>1797400</v>
      </c>
      <c r="T98" s="118" t="s">
        <v>1369</v>
      </c>
      <c r="U98" s="60" t="s">
        <v>1414</v>
      </c>
      <c r="V98" s="61" t="s">
        <v>1455</v>
      </c>
      <c r="W98" s="272"/>
      <c r="X98" s="273"/>
      <c r="Y98" s="273"/>
      <c r="Z98" s="273"/>
      <c r="AA98" s="273"/>
      <c r="AB98" s="273"/>
      <c r="AC98" s="273"/>
      <c r="AD98" s="273"/>
      <c r="AE98" s="273"/>
      <c r="AF98" s="273"/>
      <c r="AG98" s="273"/>
      <c r="AH98" s="274"/>
      <c r="AI98" s="275">
        <f t="shared" si="15"/>
        <v>0</v>
      </c>
      <c r="AJ98" s="254">
        <f t="shared" si="16"/>
        <v>1797400</v>
      </c>
      <c r="AK98" s="153"/>
    </row>
    <row r="99" spans="1:37" s="154" customFormat="1" x14ac:dyDescent="0.2">
      <c r="A99" s="55" t="s">
        <v>202</v>
      </c>
      <c r="B99" s="123">
        <f t="shared" si="12"/>
        <v>1797400</v>
      </c>
      <c r="C99" s="57" t="s">
        <v>57</v>
      </c>
      <c r="D99" s="57" t="s">
        <v>177</v>
      </c>
      <c r="E99" s="57" t="s">
        <v>319</v>
      </c>
      <c r="F99" s="57" t="s">
        <v>317</v>
      </c>
      <c r="G99" s="57" t="s">
        <v>156</v>
      </c>
      <c r="H99" s="57" t="s">
        <v>1290</v>
      </c>
      <c r="I99" s="57" t="s">
        <v>201</v>
      </c>
      <c r="J99" s="57" t="s">
        <v>157</v>
      </c>
      <c r="K99" s="57" t="s">
        <v>200</v>
      </c>
      <c r="L99" s="58">
        <v>890</v>
      </c>
      <c r="M99" s="115">
        <v>1797400</v>
      </c>
      <c r="N99" s="56">
        <v>882</v>
      </c>
      <c r="O99" s="56">
        <v>1797400</v>
      </c>
      <c r="P99" s="59">
        <v>963</v>
      </c>
      <c r="Q99" s="273">
        <v>1797400</v>
      </c>
      <c r="R99" s="59">
        <v>1198</v>
      </c>
      <c r="S99" s="273">
        <v>1797400</v>
      </c>
      <c r="T99" s="118" t="s">
        <v>1370</v>
      </c>
      <c r="U99" s="60" t="s">
        <v>1415</v>
      </c>
      <c r="V99" s="61" t="s">
        <v>1456</v>
      </c>
      <c r="W99" s="272"/>
      <c r="X99" s="273"/>
      <c r="Y99" s="273"/>
      <c r="Z99" s="273"/>
      <c r="AA99" s="273"/>
      <c r="AB99" s="273"/>
      <c r="AC99" s="273"/>
      <c r="AD99" s="273"/>
      <c r="AE99" s="273"/>
      <c r="AF99" s="273"/>
      <c r="AG99" s="273"/>
      <c r="AH99" s="274"/>
      <c r="AI99" s="275">
        <f t="shared" si="15"/>
        <v>0</v>
      </c>
      <c r="AJ99" s="254">
        <f t="shared" si="16"/>
        <v>1797400</v>
      </c>
      <c r="AK99" s="153"/>
    </row>
    <row r="100" spans="1:37" s="154" customFormat="1" x14ac:dyDescent="0.2">
      <c r="A100" s="55" t="s">
        <v>202</v>
      </c>
      <c r="B100" s="123">
        <f t="shared" si="12"/>
        <v>1797400</v>
      </c>
      <c r="C100" s="57" t="s">
        <v>57</v>
      </c>
      <c r="D100" s="57" t="s">
        <v>177</v>
      </c>
      <c r="E100" s="57" t="s">
        <v>319</v>
      </c>
      <c r="F100" s="57" t="s">
        <v>317</v>
      </c>
      <c r="G100" s="57" t="s">
        <v>156</v>
      </c>
      <c r="H100" s="57" t="s">
        <v>1290</v>
      </c>
      <c r="I100" s="57" t="s">
        <v>201</v>
      </c>
      <c r="J100" s="57" t="s">
        <v>157</v>
      </c>
      <c r="K100" s="57" t="s">
        <v>200</v>
      </c>
      <c r="L100" s="58">
        <v>891</v>
      </c>
      <c r="M100" s="115">
        <v>1797400</v>
      </c>
      <c r="N100" s="65">
        <v>893</v>
      </c>
      <c r="O100" s="65">
        <v>1797400</v>
      </c>
      <c r="P100" s="59">
        <v>981</v>
      </c>
      <c r="Q100" s="273">
        <v>1797400</v>
      </c>
      <c r="R100" s="59">
        <v>1173</v>
      </c>
      <c r="S100" s="273">
        <v>1797400</v>
      </c>
      <c r="T100" s="118" t="s">
        <v>1371</v>
      </c>
      <c r="U100" s="60" t="s">
        <v>1416</v>
      </c>
      <c r="V100" s="61" t="s">
        <v>1457</v>
      </c>
      <c r="W100" s="272"/>
      <c r="X100" s="273"/>
      <c r="Y100" s="273"/>
      <c r="Z100" s="273"/>
      <c r="AA100" s="273"/>
      <c r="AB100" s="273"/>
      <c r="AC100" s="273"/>
      <c r="AD100" s="273"/>
      <c r="AE100" s="273"/>
      <c r="AF100" s="273"/>
      <c r="AG100" s="273"/>
      <c r="AH100" s="274"/>
      <c r="AI100" s="275">
        <f t="shared" si="15"/>
        <v>0</v>
      </c>
      <c r="AJ100" s="254">
        <f t="shared" si="16"/>
        <v>1797400</v>
      </c>
      <c r="AK100" s="153"/>
    </row>
    <row r="101" spans="1:37" s="154" customFormat="1" x14ac:dyDescent="0.2">
      <c r="A101" s="55" t="s">
        <v>202</v>
      </c>
      <c r="B101" s="123">
        <f t="shared" si="12"/>
        <v>1797400</v>
      </c>
      <c r="C101" s="57" t="s">
        <v>57</v>
      </c>
      <c r="D101" s="57" t="s">
        <v>177</v>
      </c>
      <c r="E101" s="57" t="s">
        <v>319</v>
      </c>
      <c r="F101" s="57" t="s">
        <v>317</v>
      </c>
      <c r="G101" s="57" t="s">
        <v>156</v>
      </c>
      <c r="H101" s="57" t="s">
        <v>1290</v>
      </c>
      <c r="I101" s="57" t="s">
        <v>201</v>
      </c>
      <c r="J101" s="57" t="s">
        <v>157</v>
      </c>
      <c r="K101" s="57" t="s">
        <v>200</v>
      </c>
      <c r="L101" s="58">
        <v>892</v>
      </c>
      <c r="M101" s="115">
        <v>1797400</v>
      </c>
      <c r="N101" s="56">
        <v>883</v>
      </c>
      <c r="O101" s="56">
        <v>1797400</v>
      </c>
      <c r="P101" s="59">
        <v>962</v>
      </c>
      <c r="Q101" s="273">
        <v>1797400</v>
      </c>
      <c r="R101" s="59">
        <v>1197</v>
      </c>
      <c r="S101" s="273">
        <v>1797400</v>
      </c>
      <c r="T101" s="118" t="s">
        <v>1372</v>
      </c>
      <c r="U101" s="60" t="s">
        <v>1417</v>
      </c>
      <c r="V101" s="61" t="s">
        <v>1458</v>
      </c>
      <c r="W101" s="272"/>
      <c r="X101" s="273"/>
      <c r="Y101" s="273"/>
      <c r="Z101" s="273"/>
      <c r="AA101" s="273"/>
      <c r="AB101" s="273"/>
      <c r="AC101" s="273"/>
      <c r="AD101" s="273"/>
      <c r="AE101" s="273"/>
      <c r="AF101" s="273"/>
      <c r="AG101" s="273"/>
      <c r="AH101" s="274"/>
      <c r="AI101" s="275">
        <f>SUM(W101:AH101)</f>
        <v>0</v>
      </c>
      <c r="AJ101" s="254">
        <f>+S101-AI101</f>
        <v>1797400</v>
      </c>
      <c r="AK101" s="153"/>
    </row>
    <row r="102" spans="1:37" s="154" customFormat="1" x14ac:dyDescent="0.2">
      <c r="A102" s="55" t="s">
        <v>202</v>
      </c>
      <c r="B102" s="123">
        <f t="shared" si="12"/>
        <v>2696100</v>
      </c>
      <c r="C102" s="57" t="s">
        <v>57</v>
      </c>
      <c r="D102" s="57" t="s">
        <v>177</v>
      </c>
      <c r="E102" s="57" t="s">
        <v>319</v>
      </c>
      <c r="F102" s="57" t="s">
        <v>317</v>
      </c>
      <c r="G102" s="57" t="s">
        <v>156</v>
      </c>
      <c r="H102" s="57" t="s">
        <v>1290</v>
      </c>
      <c r="I102" s="57" t="s">
        <v>201</v>
      </c>
      <c r="J102" s="57" t="s">
        <v>157</v>
      </c>
      <c r="K102" s="57" t="s">
        <v>200</v>
      </c>
      <c r="L102" s="58">
        <v>893</v>
      </c>
      <c r="M102" s="115">
        <v>2696100</v>
      </c>
      <c r="N102" s="56">
        <v>927</v>
      </c>
      <c r="O102" s="56">
        <v>2696100</v>
      </c>
      <c r="P102" s="59">
        <v>1017</v>
      </c>
      <c r="Q102" s="273">
        <v>2696100</v>
      </c>
      <c r="R102" s="59">
        <v>1290</v>
      </c>
      <c r="S102" s="273">
        <v>2696100</v>
      </c>
      <c r="T102" s="118" t="s">
        <v>1373</v>
      </c>
      <c r="U102" s="60" t="s">
        <v>1418</v>
      </c>
      <c r="V102" s="61" t="s">
        <v>1459</v>
      </c>
      <c r="W102" s="272"/>
      <c r="X102" s="273"/>
      <c r="Y102" s="273"/>
      <c r="Z102" s="273"/>
      <c r="AA102" s="273"/>
      <c r="AB102" s="273"/>
      <c r="AC102" s="273"/>
      <c r="AD102" s="273"/>
      <c r="AE102" s="273"/>
      <c r="AF102" s="273"/>
      <c r="AG102" s="273"/>
      <c r="AH102" s="274"/>
      <c r="AI102" s="275">
        <f t="shared" ref="AI102:AI120" si="17">SUM(W102:AH102)</f>
        <v>0</v>
      </c>
      <c r="AJ102" s="254">
        <f t="shared" ref="AJ102:AJ120" si="18">+S102-AI102</f>
        <v>2696100</v>
      </c>
      <c r="AK102" s="153"/>
    </row>
    <row r="103" spans="1:37" s="154" customFormat="1" x14ac:dyDescent="0.2">
      <c r="A103" s="55" t="s">
        <v>202</v>
      </c>
      <c r="B103" s="123">
        <f t="shared" si="12"/>
        <v>2696100</v>
      </c>
      <c r="C103" s="57" t="s">
        <v>57</v>
      </c>
      <c r="D103" s="57" t="s">
        <v>177</v>
      </c>
      <c r="E103" s="57" t="s">
        <v>319</v>
      </c>
      <c r="F103" s="57" t="s">
        <v>317</v>
      </c>
      <c r="G103" s="57" t="s">
        <v>156</v>
      </c>
      <c r="H103" s="57" t="s">
        <v>1290</v>
      </c>
      <c r="I103" s="57" t="s">
        <v>201</v>
      </c>
      <c r="J103" s="57" t="s">
        <v>157</v>
      </c>
      <c r="K103" s="57" t="s">
        <v>200</v>
      </c>
      <c r="L103" s="58">
        <v>894</v>
      </c>
      <c r="M103" s="115">
        <v>2696100</v>
      </c>
      <c r="N103" s="56">
        <v>928</v>
      </c>
      <c r="O103" s="56">
        <v>2696100</v>
      </c>
      <c r="P103" s="59">
        <v>1018</v>
      </c>
      <c r="Q103" s="273">
        <v>2696100</v>
      </c>
      <c r="R103" s="59">
        <v>1311</v>
      </c>
      <c r="S103" s="273">
        <v>2696100</v>
      </c>
      <c r="T103" s="118" t="s">
        <v>1374</v>
      </c>
      <c r="U103" s="60" t="s">
        <v>1419</v>
      </c>
      <c r="V103" s="61" t="s">
        <v>1460</v>
      </c>
      <c r="W103" s="272"/>
      <c r="X103" s="273"/>
      <c r="Y103" s="273"/>
      <c r="Z103" s="273"/>
      <c r="AA103" s="273"/>
      <c r="AB103" s="273"/>
      <c r="AC103" s="273"/>
      <c r="AD103" s="273"/>
      <c r="AE103" s="273"/>
      <c r="AF103" s="273"/>
      <c r="AG103" s="273"/>
      <c r="AH103" s="274"/>
      <c r="AI103" s="275">
        <f t="shared" si="17"/>
        <v>0</v>
      </c>
      <c r="AJ103" s="254">
        <f t="shared" si="18"/>
        <v>2696100</v>
      </c>
      <c r="AK103" s="153"/>
    </row>
    <row r="104" spans="1:37" s="154" customFormat="1" x14ac:dyDescent="0.2">
      <c r="A104" s="55" t="s">
        <v>202</v>
      </c>
      <c r="B104" s="123">
        <f t="shared" si="12"/>
        <v>2696100</v>
      </c>
      <c r="C104" s="57" t="s">
        <v>57</v>
      </c>
      <c r="D104" s="57" t="s">
        <v>177</v>
      </c>
      <c r="E104" s="57" t="s">
        <v>319</v>
      </c>
      <c r="F104" s="57" t="s">
        <v>317</v>
      </c>
      <c r="G104" s="57" t="s">
        <v>156</v>
      </c>
      <c r="H104" s="57" t="s">
        <v>1290</v>
      </c>
      <c r="I104" s="57" t="s">
        <v>201</v>
      </c>
      <c r="J104" s="57" t="s">
        <v>157</v>
      </c>
      <c r="K104" s="57" t="s">
        <v>200</v>
      </c>
      <c r="L104" s="58">
        <v>895</v>
      </c>
      <c r="M104" s="115">
        <v>2696100</v>
      </c>
      <c r="N104" s="56">
        <v>929</v>
      </c>
      <c r="O104" s="56">
        <v>2696100</v>
      </c>
      <c r="P104" s="59">
        <v>1019</v>
      </c>
      <c r="Q104" s="273">
        <v>2696100</v>
      </c>
      <c r="R104" s="59">
        <v>1298</v>
      </c>
      <c r="S104" s="273">
        <v>2696100</v>
      </c>
      <c r="T104" s="118" t="s">
        <v>1375</v>
      </c>
      <c r="U104" s="60" t="s">
        <v>1420</v>
      </c>
      <c r="V104" s="61" t="s">
        <v>1461</v>
      </c>
      <c r="W104" s="272"/>
      <c r="X104" s="273"/>
      <c r="Y104" s="273"/>
      <c r="Z104" s="273"/>
      <c r="AA104" s="273"/>
      <c r="AB104" s="273"/>
      <c r="AC104" s="273"/>
      <c r="AD104" s="273"/>
      <c r="AE104" s="273"/>
      <c r="AF104" s="273"/>
      <c r="AG104" s="273"/>
      <c r="AH104" s="274"/>
      <c r="AI104" s="275">
        <f t="shared" si="17"/>
        <v>0</v>
      </c>
      <c r="AJ104" s="254">
        <f t="shared" si="18"/>
        <v>2696100</v>
      </c>
      <c r="AK104" s="153"/>
    </row>
    <row r="105" spans="1:37" s="154" customFormat="1" x14ac:dyDescent="0.2">
      <c r="A105" s="55" t="s">
        <v>202</v>
      </c>
      <c r="B105" s="123">
        <f t="shared" si="12"/>
        <v>1797400</v>
      </c>
      <c r="C105" s="57" t="s">
        <v>57</v>
      </c>
      <c r="D105" s="57" t="s">
        <v>177</v>
      </c>
      <c r="E105" s="57" t="s">
        <v>319</v>
      </c>
      <c r="F105" s="57" t="s">
        <v>317</v>
      </c>
      <c r="G105" s="57" t="s">
        <v>156</v>
      </c>
      <c r="H105" s="57" t="s">
        <v>1290</v>
      </c>
      <c r="I105" s="57" t="s">
        <v>201</v>
      </c>
      <c r="J105" s="57" t="s">
        <v>157</v>
      </c>
      <c r="K105" s="57" t="s">
        <v>200</v>
      </c>
      <c r="L105" s="58">
        <v>896</v>
      </c>
      <c r="M105" s="115">
        <v>2696100</v>
      </c>
      <c r="N105" s="56">
        <v>930</v>
      </c>
      <c r="O105" s="56">
        <v>2696100</v>
      </c>
      <c r="P105" s="59">
        <v>1020</v>
      </c>
      <c r="Q105" s="273">
        <v>1797400</v>
      </c>
      <c r="R105" s="59">
        <v>1328</v>
      </c>
      <c r="S105" s="273">
        <v>1797400</v>
      </c>
      <c r="T105" s="118" t="s">
        <v>1376</v>
      </c>
      <c r="U105" s="60" t="s">
        <v>1421</v>
      </c>
      <c r="V105" s="61" t="s">
        <v>1462</v>
      </c>
      <c r="W105" s="272"/>
      <c r="X105" s="273"/>
      <c r="Y105" s="273"/>
      <c r="Z105" s="273"/>
      <c r="AA105" s="273"/>
      <c r="AB105" s="273"/>
      <c r="AC105" s="273"/>
      <c r="AD105" s="273"/>
      <c r="AE105" s="273"/>
      <c r="AF105" s="273"/>
      <c r="AG105" s="273"/>
      <c r="AH105" s="274"/>
      <c r="AI105" s="275">
        <f t="shared" si="17"/>
        <v>0</v>
      </c>
      <c r="AJ105" s="254">
        <f t="shared" si="18"/>
        <v>1797400</v>
      </c>
      <c r="AK105" s="153"/>
    </row>
    <row r="106" spans="1:37" s="154" customFormat="1" x14ac:dyDescent="0.2">
      <c r="A106" s="55" t="s">
        <v>202</v>
      </c>
      <c r="B106" s="123">
        <f t="shared" si="12"/>
        <v>2696100</v>
      </c>
      <c r="C106" s="57" t="s">
        <v>57</v>
      </c>
      <c r="D106" s="57" t="s">
        <v>177</v>
      </c>
      <c r="E106" s="57" t="s">
        <v>319</v>
      </c>
      <c r="F106" s="57" t="s">
        <v>317</v>
      </c>
      <c r="G106" s="57" t="s">
        <v>156</v>
      </c>
      <c r="H106" s="57" t="s">
        <v>1290</v>
      </c>
      <c r="I106" s="57" t="s">
        <v>201</v>
      </c>
      <c r="J106" s="57" t="s">
        <v>157</v>
      </c>
      <c r="K106" s="57" t="s">
        <v>200</v>
      </c>
      <c r="L106" s="58">
        <v>897</v>
      </c>
      <c r="M106" s="115">
        <v>2696100</v>
      </c>
      <c r="N106" s="56">
        <v>931</v>
      </c>
      <c r="O106" s="56">
        <v>2696100</v>
      </c>
      <c r="P106" s="59">
        <v>1021</v>
      </c>
      <c r="Q106" s="273">
        <v>2696100</v>
      </c>
      <c r="R106" s="59">
        <v>1323</v>
      </c>
      <c r="S106" s="273">
        <v>2696100</v>
      </c>
      <c r="T106" s="118" t="s">
        <v>1377</v>
      </c>
      <c r="U106" s="60" t="s">
        <v>1422</v>
      </c>
      <c r="V106" s="61" t="s">
        <v>1463</v>
      </c>
      <c r="W106" s="272"/>
      <c r="X106" s="273"/>
      <c r="Y106" s="273"/>
      <c r="Z106" s="273"/>
      <c r="AA106" s="273"/>
      <c r="AB106" s="273"/>
      <c r="AC106" s="273"/>
      <c r="AD106" s="273"/>
      <c r="AE106" s="273"/>
      <c r="AF106" s="273"/>
      <c r="AG106" s="273"/>
      <c r="AH106" s="274"/>
      <c r="AI106" s="275">
        <f t="shared" si="17"/>
        <v>0</v>
      </c>
      <c r="AJ106" s="254">
        <f t="shared" si="18"/>
        <v>2696100</v>
      </c>
      <c r="AK106" s="153"/>
    </row>
    <row r="107" spans="1:37" s="154" customFormat="1" x14ac:dyDescent="0.2">
      <c r="A107" s="55" t="s">
        <v>202</v>
      </c>
      <c r="B107" s="123">
        <f t="shared" si="12"/>
        <v>2696100</v>
      </c>
      <c r="C107" s="57" t="s">
        <v>57</v>
      </c>
      <c r="D107" s="57" t="s">
        <v>177</v>
      </c>
      <c r="E107" s="57" t="s">
        <v>319</v>
      </c>
      <c r="F107" s="57" t="s">
        <v>317</v>
      </c>
      <c r="G107" s="57" t="s">
        <v>156</v>
      </c>
      <c r="H107" s="57" t="s">
        <v>1290</v>
      </c>
      <c r="I107" s="57" t="s">
        <v>201</v>
      </c>
      <c r="J107" s="57" t="s">
        <v>157</v>
      </c>
      <c r="K107" s="57" t="s">
        <v>200</v>
      </c>
      <c r="L107" s="58">
        <v>898</v>
      </c>
      <c r="M107" s="115">
        <v>2696100</v>
      </c>
      <c r="N107" s="56">
        <v>932</v>
      </c>
      <c r="O107" s="56">
        <v>2696100</v>
      </c>
      <c r="P107" s="59">
        <v>1022</v>
      </c>
      <c r="Q107" s="273">
        <v>2696100</v>
      </c>
      <c r="R107" s="59">
        <v>1325</v>
      </c>
      <c r="S107" s="273">
        <v>2696100</v>
      </c>
      <c r="T107" s="118" t="s">
        <v>1378</v>
      </c>
      <c r="U107" s="60" t="s">
        <v>1423</v>
      </c>
      <c r="V107" s="61" t="s">
        <v>1464</v>
      </c>
      <c r="W107" s="272"/>
      <c r="X107" s="273"/>
      <c r="Y107" s="273"/>
      <c r="Z107" s="273"/>
      <c r="AA107" s="273"/>
      <c r="AB107" s="273"/>
      <c r="AC107" s="273"/>
      <c r="AD107" s="273"/>
      <c r="AE107" s="273"/>
      <c r="AF107" s="273"/>
      <c r="AG107" s="273"/>
      <c r="AH107" s="274"/>
      <c r="AI107" s="275">
        <f t="shared" si="17"/>
        <v>0</v>
      </c>
      <c r="AJ107" s="254">
        <f t="shared" si="18"/>
        <v>2696100</v>
      </c>
      <c r="AK107" s="153"/>
    </row>
    <row r="108" spans="1:37" s="154" customFormat="1" x14ac:dyDescent="0.2">
      <c r="A108" s="55" t="s">
        <v>202</v>
      </c>
      <c r="B108" s="123">
        <f t="shared" si="12"/>
        <v>1797400</v>
      </c>
      <c r="C108" s="57" t="s">
        <v>57</v>
      </c>
      <c r="D108" s="57" t="s">
        <v>177</v>
      </c>
      <c r="E108" s="57" t="s">
        <v>319</v>
      </c>
      <c r="F108" s="57" t="s">
        <v>317</v>
      </c>
      <c r="G108" s="57" t="s">
        <v>156</v>
      </c>
      <c r="H108" s="57" t="s">
        <v>1290</v>
      </c>
      <c r="I108" s="57" t="s">
        <v>201</v>
      </c>
      <c r="J108" s="57" t="s">
        <v>157</v>
      </c>
      <c r="K108" s="57" t="s">
        <v>200</v>
      </c>
      <c r="L108" s="58">
        <v>899</v>
      </c>
      <c r="M108" s="115">
        <v>2696100</v>
      </c>
      <c r="N108" s="56">
        <v>933</v>
      </c>
      <c r="O108" s="56">
        <v>2696100</v>
      </c>
      <c r="P108" s="59">
        <v>1023</v>
      </c>
      <c r="Q108" s="273">
        <v>1797400</v>
      </c>
      <c r="R108" s="59" t="s">
        <v>1351</v>
      </c>
      <c r="S108" s="273">
        <v>1797400</v>
      </c>
      <c r="T108" s="118" t="s">
        <v>1379</v>
      </c>
      <c r="U108" s="60" t="s">
        <v>1424</v>
      </c>
      <c r="V108" s="61" t="s">
        <v>1465</v>
      </c>
      <c r="W108" s="272"/>
      <c r="X108" s="273"/>
      <c r="Y108" s="273"/>
      <c r="Z108" s="273"/>
      <c r="AA108" s="273"/>
      <c r="AB108" s="273"/>
      <c r="AC108" s="273"/>
      <c r="AD108" s="273"/>
      <c r="AE108" s="273"/>
      <c r="AF108" s="273"/>
      <c r="AG108" s="273"/>
      <c r="AH108" s="274"/>
      <c r="AI108" s="275">
        <f t="shared" si="17"/>
        <v>0</v>
      </c>
      <c r="AJ108" s="254">
        <f t="shared" si="18"/>
        <v>1797400</v>
      </c>
      <c r="AK108" s="153"/>
    </row>
    <row r="109" spans="1:37" s="154" customFormat="1" x14ac:dyDescent="0.2">
      <c r="A109" s="55" t="s">
        <v>202</v>
      </c>
      <c r="B109" s="123">
        <f t="shared" si="12"/>
        <v>2696100</v>
      </c>
      <c r="C109" s="57" t="s">
        <v>57</v>
      </c>
      <c r="D109" s="57" t="s">
        <v>177</v>
      </c>
      <c r="E109" s="57" t="s">
        <v>319</v>
      </c>
      <c r="F109" s="57" t="s">
        <v>317</v>
      </c>
      <c r="G109" s="57" t="s">
        <v>156</v>
      </c>
      <c r="H109" s="57" t="s">
        <v>1290</v>
      </c>
      <c r="I109" s="57" t="s">
        <v>201</v>
      </c>
      <c r="J109" s="57" t="s">
        <v>157</v>
      </c>
      <c r="K109" s="57" t="s">
        <v>200</v>
      </c>
      <c r="L109" s="58">
        <v>900</v>
      </c>
      <c r="M109" s="115">
        <v>2696100</v>
      </c>
      <c r="N109" s="56">
        <v>934</v>
      </c>
      <c r="O109" s="56">
        <v>2696100</v>
      </c>
      <c r="P109" s="59">
        <v>1024</v>
      </c>
      <c r="Q109" s="273">
        <v>2696100</v>
      </c>
      <c r="R109" s="59">
        <v>1308</v>
      </c>
      <c r="S109" s="273">
        <v>2696100</v>
      </c>
      <c r="T109" s="118" t="s">
        <v>1380</v>
      </c>
      <c r="U109" s="60" t="s">
        <v>1425</v>
      </c>
      <c r="V109" s="61" t="s">
        <v>1466</v>
      </c>
      <c r="W109" s="272"/>
      <c r="X109" s="273"/>
      <c r="Y109" s="273"/>
      <c r="Z109" s="273"/>
      <c r="AA109" s="273"/>
      <c r="AB109" s="273"/>
      <c r="AC109" s="273"/>
      <c r="AD109" s="273"/>
      <c r="AE109" s="273"/>
      <c r="AF109" s="273"/>
      <c r="AG109" s="273"/>
      <c r="AH109" s="274"/>
      <c r="AI109" s="275">
        <f t="shared" si="17"/>
        <v>0</v>
      </c>
      <c r="AJ109" s="254">
        <f t="shared" si="18"/>
        <v>2696100</v>
      </c>
      <c r="AK109" s="153"/>
    </row>
    <row r="110" spans="1:37" s="154" customFormat="1" x14ac:dyDescent="0.2">
      <c r="A110" s="55" t="s">
        <v>202</v>
      </c>
      <c r="B110" s="123">
        <f t="shared" si="12"/>
        <v>2696100</v>
      </c>
      <c r="C110" s="57" t="s">
        <v>57</v>
      </c>
      <c r="D110" s="57" t="s">
        <v>177</v>
      </c>
      <c r="E110" s="57" t="s">
        <v>319</v>
      </c>
      <c r="F110" s="57" t="s">
        <v>317</v>
      </c>
      <c r="G110" s="57" t="s">
        <v>156</v>
      </c>
      <c r="H110" s="57" t="s">
        <v>1290</v>
      </c>
      <c r="I110" s="57" t="s">
        <v>201</v>
      </c>
      <c r="J110" s="57" t="s">
        <v>157</v>
      </c>
      <c r="K110" s="57" t="s">
        <v>200</v>
      </c>
      <c r="L110" s="58">
        <v>901</v>
      </c>
      <c r="M110" s="115">
        <v>2696100</v>
      </c>
      <c r="N110" s="56">
        <v>935</v>
      </c>
      <c r="O110" s="56">
        <v>2696100</v>
      </c>
      <c r="P110" s="59">
        <v>1025</v>
      </c>
      <c r="Q110" s="273">
        <v>2696100</v>
      </c>
      <c r="R110" s="59">
        <v>1294</v>
      </c>
      <c r="S110" s="273">
        <v>2696100</v>
      </c>
      <c r="T110" s="118" t="s">
        <v>1381</v>
      </c>
      <c r="U110" s="60" t="s">
        <v>1426</v>
      </c>
      <c r="V110" s="61" t="s">
        <v>1467</v>
      </c>
      <c r="W110" s="272"/>
      <c r="X110" s="273"/>
      <c r="Y110" s="273"/>
      <c r="Z110" s="273"/>
      <c r="AA110" s="273"/>
      <c r="AB110" s="273"/>
      <c r="AC110" s="273"/>
      <c r="AD110" s="273"/>
      <c r="AE110" s="273"/>
      <c r="AF110" s="273"/>
      <c r="AG110" s="273"/>
      <c r="AH110" s="274"/>
      <c r="AI110" s="275">
        <f t="shared" si="17"/>
        <v>0</v>
      </c>
      <c r="AJ110" s="254">
        <f t="shared" si="18"/>
        <v>2696100</v>
      </c>
      <c r="AK110" s="153"/>
    </row>
    <row r="111" spans="1:37" s="154" customFormat="1" x14ac:dyDescent="0.2">
      <c r="A111" s="55" t="s">
        <v>202</v>
      </c>
      <c r="B111" s="123">
        <f t="shared" si="12"/>
        <v>2696100</v>
      </c>
      <c r="C111" s="57" t="s">
        <v>57</v>
      </c>
      <c r="D111" s="57" t="s">
        <v>177</v>
      </c>
      <c r="E111" s="57" t="s">
        <v>319</v>
      </c>
      <c r="F111" s="57" t="s">
        <v>317</v>
      </c>
      <c r="G111" s="57" t="s">
        <v>156</v>
      </c>
      <c r="H111" s="57" t="s">
        <v>1290</v>
      </c>
      <c r="I111" s="57" t="s">
        <v>201</v>
      </c>
      <c r="J111" s="57" t="s">
        <v>157</v>
      </c>
      <c r="K111" s="57" t="s">
        <v>200</v>
      </c>
      <c r="L111" s="58">
        <v>902</v>
      </c>
      <c r="M111" s="115">
        <v>2696100</v>
      </c>
      <c r="N111" s="56">
        <v>937</v>
      </c>
      <c r="O111" s="56">
        <v>2696100</v>
      </c>
      <c r="P111" s="59">
        <v>1026</v>
      </c>
      <c r="Q111" s="273">
        <v>2696100</v>
      </c>
      <c r="R111" s="59">
        <v>1334</v>
      </c>
      <c r="S111" s="273">
        <v>2696100</v>
      </c>
      <c r="T111" s="118" t="s">
        <v>1382</v>
      </c>
      <c r="U111" s="60" t="s">
        <v>1427</v>
      </c>
      <c r="V111" s="61" t="s">
        <v>1468</v>
      </c>
      <c r="W111" s="272"/>
      <c r="X111" s="273"/>
      <c r="Y111" s="273"/>
      <c r="Z111" s="273"/>
      <c r="AA111" s="273"/>
      <c r="AB111" s="273"/>
      <c r="AC111" s="273"/>
      <c r="AD111" s="273"/>
      <c r="AE111" s="273"/>
      <c r="AF111" s="273"/>
      <c r="AG111" s="273"/>
      <c r="AH111" s="274"/>
      <c r="AI111" s="275">
        <f t="shared" si="17"/>
        <v>0</v>
      </c>
      <c r="AJ111" s="254">
        <f t="shared" si="18"/>
        <v>2696100</v>
      </c>
      <c r="AK111" s="153"/>
    </row>
    <row r="112" spans="1:37" s="154" customFormat="1" x14ac:dyDescent="0.2">
      <c r="A112" s="55" t="s">
        <v>202</v>
      </c>
      <c r="B112" s="123">
        <f t="shared" si="12"/>
        <v>2696100</v>
      </c>
      <c r="C112" s="57" t="s">
        <v>57</v>
      </c>
      <c r="D112" s="57" t="s">
        <v>177</v>
      </c>
      <c r="E112" s="57" t="s">
        <v>319</v>
      </c>
      <c r="F112" s="57" t="s">
        <v>317</v>
      </c>
      <c r="G112" s="57" t="s">
        <v>156</v>
      </c>
      <c r="H112" s="57" t="s">
        <v>1290</v>
      </c>
      <c r="I112" s="57" t="s">
        <v>201</v>
      </c>
      <c r="J112" s="57" t="s">
        <v>157</v>
      </c>
      <c r="K112" s="57" t="s">
        <v>200</v>
      </c>
      <c r="L112" s="58">
        <v>903</v>
      </c>
      <c r="M112" s="115">
        <v>2696100</v>
      </c>
      <c r="N112" s="56">
        <v>936</v>
      </c>
      <c r="O112" s="56">
        <v>2696100</v>
      </c>
      <c r="P112" s="59">
        <v>1027</v>
      </c>
      <c r="Q112" s="273">
        <v>2696100</v>
      </c>
      <c r="R112" s="59" t="s">
        <v>1352</v>
      </c>
      <c r="S112" s="273">
        <v>2696100</v>
      </c>
      <c r="T112" s="118" t="s">
        <v>1383</v>
      </c>
      <c r="U112" s="60" t="s">
        <v>1428</v>
      </c>
      <c r="V112" s="61" t="s">
        <v>1469</v>
      </c>
      <c r="W112" s="272"/>
      <c r="X112" s="273"/>
      <c r="Y112" s="273"/>
      <c r="Z112" s="273"/>
      <c r="AA112" s="273"/>
      <c r="AB112" s="273"/>
      <c r="AC112" s="273"/>
      <c r="AD112" s="273"/>
      <c r="AE112" s="273"/>
      <c r="AF112" s="273"/>
      <c r="AG112" s="273"/>
      <c r="AH112" s="274"/>
      <c r="AI112" s="275">
        <f t="shared" si="17"/>
        <v>0</v>
      </c>
      <c r="AJ112" s="254">
        <f t="shared" si="18"/>
        <v>2696100</v>
      </c>
      <c r="AK112" s="153"/>
    </row>
    <row r="113" spans="1:37" s="154" customFormat="1" x14ac:dyDescent="0.2">
      <c r="A113" s="55" t="s">
        <v>202</v>
      </c>
      <c r="B113" s="123">
        <f t="shared" si="12"/>
        <v>2696100</v>
      </c>
      <c r="C113" s="57" t="s">
        <v>57</v>
      </c>
      <c r="D113" s="57" t="s">
        <v>177</v>
      </c>
      <c r="E113" s="57" t="s">
        <v>319</v>
      </c>
      <c r="F113" s="57" t="s">
        <v>317</v>
      </c>
      <c r="G113" s="57" t="s">
        <v>156</v>
      </c>
      <c r="H113" s="57" t="s">
        <v>1290</v>
      </c>
      <c r="I113" s="57" t="s">
        <v>201</v>
      </c>
      <c r="J113" s="57" t="s">
        <v>157</v>
      </c>
      <c r="K113" s="57" t="s">
        <v>200</v>
      </c>
      <c r="L113" s="58">
        <v>904</v>
      </c>
      <c r="M113" s="115">
        <v>2696100</v>
      </c>
      <c r="N113" s="56">
        <v>938</v>
      </c>
      <c r="O113" s="56">
        <v>2696100</v>
      </c>
      <c r="P113" s="59">
        <v>1028</v>
      </c>
      <c r="Q113" s="273">
        <v>2696100</v>
      </c>
      <c r="R113" s="59">
        <v>1309</v>
      </c>
      <c r="S113" s="273">
        <v>2696100</v>
      </c>
      <c r="T113" s="118" t="s">
        <v>1384</v>
      </c>
      <c r="U113" s="60" t="s">
        <v>1429</v>
      </c>
      <c r="V113" s="61" t="s">
        <v>1470</v>
      </c>
      <c r="W113" s="272"/>
      <c r="X113" s="273"/>
      <c r="Y113" s="273"/>
      <c r="Z113" s="273"/>
      <c r="AA113" s="273"/>
      <c r="AB113" s="273"/>
      <c r="AC113" s="273"/>
      <c r="AD113" s="273"/>
      <c r="AE113" s="273"/>
      <c r="AF113" s="273"/>
      <c r="AG113" s="273"/>
      <c r="AH113" s="274"/>
      <c r="AI113" s="275">
        <f t="shared" si="17"/>
        <v>0</v>
      </c>
      <c r="AJ113" s="254">
        <f t="shared" si="18"/>
        <v>2696100</v>
      </c>
      <c r="AK113" s="153"/>
    </row>
    <row r="114" spans="1:37" s="154" customFormat="1" x14ac:dyDescent="0.2">
      <c r="A114" s="55" t="s">
        <v>202</v>
      </c>
      <c r="B114" s="123">
        <f t="shared" si="12"/>
        <v>2696100</v>
      </c>
      <c r="C114" s="57" t="s">
        <v>57</v>
      </c>
      <c r="D114" s="57" t="s">
        <v>177</v>
      </c>
      <c r="E114" s="57" t="s">
        <v>319</v>
      </c>
      <c r="F114" s="57" t="s">
        <v>317</v>
      </c>
      <c r="G114" s="57" t="s">
        <v>156</v>
      </c>
      <c r="H114" s="57" t="s">
        <v>1290</v>
      </c>
      <c r="I114" s="57" t="s">
        <v>201</v>
      </c>
      <c r="J114" s="57" t="s">
        <v>157</v>
      </c>
      <c r="K114" s="57" t="s">
        <v>200</v>
      </c>
      <c r="L114" s="58">
        <v>905</v>
      </c>
      <c r="M114" s="115">
        <v>2696100</v>
      </c>
      <c r="N114" s="56">
        <v>939</v>
      </c>
      <c r="O114" s="56">
        <v>2696100</v>
      </c>
      <c r="P114" s="59">
        <v>1040</v>
      </c>
      <c r="Q114" s="273">
        <v>2696100</v>
      </c>
      <c r="R114" s="59">
        <v>1291</v>
      </c>
      <c r="S114" s="273">
        <v>2696100</v>
      </c>
      <c r="T114" s="118" t="s">
        <v>1385</v>
      </c>
      <c r="U114" s="60" t="s">
        <v>1430</v>
      </c>
      <c r="V114" s="61" t="s">
        <v>1471</v>
      </c>
      <c r="W114" s="272"/>
      <c r="X114" s="273"/>
      <c r="Y114" s="273"/>
      <c r="Z114" s="273"/>
      <c r="AA114" s="273"/>
      <c r="AB114" s="273"/>
      <c r="AC114" s="273"/>
      <c r="AD114" s="273"/>
      <c r="AE114" s="273"/>
      <c r="AF114" s="273"/>
      <c r="AG114" s="273"/>
      <c r="AH114" s="274"/>
      <c r="AI114" s="275">
        <f t="shared" si="17"/>
        <v>0</v>
      </c>
      <c r="AJ114" s="254">
        <f t="shared" si="18"/>
        <v>2696100</v>
      </c>
      <c r="AK114" s="153"/>
    </row>
    <row r="115" spans="1:37" s="154" customFormat="1" x14ac:dyDescent="0.2">
      <c r="A115" s="55" t="s">
        <v>202</v>
      </c>
      <c r="B115" s="123">
        <f t="shared" si="12"/>
        <v>2696100</v>
      </c>
      <c r="C115" s="57" t="s">
        <v>57</v>
      </c>
      <c r="D115" s="57" t="s">
        <v>177</v>
      </c>
      <c r="E115" s="57" t="s">
        <v>319</v>
      </c>
      <c r="F115" s="57" t="s">
        <v>317</v>
      </c>
      <c r="G115" s="57" t="s">
        <v>156</v>
      </c>
      <c r="H115" s="57" t="s">
        <v>1290</v>
      </c>
      <c r="I115" s="57" t="s">
        <v>201</v>
      </c>
      <c r="J115" s="57" t="s">
        <v>157</v>
      </c>
      <c r="K115" s="57" t="s">
        <v>200</v>
      </c>
      <c r="L115" s="58">
        <v>906</v>
      </c>
      <c r="M115" s="115">
        <v>2696100</v>
      </c>
      <c r="N115" s="56">
        <v>940</v>
      </c>
      <c r="O115" s="56">
        <v>2696100</v>
      </c>
      <c r="P115" s="59">
        <v>1039</v>
      </c>
      <c r="Q115" s="273">
        <v>2696100</v>
      </c>
      <c r="R115" s="59">
        <v>1289</v>
      </c>
      <c r="S115" s="273">
        <v>2696100</v>
      </c>
      <c r="T115" s="118" t="s">
        <v>1386</v>
      </c>
      <c r="U115" s="60" t="s">
        <v>1431</v>
      </c>
      <c r="V115" s="126" t="s">
        <v>1472</v>
      </c>
      <c r="W115" s="272"/>
      <c r="X115" s="273"/>
      <c r="Y115" s="273"/>
      <c r="Z115" s="273"/>
      <c r="AA115" s="273"/>
      <c r="AB115" s="273"/>
      <c r="AC115" s="273"/>
      <c r="AD115" s="273"/>
      <c r="AE115" s="273"/>
      <c r="AF115" s="273"/>
      <c r="AG115" s="273"/>
      <c r="AH115" s="274"/>
      <c r="AI115" s="275">
        <f t="shared" si="17"/>
        <v>0</v>
      </c>
      <c r="AJ115" s="254">
        <f t="shared" si="18"/>
        <v>2696100</v>
      </c>
      <c r="AK115" s="153"/>
    </row>
    <row r="116" spans="1:37" s="154" customFormat="1" x14ac:dyDescent="0.2">
      <c r="A116" s="55" t="s">
        <v>202</v>
      </c>
      <c r="B116" s="123">
        <f t="shared" si="12"/>
        <v>1797400</v>
      </c>
      <c r="C116" s="57" t="s">
        <v>57</v>
      </c>
      <c r="D116" s="57" t="s">
        <v>177</v>
      </c>
      <c r="E116" s="57" t="s">
        <v>319</v>
      </c>
      <c r="F116" s="57" t="s">
        <v>317</v>
      </c>
      <c r="G116" s="57" t="s">
        <v>156</v>
      </c>
      <c r="H116" s="57" t="s">
        <v>1290</v>
      </c>
      <c r="I116" s="57" t="s">
        <v>201</v>
      </c>
      <c r="J116" s="57" t="s">
        <v>157</v>
      </c>
      <c r="K116" s="57" t="s">
        <v>200</v>
      </c>
      <c r="L116" s="58">
        <v>907</v>
      </c>
      <c r="M116" s="115">
        <v>2696100</v>
      </c>
      <c r="N116" s="56">
        <v>941</v>
      </c>
      <c r="O116" s="56">
        <v>2696100</v>
      </c>
      <c r="P116" s="59">
        <v>1038</v>
      </c>
      <c r="Q116" s="273">
        <v>1797400</v>
      </c>
      <c r="R116" s="59" t="s">
        <v>1353</v>
      </c>
      <c r="S116" s="273">
        <v>1797400</v>
      </c>
      <c r="T116" s="118" t="s">
        <v>1387</v>
      </c>
      <c r="U116" s="60" t="s">
        <v>1432</v>
      </c>
      <c r="V116" s="126" t="s">
        <v>1473</v>
      </c>
      <c r="W116" s="272"/>
      <c r="X116" s="273"/>
      <c r="Y116" s="273"/>
      <c r="Z116" s="273"/>
      <c r="AA116" s="273"/>
      <c r="AB116" s="273"/>
      <c r="AC116" s="273"/>
      <c r="AD116" s="273"/>
      <c r="AE116" s="273"/>
      <c r="AF116" s="273"/>
      <c r="AG116" s="273"/>
      <c r="AH116" s="274"/>
      <c r="AI116" s="275">
        <f t="shared" si="17"/>
        <v>0</v>
      </c>
      <c r="AJ116" s="254">
        <f t="shared" si="18"/>
        <v>1797400</v>
      </c>
      <c r="AK116" s="153"/>
    </row>
    <row r="117" spans="1:37" s="154" customFormat="1" x14ac:dyDescent="0.2">
      <c r="A117" s="55" t="s">
        <v>202</v>
      </c>
      <c r="B117" s="123">
        <f t="shared" si="12"/>
        <v>2696100</v>
      </c>
      <c r="C117" s="57" t="s">
        <v>57</v>
      </c>
      <c r="D117" s="57" t="s">
        <v>177</v>
      </c>
      <c r="E117" s="57" t="s">
        <v>319</v>
      </c>
      <c r="F117" s="57" t="s">
        <v>317</v>
      </c>
      <c r="G117" s="57" t="s">
        <v>156</v>
      </c>
      <c r="H117" s="57" t="s">
        <v>1290</v>
      </c>
      <c r="I117" s="57" t="s">
        <v>201</v>
      </c>
      <c r="J117" s="57" t="s">
        <v>157</v>
      </c>
      <c r="K117" s="57" t="s">
        <v>200</v>
      </c>
      <c r="L117" s="58">
        <v>908</v>
      </c>
      <c r="M117" s="115">
        <v>2696100</v>
      </c>
      <c r="N117" s="56">
        <v>942</v>
      </c>
      <c r="O117" s="56">
        <v>2696100</v>
      </c>
      <c r="P117" s="59">
        <v>1037</v>
      </c>
      <c r="Q117" s="273">
        <v>2696100</v>
      </c>
      <c r="R117" s="59">
        <v>1299</v>
      </c>
      <c r="S117" s="273">
        <v>2696100</v>
      </c>
      <c r="T117" s="118" t="s">
        <v>1388</v>
      </c>
      <c r="U117" s="60" t="s">
        <v>1433</v>
      </c>
      <c r="V117" s="61" t="s">
        <v>1474</v>
      </c>
      <c r="W117" s="272"/>
      <c r="X117" s="273"/>
      <c r="Y117" s="273"/>
      <c r="Z117" s="273"/>
      <c r="AA117" s="273"/>
      <c r="AB117" s="273"/>
      <c r="AC117" s="273"/>
      <c r="AD117" s="273"/>
      <c r="AE117" s="273"/>
      <c r="AF117" s="273"/>
      <c r="AG117" s="273"/>
      <c r="AH117" s="274"/>
      <c r="AI117" s="275">
        <f t="shared" si="17"/>
        <v>0</v>
      </c>
      <c r="AJ117" s="254">
        <f t="shared" si="18"/>
        <v>2696100</v>
      </c>
      <c r="AK117" s="153"/>
    </row>
    <row r="118" spans="1:37" s="154" customFormat="1" x14ac:dyDescent="0.2">
      <c r="A118" s="55" t="s">
        <v>202</v>
      </c>
      <c r="B118" s="123">
        <f t="shared" si="12"/>
        <v>2696100</v>
      </c>
      <c r="C118" s="57" t="s">
        <v>57</v>
      </c>
      <c r="D118" s="57" t="s">
        <v>177</v>
      </c>
      <c r="E118" s="57" t="s">
        <v>319</v>
      </c>
      <c r="F118" s="57" t="s">
        <v>317</v>
      </c>
      <c r="G118" s="57" t="s">
        <v>156</v>
      </c>
      <c r="H118" s="57" t="s">
        <v>1290</v>
      </c>
      <c r="I118" s="57" t="s">
        <v>201</v>
      </c>
      <c r="J118" s="57" t="s">
        <v>157</v>
      </c>
      <c r="K118" s="57" t="s">
        <v>200</v>
      </c>
      <c r="L118" s="58">
        <v>909</v>
      </c>
      <c r="M118" s="115">
        <v>2696100</v>
      </c>
      <c r="N118" s="56">
        <v>943</v>
      </c>
      <c r="O118" s="56">
        <v>2696100</v>
      </c>
      <c r="P118" s="59">
        <v>1036</v>
      </c>
      <c r="Q118" s="273">
        <v>2696100</v>
      </c>
      <c r="R118" s="59">
        <v>1300</v>
      </c>
      <c r="S118" s="273">
        <v>2696100</v>
      </c>
      <c r="T118" s="118" t="s">
        <v>1389</v>
      </c>
      <c r="U118" s="60" t="s">
        <v>1434</v>
      </c>
      <c r="V118" s="61" t="s">
        <v>1475</v>
      </c>
      <c r="W118" s="272"/>
      <c r="X118" s="273"/>
      <c r="Y118" s="273"/>
      <c r="Z118" s="273"/>
      <c r="AA118" s="273"/>
      <c r="AB118" s="273"/>
      <c r="AC118" s="273"/>
      <c r="AD118" s="273"/>
      <c r="AE118" s="273"/>
      <c r="AF118" s="273"/>
      <c r="AG118" s="273"/>
      <c r="AH118" s="274"/>
      <c r="AI118" s="275">
        <f t="shared" si="17"/>
        <v>0</v>
      </c>
      <c r="AJ118" s="254">
        <f t="shared" si="18"/>
        <v>2696100</v>
      </c>
      <c r="AK118" s="153"/>
    </row>
    <row r="119" spans="1:37" s="154" customFormat="1" x14ac:dyDescent="0.2">
      <c r="A119" s="55" t="s">
        <v>202</v>
      </c>
      <c r="B119" s="123">
        <f t="shared" si="12"/>
        <v>2696100</v>
      </c>
      <c r="C119" s="57" t="s">
        <v>57</v>
      </c>
      <c r="D119" s="57" t="s">
        <v>177</v>
      </c>
      <c r="E119" s="57" t="s">
        <v>319</v>
      </c>
      <c r="F119" s="57" t="s">
        <v>317</v>
      </c>
      <c r="G119" s="57" t="s">
        <v>156</v>
      </c>
      <c r="H119" s="57" t="s">
        <v>1290</v>
      </c>
      <c r="I119" s="57" t="s">
        <v>201</v>
      </c>
      <c r="J119" s="57" t="s">
        <v>157</v>
      </c>
      <c r="K119" s="57" t="s">
        <v>200</v>
      </c>
      <c r="L119" s="58">
        <v>910</v>
      </c>
      <c r="M119" s="115">
        <v>2696100</v>
      </c>
      <c r="N119" s="56">
        <v>944</v>
      </c>
      <c r="O119" s="56">
        <v>2696100</v>
      </c>
      <c r="P119" s="59">
        <v>1035</v>
      </c>
      <c r="Q119" s="273">
        <v>2696100</v>
      </c>
      <c r="R119" s="59">
        <v>1288</v>
      </c>
      <c r="S119" s="273">
        <v>2696100</v>
      </c>
      <c r="T119" s="118" t="s">
        <v>1390</v>
      </c>
      <c r="U119" s="60" t="s">
        <v>1435</v>
      </c>
      <c r="V119" s="61" t="s">
        <v>1476</v>
      </c>
      <c r="W119" s="272"/>
      <c r="X119" s="273"/>
      <c r="Y119" s="273"/>
      <c r="Z119" s="273"/>
      <c r="AA119" s="273"/>
      <c r="AB119" s="273"/>
      <c r="AC119" s="273"/>
      <c r="AD119" s="273"/>
      <c r="AE119" s="273"/>
      <c r="AF119" s="273"/>
      <c r="AG119" s="273"/>
      <c r="AH119" s="274"/>
      <c r="AI119" s="275">
        <f t="shared" si="17"/>
        <v>0</v>
      </c>
      <c r="AJ119" s="254">
        <f t="shared" si="18"/>
        <v>2696100</v>
      </c>
      <c r="AK119" s="153"/>
    </row>
    <row r="120" spans="1:37" s="154" customFormat="1" x14ac:dyDescent="0.2">
      <c r="A120" s="55" t="s">
        <v>202</v>
      </c>
      <c r="B120" s="123">
        <f t="shared" si="12"/>
        <v>2696100</v>
      </c>
      <c r="C120" s="57" t="s">
        <v>57</v>
      </c>
      <c r="D120" s="57" t="s">
        <v>177</v>
      </c>
      <c r="E120" s="57" t="s">
        <v>319</v>
      </c>
      <c r="F120" s="57" t="s">
        <v>317</v>
      </c>
      <c r="G120" s="57" t="s">
        <v>156</v>
      </c>
      <c r="H120" s="57" t="s">
        <v>1290</v>
      </c>
      <c r="I120" s="57" t="s">
        <v>201</v>
      </c>
      <c r="J120" s="57" t="s">
        <v>157</v>
      </c>
      <c r="K120" s="57" t="s">
        <v>200</v>
      </c>
      <c r="L120" s="58">
        <v>911</v>
      </c>
      <c r="M120" s="115">
        <v>2696100</v>
      </c>
      <c r="N120" s="65">
        <v>945</v>
      </c>
      <c r="O120" s="65">
        <v>2696100</v>
      </c>
      <c r="P120" s="59">
        <v>1034</v>
      </c>
      <c r="Q120" s="273">
        <v>2696100</v>
      </c>
      <c r="R120" s="59">
        <v>1287</v>
      </c>
      <c r="S120" s="273">
        <v>2696100</v>
      </c>
      <c r="T120" s="118" t="s">
        <v>1391</v>
      </c>
      <c r="U120" s="60" t="s">
        <v>1436</v>
      </c>
      <c r="V120" s="61" t="s">
        <v>1477</v>
      </c>
      <c r="W120" s="272"/>
      <c r="X120" s="273"/>
      <c r="Y120" s="273"/>
      <c r="Z120" s="273"/>
      <c r="AA120" s="273"/>
      <c r="AB120" s="273"/>
      <c r="AC120" s="273"/>
      <c r="AD120" s="273"/>
      <c r="AE120" s="273"/>
      <c r="AF120" s="273"/>
      <c r="AG120" s="273"/>
      <c r="AH120" s="274"/>
      <c r="AI120" s="275">
        <f t="shared" si="17"/>
        <v>0</v>
      </c>
      <c r="AJ120" s="254">
        <f t="shared" si="18"/>
        <v>2696100</v>
      </c>
      <c r="AK120" s="153"/>
    </row>
    <row r="121" spans="1:37" s="154" customFormat="1" x14ac:dyDescent="0.2">
      <c r="A121" s="55" t="s">
        <v>202</v>
      </c>
      <c r="B121" s="123">
        <f t="shared" si="12"/>
        <v>2696100</v>
      </c>
      <c r="C121" s="57" t="s">
        <v>57</v>
      </c>
      <c r="D121" s="57" t="s">
        <v>177</v>
      </c>
      <c r="E121" s="57" t="s">
        <v>319</v>
      </c>
      <c r="F121" s="57" t="s">
        <v>317</v>
      </c>
      <c r="G121" s="57" t="s">
        <v>156</v>
      </c>
      <c r="H121" s="57" t="s">
        <v>1290</v>
      </c>
      <c r="I121" s="57" t="s">
        <v>201</v>
      </c>
      <c r="J121" s="57" t="s">
        <v>157</v>
      </c>
      <c r="K121" s="57" t="s">
        <v>200</v>
      </c>
      <c r="L121" s="58">
        <v>912</v>
      </c>
      <c r="M121" s="115">
        <v>2696100</v>
      </c>
      <c r="N121" s="56">
        <v>946</v>
      </c>
      <c r="O121" s="56">
        <v>2696100</v>
      </c>
      <c r="P121" s="59">
        <v>1033</v>
      </c>
      <c r="Q121" s="273">
        <v>2696100</v>
      </c>
      <c r="R121" s="59">
        <v>1326</v>
      </c>
      <c r="S121" s="273">
        <v>2696100</v>
      </c>
      <c r="T121" s="118" t="s">
        <v>1392</v>
      </c>
      <c r="U121" s="60" t="s">
        <v>1437</v>
      </c>
      <c r="V121" s="61" t="s">
        <v>1478</v>
      </c>
      <c r="W121" s="272"/>
      <c r="X121" s="273"/>
      <c r="Y121" s="273"/>
      <c r="Z121" s="273"/>
      <c r="AA121" s="273"/>
      <c r="AB121" s="273"/>
      <c r="AC121" s="273"/>
      <c r="AD121" s="273"/>
      <c r="AE121" s="273"/>
      <c r="AF121" s="273"/>
      <c r="AG121" s="273"/>
      <c r="AH121" s="274"/>
      <c r="AI121" s="275">
        <f>SUM(W121:AH121)</f>
        <v>0</v>
      </c>
      <c r="AJ121" s="254">
        <f>+S121-AI121</f>
        <v>2696100</v>
      </c>
      <c r="AK121" s="153"/>
    </row>
    <row r="122" spans="1:37" s="154" customFormat="1" x14ac:dyDescent="0.2">
      <c r="A122" s="55" t="s">
        <v>202</v>
      </c>
      <c r="B122" s="123">
        <f t="shared" si="12"/>
        <v>2696100</v>
      </c>
      <c r="C122" s="57" t="s">
        <v>57</v>
      </c>
      <c r="D122" s="57" t="s">
        <v>177</v>
      </c>
      <c r="E122" s="57" t="s">
        <v>319</v>
      </c>
      <c r="F122" s="57" t="s">
        <v>317</v>
      </c>
      <c r="G122" s="57" t="s">
        <v>156</v>
      </c>
      <c r="H122" s="57" t="s">
        <v>1290</v>
      </c>
      <c r="I122" s="57" t="s">
        <v>201</v>
      </c>
      <c r="J122" s="57" t="s">
        <v>157</v>
      </c>
      <c r="K122" s="57" t="s">
        <v>200</v>
      </c>
      <c r="L122" s="58">
        <v>913</v>
      </c>
      <c r="M122" s="115">
        <v>2696100</v>
      </c>
      <c r="N122" s="56">
        <v>947</v>
      </c>
      <c r="O122" s="56">
        <v>2696100</v>
      </c>
      <c r="P122" s="59">
        <v>1032</v>
      </c>
      <c r="Q122" s="273">
        <v>2696100</v>
      </c>
      <c r="R122" s="59">
        <v>1293</v>
      </c>
      <c r="S122" s="273">
        <v>2696100</v>
      </c>
      <c r="T122" s="118" t="s">
        <v>1393</v>
      </c>
      <c r="U122" s="60" t="s">
        <v>1438</v>
      </c>
      <c r="V122" s="61" t="s">
        <v>1479</v>
      </c>
      <c r="W122" s="272"/>
      <c r="X122" s="273"/>
      <c r="Y122" s="273"/>
      <c r="Z122" s="273"/>
      <c r="AA122" s="273"/>
      <c r="AB122" s="273"/>
      <c r="AC122" s="273"/>
      <c r="AD122" s="273"/>
      <c r="AE122" s="273"/>
      <c r="AF122" s="273"/>
      <c r="AG122" s="273"/>
      <c r="AH122" s="274"/>
      <c r="AI122" s="275">
        <f t="shared" ref="AI122:AI127" si="19">SUM(W122:AH122)</f>
        <v>0</v>
      </c>
      <c r="AJ122" s="254">
        <f t="shared" ref="AJ122:AJ127" si="20">+S122-AI122</f>
        <v>2696100</v>
      </c>
      <c r="AK122" s="153"/>
    </row>
    <row r="123" spans="1:37" s="154" customFormat="1" x14ac:dyDescent="0.2">
      <c r="A123" s="55" t="s">
        <v>202</v>
      </c>
      <c r="B123" s="123">
        <f t="shared" si="12"/>
        <v>2696100</v>
      </c>
      <c r="C123" s="57" t="s">
        <v>57</v>
      </c>
      <c r="D123" s="57" t="s">
        <v>177</v>
      </c>
      <c r="E123" s="57" t="s">
        <v>319</v>
      </c>
      <c r="F123" s="57" t="s">
        <v>317</v>
      </c>
      <c r="G123" s="57" t="s">
        <v>156</v>
      </c>
      <c r="H123" s="57" t="s">
        <v>1290</v>
      </c>
      <c r="I123" s="57" t="s">
        <v>201</v>
      </c>
      <c r="J123" s="57" t="s">
        <v>157</v>
      </c>
      <c r="K123" s="57" t="s">
        <v>200</v>
      </c>
      <c r="L123" s="58">
        <v>914</v>
      </c>
      <c r="M123" s="115">
        <v>2696100</v>
      </c>
      <c r="N123" s="56">
        <v>948</v>
      </c>
      <c r="O123" s="56">
        <v>2696100</v>
      </c>
      <c r="P123" s="59">
        <v>1031</v>
      </c>
      <c r="Q123" s="273">
        <v>2696100</v>
      </c>
      <c r="R123" s="59">
        <v>1324</v>
      </c>
      <c r="S123" s="273">
        <v>2696100</v>
      </c>
      <c r="T123" s="118" t="s">
        <v>1394</v>
      </c>
      <c r="U123" s="60" t="s">
        <v>1439</v>
      </c>
      <c r="V123" s="61" t="s">
        <v>1480</v>
      </c>
      <c r="W123" s="272"/>
      <c r="X123" s="273"/>
      <c r="Y123" s="273"/>
      <c r="Z123" s="273"/>
      <c r="AA123" s="273"/>
      <c r="AB123" s="273"/>
      <c r="AC123" s="273"/>
      <c r="AD123" s="273"/>
      <c r="AE123" s="273"/>
      <c r="AF123" s="273"/>
      <c r="AG123" s="273"/>
      <c r="AH123" s="274"/>
      <c r="AI123" s="275">
        <f t="shared" si="19"/>
        <v>0</v>
      </c>
      <c r="AJ123" s="254">
        <f t="shared" si="20"/>
        <v>2696100</v>
      </c>
      <c r="AK123" s="153"/>
    </row>
    <row r="124" spans="1:37" s="154" customFormat="1" x14ac:dyDescent="0.2">
      <c r="A124" s="55" t="s">
        <v>202</v>
      </c>
      <c r="B124" s="123">
        <f t="shared" ref="B124:B127" si="21">+S124</f>
        <v>2696100</v>
      </c>
      <c r="C124" s="57" t="s">
        <v>57</v>
      </c>
      <c r="D124" s="57" t="s">
        <v>177</v>
      </c>
      <c r="E124" s="57" t="s">
        <v>319</v>
      </c>
      <c r="F124" s="57" t="s">
        <v>317</v>
      </c>
      <c r="G124" s="57" t="s">
        <v>156</v>
      </c>
      <c r="H124" s="57" t="s">
        <v>1290</v>
      </c>
      <c r="I124" s="57" t="s">
        <v>201</v>
      </c>
      <c r="J124" s="57" t="s">
        <v>157</v>
      </c>
      <c r="K124" s="57" t="s">
        <v>200</v>
      </c>
      <c r="L124" s="58">
        <v>915</v>
      </c>
      <c r="M124" s="115">
        <v>2696100</v>
      </c>
      <c r="N124" s="56">
        <v>949</v>
      </c>
      <c r="O124" s="56">
        <v>2696100</v>
      </c>
      <c r="P124" s="59">
        <v>1030</v>
      </c>
      <c r="Q124" s="273">
        <v>2696100</v>
      </c>
      <c r="R124" s="59">
        <v>1286</v>
      </c>
      <c r="S124" s="273">
        <v>2696100</v>
      </c>
      <c r="T124" s="118" t="s">
        <v>1395</v>
      </c>
      <c r="U124" s="60" t="s">
        <v>1440</v>
      </c>
      <c r="V124" s="61" t="s">
        <v>1481</v>
      </c>
      <c r="W124" s="272"/>
      <c r="X124" s="273"/>
      <c r="Y124" s="273"/>
      <c r="Z124" s="273"/>
      <c r="AA124" s="273"/>
      <c r="AB124" s="273"/>
      <c r="AC124" s="273"/>
      <c r="AD124" s="273"/>
      <c r="AE124" s="273"/>
      <c r="AF124" s="273"/>
      <c r="AG124" s="273"/>
      <c r="AH124" s="274"/>
      <c r="AI124" s="275">
        <f t="shared" si="19"/>
        <v>0</v>
      </c>
      <c r="AJ124" s="254">
        <f t="shared" si="20"/>
        <v>2696100</v>
      </c>
      <c r="AK124" s="153"/>
    </row>
    <row r="125" spans="1:37" s="154" customFormat="1" x14ac:dyDescent="0.2">
      <c r="A125" s="55" t="s">
        <v>202</v>
      </c>
      <c r="B125" s="123">
        <f t="shared" si="21"/>
        <v>2696100</v>
      </c>
      <c r="C125" s="57" t="s">
        <v>57</v>
      </c>
      <c r="D125" s="57" t="s">
        <v>177</v>
      </c>
      <c r="E125" s="57" t="s">
        <v>319</v>
      </c>
      <c r="F125" s="57" t="s">
        <v>317</v>
      </c>
      <c r="G125" s="57" t="s">
        <v>156</v>
      </c>
      <c r="H125" s="57" t="s">
        <v>1290</v>
      </c>
      <c r="I125" s="57" t="s">
        <v>201</v>
      </c>
      <c r="J125" s="57" t="s">
        <v>157</v>
      </c>
      <c r="K125" s="57" t="s">
        <v>200</v>
      </c>
      <c r="L125" s="58">
        <v>916</v>
      </c>
      <c r="M125" s="115">
        <v>2696100</v>
      </c>
      <c r="N125" s="56">
        <v>950</v>
      </c>
      <c r="O125" s="56">
        <v>2696100</v>
      </c>
      <c r="P125" s="59">
        <v>1029</v>
      </c>
      <c r="Q125" s="273">
        <v>2696100</v>
      </c>
      <c r="R125" s="59">
        <v>1310</v>
      </c>
      <c r="S125" s="273">
        <v>2696100</v>
      </c>
      <c r="T125" s="118" t="s">
        <v>1396</v>
      </c>
      <c r="U125" s="60" t="s">
        <v>1441</v>
      </c>
      <c r="V125" s="61" t="s">
        <v>1482</v>
      </c>
      <c r="W125" s="272"/>
      <c r="X125" s="273"/>
      <c r="Y125" s="273"/>
      <c r="Z125" s="273"/>
      <c r="AA125" s="273"/>
      <c r="AB125" s="273"/>
      <c r="AC125" s="273"/>
      <c r="AD125" s="273"/>
      <c r="AE125" s="273"/>
      <c r="AF125" s="273"/>
      <c r="AG125" s="273"/>
      <c r="AH125" s="274"/>
      <c r="AI125" s="275">
        <f t="shared" si="19"/>
        <v>0</v>
      </c>
      <c r="AJ125" s="254">
        <f t="shared" si="20"/>
        <v>2696100</v>
      </c>
      <c r="AK125" s="153"/>
    </row>
    <row r="126" spans="1:37" s="154" customFormat="1" x14ac:dyDescent="0.2">
      <c r="A126" s="55" t="s">
        <v>202</v>
      </c>
      <c r="B126" s="123">
        <f t="shared" si="21"/>
        <v>13118233</v>
      </c>
      <c r="C126" s="57" t="s">
        <v>57</v>
      </c>
      <c r="D126" s="57" t="s">
        <v>177</v>
      </c>
      <c r="E126" s="57" t="s">
        <v>319</v>
      </c>
      <c r="F126" s="57" t="s">
        <v>317</v>
      </c>
      <c r="G126" s="57" t="s">
        <v>156</v>
      </c>
      <c r="H126" s="57" t="s">
        <v>1290</v>
      </c>
      <c r="I126" s="57" t="s">
        <v>201</v>
      </c>
      <c r="J126" s="57" t="s">
        <v>157</v>
      </c>
      <c r="K126" s="57" t="s">
        <v>200</v>
      </c>
      <c r="L126" s="58" t="s">
        <v>909</v>
      </c>
      <c r="M126" s="115">
        <v>13118233</v>
      </c>
      <c r="N126" s="56">
        <v>1155</v>
      </c>
      <c r="O126" s="56">
        <v>13118233</v>
      </c>
      <c r="P126" s="59">
        <v>1267</v>
      </c>
      <c r="Q126" s="273">
        <v>13118233</v>
      </c>
      <c r="R126" s="59" t="s">
        <v>1354</v>
      </c>
      <c r="S126" s="273">
        <v>13118233</v>
      </c>
      <c r="T126" s="118" t="s">
        <v>1397</v>
      </c>
      <c r="U126" s="60" t="s">
        <v>225</v>
      </c>
      <c r="V126" s="61">
        <v>448</v>
      </c>
      <c r="W126" s="272"/>
      <c r="X126" s="273"/>
      <c r="Y126" s="273"/>
      <c r="Z126" s="273"/>
      <c r="AA126" s="273"/>
      <c r="AB126" s="273"/>
      <c r="AC126" s="273"/>
      <c r="AD126" s="273"/>
      <c r="AE126" s="273"/>
      <c r="AF126" s="273"/>
      <c r="AG126" s="273"/>
      <c r="AH126" s="274"/>
      <c r="AI126" s="275">
        <f t="shared" si="19"/>
        <v>0</v>
      </c>
      <c r="AJ126" s="254">
        <f t="shared" si="20"/>
        <v>13118233</v>
      </c>
      <c r="AK126" s="153"/>
    </row>
    <row r="127" spans="1:37" s="154" customFormat="1" x14ac:dyDescent="0.2">
      <c r="A127" s="55" t="s">
        <v>202</v>
      </c>
      <c r="B127" s="123">
        <f t="shared" si="21"/>
        <v>12930830</v>
      </c>
      <c r="C127" s="57" t="s">
        <v>57</v>
      </c>
      <c r="D127" s="57" t="s">
        <v>177</v>
      </c>
      <c r="E127" s="57" t="s">
        <v>319</v>
      </c>
      <c r="F127" s="57" t="s">
        <v>317</v>
      </c>
      <c r="G127" s="57" t="s">
        <v>156</v>
      </c>
      <c r="H127" s="57" t="s">
        <v>1290</v>
      </c>
      <c r="I127" s="57" t="s">
        <v>201</v>
      </c>
      <c r="J127" s="57" t="s">
        <v>157</v>
      </c>
      <c r="K127" s="57" t="s">
        <v>200</v>
      </c>
      <c r="L127" s="58" t="s">
        <v>909</v>
      </c>
      <c r="M127" s="115">
        <v>12930830</v>
      </c>
      <c r="N127" s="56">
        <v>1162</v>
      </c>
      <c r="O127" s="56">
        <v>12930830</v>
      </c>
      <c r="P127" s="59">
        <v>1265</v>
      </c>
      <c r="Q127" s="273">
        <v>12930830</v>
      </c>
      <c r="R127" s="59" t="s">
        <v>1355</v>
      </c>
      <c r="S127" s="273">
        <v>12930830</v>
      </c>
      <c r="T127" s="118" t="s">
        <v>1398</v>
      </c>
      <c r="U127" s="60" t="s">
        <v>223</v>
      </c>
      <c r="V127" s="61" t="s">
        <v>237</v>
      </c>
      <c r="W127" s="272"/>
      <c r="X127" s="273"/>
      <c r="Y127" s="273"/>
      <c r="Z127" s="273"/>
      <c r="AA127" s="273"/>
      <c r="AB127" s="273"/>
      <c r="AC127" s="273"/>
      <c r="AD127" s="273"/>
      <c r="AE127" s="273"/>
      <c r="AF127" s="273"/>
      <c r="AG127" s="273"/>
      <c r="AH127" s="274"/>
      <c r="AI127" s="275">
        <f t="shared" si="19"/>
        <v>0</v>
      </c>
      <c r="AJ127" s="254">
        <f t="shared" si="20"/>
        <v>12930830</v>
      </c>
      <c r="AK127" s="153"/>
    </row>
    <row r="128" spans="1:37" s="154" customFormat="1" hidden="1" x14ac:dyDescent="0.2">
      <c r="A128" s="55"/>
      <c r="B128" s="123"/>
      <c r="C128" s="57"/>
      <c r="D128" s="57"/>
      <c r="E128" s="57"/>
      <c r="F128" s="57"/>
      <c r="G128" s="57"/>
      <c r="H128" s="57"/>
      <c r="I128" s="57"/>
      <c r="J128" s="57"/>
      <c r="K128" s="57"/>
      <c r="L128" s="58"/>
      <c r="M128" s="115"/>
      <c r="N128" s="65"/>
      <c r="O128" s="65"/>
      <c r="P128" s="59"/>
      <c r="Q128" s="273"/>
      <c r="R128" s="59"/>
      <c r="S128" s="273"/>
      <c r="T128" s="60"/>
      <c r="U128" s="60"/>
      <c r="V128" s="61"/>
      <c r="W128" s="272"/>
      <c r="X128" s="273"/>
      <c r="Y128" s="273"/>
      <c r="Z128" s="273"/>
      <c r="AA128" s="273"/>
      <c r="AB128" s="273"/>
      <c r="AC128" s="273"/>
      <c r="AD128" s="273"/>
      <c r="AE128" s="273"/>
      <c r="AF128" s="273"/>
      <c r="AG128" s="273"/>
      <c r="AH128" s="274"/>
      <c r="AI128" s="275">
        <f>SUM(W128:AH128)</f>
        <v>0</v>
      </c>
      <c r="AJ128" s="254">
        <f>+S128-AI128</f>
        <v>0</v>
      </c>
      <c r="AK128" s="153"/>
    </row>
    <row r="129" spans="1:37" s="155" customFormat="1" ht="135" x14ac:dyDescent="0.2">
      <c r="A129" s="66" t="s">
        <v>8</v>
      </c>
      <c r="B129" s="124">
        <f>B59-SUM(B60:B128)</f>
        <v>30938118</v>
      </c>
      <c r="C129" s="321" t="s">
        <v>57</v>
      </c>
      <c r="D129" s="322" t="s">
        <v>177</v>
      </c>
      <c r="E129" s="322" t="s">
        <v>319</v>
      </c>
      <c r="F129" s="322" t="s">
        <v>317</v>
      </c>
      <c r="G129" s="323" t="s">
        <v>156</v>
      </c>
      <c r="H129" s="322" t="s">
        <v>1290</v>
      </c>
      <c r="I129" s="322" t="s">
        <v>201</v>
      </c>
      <c r="J129" s="322" t="s">
        <v>157</v>
      </c>
      <c r="K129" s="322" t="s">
        <v>200</v>
      </c>
      <c r="L129" s="68"/>
      <c r="M129" s="116"/>
      <c r="N129" s="69"/>
      <c r="O129" s="67"/>
      <c r="P129" s="70"/>
      <c r="Q129" s="299">
        <f>SUM(Q60:Q128)</f>
        <v>383853710</v>
      </c>
      <c r="R129" s="71"/>
      <c r="S129" s="299">
        <f>SUM(S60:S128)</f>
        <v>383853710</v>
      </c>
      <c r="T129" s="72"/>
      <c r="U129" s="72"/>
      <c r="V129" s="73"/>
      <c r="W129" s="276">
        <f t="shared" ref="W129:AJ129" si="22">SUM(W60:W128)</f>
        <v>0</v>
      </c>
      <c r="X129" s="276">
        <f t="shared" si="22"/>
        <v>0</v>
      </c>
      <c r="Y129" s="276">
        <f t="shared" si="22"/>
        <v>0</v>
      </c>
      <c r="Z129" s="276">
        <f t="shared" si="22"/>
        <v>0</v>
      </c>
      <c r="AA129" s="276">
        <f t="shared" si="22"/>
        <v>0</v>
      </c>
      <c r="AB129" s="276">
        <f t="shared" si="22"/>
        <v>0</v>
      </c>
      <c r="AC129" s="276">
        <f t="shared" si="22"/>
        <v>2737500</v>
      </c>
      <c r="AD129" s="276">
        <f t="shared" si="22"/>
        <v>5620870</v>
      </c>
      <c r="AE129" s="276">
        <f t="shared" si="22"/>
        <v>24879299</v>
      </c>
      <c r="AF129" s="276">
        <f t="shared" si="22"/>
        <v>0</v>
      </c>
      <c r="AG129" s="276">
        <f t="shared" si="22"/>
        <v>0</v>
      </c>
      <c r="AH129" s="277">
        <f t="shared" si="22"/>
        <v>0</v>
      </c>
      <c r="AI129" s="255">
        <f t="shared" si="22"/>
        <v>33237669</v>
      </c>
      <c r="AJ129" s="255">
        <f t="shared" si="22"/>
        <v>350616041</v>
      </c>
    </row>
    <row r="130" spans="1:37" s="158" customFormat="1" ht="25.5" hidden="1" x14ac:dyDescent="0.2">
      <c r="A130" s="137" t="s">
        <v>202</v>
      </c>
      <c r="B130" s="138">
        <v>119998000</v>
      </c>
      <c r="C130" s="139"/>
      <c r="D130" s="139"/>
      <c r="E130" s="139"/>
      <c r="F130" s="139"/>
      <c r="G130" s="129"/>
      <c r="H130" s="139"/>
      <c r="I130" s="139"/>
      <c r="J130" s="139"/>
      <c r="K130" s="139"/>
      <c r="L130" s="140"/>
      <c r="M130" s="141"/>
      <c r="N130" s="142"/>
      <c r="O130" s="142"/>
      <c r="P130" s="143"/>
      <c r="Q130" s="300"/>
      <c r="R130" s="143"/>
      <c r="S130" s="300"/>
      <c r="T130" s="144"/>
      <c r="U130" s="145"/>
      <c r="V130" s="146"/>
      <c r="W130" s="315"/>
      <c r="X130" s="300"/>
      <c r="Y130" s="300"/>
      <c r="Z130" s="300"/>
      <c r="AA130" s="300"/>
      <c r="AB130" s="300"/>
      <c r="AC130" s="300"/>
      <c r="AD130" s="300"/>
      <c r="AE130" s="300"/>
      <c r="AF130" s="300"/>
      <c r="AG130" s="300"/>
      <c r="AH130" s="316"/>
      <c r="AI130" s="317">
        <f>SUM(W130:AH130)</f>
        <v>0</v>
      </c>
      <c r="AJ130" s="318">
        <f>+S130-AI130</f>
        <v>0</v>
      </c>
      <c r="AK130" s="157"/>
    </row>
    <row r="131" spans="1:37" s="154" customFormat="1" x14ac:dyDescent="0.2">
      <c r="A131" s="55" t="s">
        <v>202</v>
      </c>
      <c r="B131" s="123">
        <f t="shared" ref="B131" si="23">+S131</f>
        <v>119998000</v>
      </c>
      <c r="C131" s="57" t="s">
        <v>57</v>
      </c>
      <c r="D131" s="57" t="s">
        <v>177</v>
      </c>
      <c r="E131" s="57" t="s">
        <v>319</v>
      </c>
      <c r="F131" s="57" t="s">
        <v>317</v>
      </c>
      <c r="G131" s="57" t="s">
        <v>156</v>
      </c>
      <c r="H131" s="57" t="s">
        <v>1290</v>
      </c>
      <c r="I131" s="57" t="s">
        <v>201</v>
      </c>
      <c r="J131" s="57" t="s">
        <v>157</v>
      </c>
      <c r="K131" s="57" t="s">
        <v>200</v>
      </c>
      <c r="L131" s="58">
        <v>837</v>
      </c>
      <c r="M131" s="115">
        <v>119998000</v>
      </c>
      <c r="N131" s="56">
        <v>818</v>
      </c>
      <c r="O131" s="56">
        <v>119998000</v>
      </c>
      <c r="P131" s="59">
        <v>899</v>
      </c>
      <c r="Q131" s="273">
        <v>119998000</v>
      </c>
      <c r="R131" s="59">
        <v>1251</v>
      </c>
      <c r="S131" s="273">
        <v>119998000</v>
      </c>
      <c r="T131" s="118" t="s">
        <v>219</v>
      </c>
      <c r="U131" s="60" t="s">
        <v>1344</v>
      </c>
      <c r="V131" s="61" t="s">
        <v>241</v>
      </c>
      <c r="W131" s="272"/>
      <c r="X131" s="273"/>
      <c r="Y131" s="273"/>
      <c r="Z131" s="273"/>
      <c r="AA131" s="273"/>
      <c r="AB131" s="273"/>
      <c r="AC131" s="273"/>
      <c r="AD131" s="273"/>
      <c r="AE131" s="273"/>
      <c r="AF131" s="273"/>
      <c r="AG131" s="273"/>
      <c r="AH131" s="274"/>
      <c r="AI131" s="275">
        <f t="shared" ref="AI131" si="24">SUM(W131:AH131)</f>
        <v>0</v>
      </c>
      <c r="AJ131" s="254">
        <f t="shared" ref="AJ131" si="25">+S131-AI131</f>
        <v>119998000</v>
      </c>
      <c r="AK131" s="153"/>
    </row>
    <row r="132" spans="1:37" s="154" customFormat="1" hidden="1" x14ac:dyDescent="0.2">
      <c r="A132" s="55"/>
      <c r="B132" s="123"/>
      <c r="C132" s="57"/>
      <c r="D132" s="57"/>
      <c r="E132" s="57"/>
      <c r="F132" s="57"/>
      <c r="G132" s="57"/>
      <c r="H132" s="57"/>
      <c r="I132" s="57"/>
      <c r="J132" s="57"/>
      <c r="K132" s="57"/>
      <c r="L132" s="58"/>
      <c r="M132" s="115"/>
      <c r="N132" s="65"/>
      <c r="O132" s="65"/>
      <c r="P132" s="59"/>
      <c r="Q132" s="273"/>
      <c r="R132" s="59"/>
      <c r="S132" s="273"/>
      <c r="T132" s="60"/>
      <c r="U132" s="60"/>
      <c r="V132" s="61"/>
      <c r="W132" s="272"/>
      <c r="X132" s="273"/>
      <c r="Y132" s="273"/>
      <c r="Z132" s="273"/>
      <c r="AA132" s="273"/>
      <c r="AB132" s="273"/>
      <c r="AC132" s="273"/>
      <c r="AD132" s="273"/>
      <c r="AE132" s="273"/>
      <c r="AF132" s="273"/>
      <c r="AG132" s="273"/>
      <c r="AH132" s="274"/>
      <c r="AI132" s="275">
        <f>SUM(W132:AH132)</f>
        <v>0</v>
      </c>
      <c r="AJ132" s="254">
        <f>+S132-AI132</f>
        <v>0</v>
      </c>
      <c r="AK132" s="153"/>
    </row>
    <row r="133" spans="1:37" s="155" customFormat="1" ht="79.5" customHeight="1" x14ac:dyDescent="0.2">
      <c r="A133" s="66" t="s">
        <v>8</v>
      </c>
      <c r="B133" s="124">
        <f>B130-SUM(B131)</f>
        <v>0</v>
      </c>
      <c r="C133" s="321" t="s">
        <v>312</v>
      </c>
      <c r="D133" s="322" t="s">
        <v>177</v>
      </c>
      <c r="E133" s="322" t="s">
        <v>319</v>
      </c>
      <c r="F133" s="322" t="s">
        <v>317</v>
      </c>
      <c r="G133" s="323" t="s">
        <v>156</v>
      </c>
      <c r="H133" s="322" t="s">
        <v>1290</v>
      </c>
      <c r="I133" s="322" t="s">
        <v>201</v>
      </c>
      <c r="J133" s="322" t="s">
        <v>157</v>
      </c>
      <c r="K133" s="322" t="s">
        <v>200</v>
      </c>
      <c r="L133" s="68"/>
      <c r="M133" s="116"/>
      <c r="N133" s="69"/>
      <c r="O133" s="67"/>
      <c r="P133" s="70"/>
      <c r="Q133" s="299">
        <f>SUM(Q131:Q132)</f>
        <v>119998000</v>
      </c>
      <c r="R133" s="71"/>
      <c r="S133" s="299">
        <f>SUM(S131:S132)</f>
        <v>119998000</v>
      </c>
      <c r="T133" s="72"/>
      <c r="U133" s="72"/>
      <c r="V133" s="73"/>
      <c r="W133" s="276">
        <f t="shared" ref="W133:AJ133" si="26">SUM(W131:W132)</f>
        <v>0</v>
      </c>
      <c r="X133" s="276">
        <f t="shared" si="26"/>
        <v>0</v>
      </c>
      <c r="Y133" s="276">
        <f t="shared" si="26"/>
        <v>0</v>
      </c>
      <c r="Z133" s="276">
        <f t="shared" si="26"/>
        <v>0</v>
      </c>
      <c r="AA133" s="276">
        <f t="shared" si="26"/>
        <v>0</v>
      </c>
      <c r="AB133" s="276">
        <f t="shared" si="26"/>
        <v>0</v>
      </c>
      <c r="AC133" s="276">
        <f t="shared" si="26"/>
        <v>0</v>
      </c>
      <c r="AD133" s="276">
        <f t="shared" si="26"/>
        <v>0</v>
      </c>
      <c r="AE133" s="276">
        <f t="shared" si="26"/>
        <v>0</v>
      </c>
      <c r="AF133" s="276">
        <f t="shared" si="26"/>
        <v>0</v>
      </c>
      <c r="AG133" s="276">
        <f t="shared" si="26"/>
        <v>0</v>
      </c>
      <c r="AH133" s="277">
        <f t="shared" si="26"/>
        <v>0</v>
      </c>
      <c r="AI133" s="255">
        <f t="shared" si="26"/>
        <v>0</v>
      </c>
      <c r="AJ133" s="255">
        <f t="shared" si="26"/>
        <v>119998000</v>
      </c>
    </row>
    <row r="134" spans="1:37" s="152" customFormat="1" ht="12.75" hidden="1" x14ac:dyDescent="0.2">
      <c r="A134" s="41" t="s">
        <v>250</v>
      </c>
      <c r="B134" s="122">
        <f>930000000-34538410-46067231</f>
        <v>849394359</v>
      </c>
      <c r="C134" s="139"/>
      <c r="D134" s="139"/>
      <c r="E134" s="139"/>
      <c r="F134" s="139"/>
      <c r="G134" s="129"/>
      <c r="H134" s="139"/>
      <c r="I134" s="139"/>
      <c r="J134" s="139"/>
      <c r="K134" s="139"/>
      <c r="L134" s="43"/>
      <c r="M134" s="114"/>
      <c r="N134" s="44"/>
      <c r="O134" s="45"/>
      <c r="P134" s="46"/>
      <c r="Q134" s="297"/>
      <c r="R134" s="48"/>
      <c r="S134" s="297"/>
      <c r="T134" s="49"/>
      <c r="U134" s="49"/>
      <c r="V134" s="50"/>
      <c r="W134" s="269"/>
      <c r="X134" s="270"/>
      <c r="Y134" s="270"/>
      <c r="Z134" s="270"/>
      <c r="AA134" s="270"/>
      <c r="AB134" s="270"/>
      <c r="AC134" s="270"/>
      <c r="AD134" s="270"/>
      <c r="AE134" s="270"/>
      <c r="AF134" s="270"/>
      <c r="AG134" s="270"/>
      <c r="AH134" s="271"/>
      <c r="AI134" s="253"/>
      <c r="AJ134" s="253"/>
    </row>
    <row r="135" spans="1:37" s="154" customFormat="1" x14ac:dyDescent="0.2">
      <c r="A135" s="55" t="s">
        <v>250</v>
      </c>
      <c r="B135" s="123">
        <f t="shared" ref="B135:B183" si="27">+S135</f>
        <v>17347000</v>
      </c>
      <c r="C135" s="57" t="s">
        <v>57</v>
      </c>
      <c r="D135" s="57" t="s">
        <v>177</v>
      </c>
      <c r="E135" s="57" t="s">
        <v>319</v>
      </c>
      <c r="F135" s="57" t="s">
        <v>317</v>
      </c>
      <c r="G135" s="57" t="s">
        <v>156</v>
      </c>
      <c r="H135" s="57" t="s">
        <v>1290</v>
      </c>
      <c r="I135" s="57" t="s">
        <v>201</v>
      </c>
      <c r="J135" s="57" t="s">
        <v>157</v>
      </c>
      <c r="K135" s="57" t="s">
        <v>200</v>
      </c>
      <c r="L135" s="58"/>
      <c r="M135" s="115">
        <v>17347000</v>
      </c>
      <c r="N135" s="56">
        <v>573</v>
      </c>
      <c r="O135" s="56">
        <v>17347000</v>
      </c>
      <c r="P135" s="59">
        <v>701</v>
      </c>
      <c r="Q135" s="273">
        <v>17347000</v>
      </c>
      <c r="R135" s="59">
        <v>715</v>
      </c>
      <c r="S135" s="273">
        <v>17347000</v>
      </c>
      <c r="T135" s="118" t="s">
        <v>251</v>
      </c>
      <c r="U135" s="118" t="s">
        <v>272</v>
      </c>
      <c r="V135" s="61" t="s">
        <v>292</v>
      </c>
      <c r="W135" s="272"/>
      <c r="X135" s="273"/>
      <c r="Y135" s="273"/>
      <c r="Z135" s="273"/>
      <c r="AA135" s="273"/>
      <c r="AB135" s="273"/>
      <c r="AC135" s="273">
        <v>0</v>
      </c>
      <c r="AD135" s="273">
        <v>1156467</v>
      </c>
      <c r="AE135" s="273">
        <v>3469400</v>
      </c>
      <c r="AF135" s="273"/>
      <c r="AG135" s="273"/>
      <c r="AH135" s="274"/>
      <c r="AI135" s="275">
        <f t="shared" ref="AI135:AI175" si="28">SUM(W135:AH135)</f>
        <v>4625867</v>
      </c>
      <c r="AJ135" s="254">
        <f t="shared" ref="AJ135:AJ184" si="29">+S135-AI135</f>
        <v>12721133</v>
      </c>
      <c r="AK135" s="153"/>
    </row>
    <row r="136" spans="1:37" s="154" customFormat="1" x14ac:dyDescent="0.2">
      <c r="A136" s="55" t="s">
        <v>250</v>
      </c>
      <c r="B136" s="123">
        <f t="shared" si="27"/>
        <v>13020000</v>
      </c>
      <c r="C136" s="57" t="s">
        <v>57</v>
      </c>
      <c r="D136" s="57" t="s">
        <v>177</v>
      </c>
      <c r="E136" s="57" t="s">
        <v>319</v>
      </c>
      <c r="F136" s="57" t="s">
        <v>317</v>
      </c>
      <c r="G136" s="57" t="s">
        <v>156</v>
      </c>
      <c r="H136" s="57" t="s">
        <v>1290</v>
      </c>
      <c r="I136" s="57" t="s">
        <v>201</v>
      </c>
      <c r="J136" s="57" t="s">
        <v>157</v>
      </c>
      <c r="K136" s="57" t="s">
        <v>200</v>
      </c>
      <c r="L136" s="58"/>
      <c r="M136" s="115">
        <v>13020000</v>
      </c>
      <c r="N136" s="56">
        <v>843</v>
      </c>
      <c r="O136" s="56">
        <v>13020000</v>
      </c>
      <c r="P136" s="59">
        <v>918</v>
      </c>
      <c r="Q136" s="273">
        <v>13020000</v>
      </c>
      <c r="R136" s="59">
        <v>1072</v>
      </c>
      <c r="S136" s="273">
        <v>13020000</v>
      </c>
      <c r="T136" s="118" t="s">
        <v>252</v>
      </c>
      <c r="U136" s="118" t="s">
        <v>273</v>
      </c>
      <c r="V136" s="61" t="s">
        <v>293</v>
      </c>
      <c r="W136" s="272"/>
      <c r="X136" s="273"/>
      <c r="Y136" s="273"/>
      <c r="Z136" s="273"/>
      <c r="AA136" s="273"/>
      <c r="AB136" s="273"/>
      <c r="AC136" s="273"/>
      <c r="AD136" s="273"/>
      <c r="AE136" s="273">
        <v>0</v>
      </c>
      <c r="AF136" s="273"/>
      <c r="AG136" s="273"/>
      <c r="AH136" s="274"/>
      <c r="AI136" s="275">
        <f t="shared" si="28"/>
        <v>0</v>
      </c>
      <c r="AJ136" s="254">
        <f t="shared" si="29"/>
        <v>13020000</v>
      </c>
      <c r="AK136" s="153"/>
    </row>
    <row r="137" spans="1:37" s="154" customFormat="1" x14ac:dyDescent="0.2">
      <c r="A137" s="55" t="s">
        <v>250</v>
      </c>
      <c r="B137" s="123">
        <f t="shared" si="27"/>
        <v>13062500</v>
      </c>
      <c r="C137" s="57" t="s">
        <v>57</v>
      </c>
      <c r="D137" s="57" t="s">
        <v>177</v>
      </c>
      <c r="E137" s="57" t="s">
        <v>319</v>
      </c>
      <c r="F137" s="57" t="s">
        <v>317</v>
      </c>
      <c r="G137" s="57" t="s">
        <v>156</v>
      </c>
      <c r="H137" s="57" t="s">
        <v>1290</v>
      </c>
      <c r="I137" s="57" t="s">
        <v>201</v>
      </c>
      <c r="J137" s="57" t="s">
        <v>157</v>
      </c>
      <c r="K137" s="57" t="s">
        <v>200</v>
      </c>
      <c r="L137" s="58"/>
      <c r="M137" s="115">
        <v>13062500</v>
      </c>
      <c r="N137" s="56">
        <v>544</v>
      </c>
      <c r="O137" s="56">
        <v>13062500</v>
      </c>
      <c r="P137" s="59">
        <v>605</v>
      </c>
      <c r="Q137" s="273">
        <v>13062500</v>
      </c>
      <c r="R137" s="59">
        <v>583</v>
      </c>
      <c r="S137" s="273">
        <v>13062500</v>
      </c>
      <c r="T137" s="118" t="s">
        <v>253</v>
      </c>
      <c r="U137" s="118" t="s">
        <v>274</v>
      </c>
      <c r="V137" s="61" t="s">
        <v>294</v>
      </c>
      <c r="W137" s="272"/>
      <c r="X137" s="273"/>
      <c r="Y137" s="273"/>
      <c r="Z137" s="273"/>
      <c r="AA137" s="273"/>
      <c r="AB137" s="273"/>
      <c r="AC137" s="273">
        <v>0</v>
      </c>
      <c r="AD137" s="273">
        <v>1393333</v>
      </c>
      <c r="AE137" s="273">
        <v>2612500</v>
      </c>
      <c r="AF137" s="273"/>
      <c r="AG137" s="273"/>
      <c r="AH137" s="274"/>
      <c r="AI137" s="275">
        <f t="shared" si="28"/>
        <v>4005833</v>
      </c>
      <c r="AJ137" s="254">
        <f t="shared" si="29"/>
        <v>9056667</v>
      </c>
      <c r="AK137" s="153"/>
    </row>
    <row r="138" spans="1:37" s="154" customFormat="1" x14ac:dyDescent="0.2">
      <c r="A138" s="55" t="s">
        <v>250</v>
      </c>
      <c r="B138" s="123">
        <f t="shared" si="27"/>
        <v>22488400</v>
      </c>
      <c r="C138" s="57" t="s">
        <v>57</v>
      </c>
      <c r="D138" s="57" t="s">
        <v>177</v>
      </c>
      <c r="E138" s="57" t="s">
        <v>319</v>
      </c>
      <c r="F138" s="57" t="s">
        <v>317</v>
      </c>
      <c r="G138" s="57" t="s">
        <v>156</v>
      </c>
      <c r="H138" s="57" t="s">
        <v>1290</v>
      </c>
      <c r="I138" s="57" t="s">
        <v>201</v>
      </c>
      <c r="J138" s="57" t="s">
        <v>157</v>
      </c>
      <c r="K138" s="57" t="s">
        <v>200</v>
      </c>
      <c r="L138" s="58"/>
      <c r="M138" s="115">
        <v>22488400</v>
      </c>
      <c r="N138" s="56">
        <v>581</v>
      </c>
      <c r="O138" s="56">
        <v>22488400</v>
      </c>
      <c r="P138" s="59">
        <v>657</v>
      </c>
      <c r="Q138" s="273">
        <v>22488400</v>
      </c>
      <c r="R138" s="59">
        <v>710</v>
      </c>
      <c r="S138" s="273">
        <v>22488400</v>
      </c>
      <c r="T138" s="118" t="s">
        <v>254</v>
      </c>
      <c r="U138" s="118" t="s">
        <v>275</v>
      </c>
      <c r="V138" s="61" t="s">
        <v>295</v>
      </c>
      <c r="W138" s="272"/>
      <c r="X138" s="273"/>
      <c r="Y138" s="273"/>
      <c r="Z138" s="273"/>
      <c r="AA138" s="273"/>
      <c r="AB138" s="273"/>
      <c r="AC138" s="273">
        <v>0</v>
      </c>
      <c r="AD138" s="273">
        <v>1874033</v>
      </c>
      <c r="AE138" s="273">
        <v>5622100</v>
      </c>
      <c r="AF138" s="273"/>
      <c r="AG138" s="273"/>
      <c r="AH138" s="274"/>
      <c r="AI138" s="275">
        <f t="shared" si="28"/>
        <v>7496133</v>
      </c>
      <c r="AJ138" s="254">
        <f t="shared" si="29"/>
        <v>14992267</v>
      </c>
      <c r="AK138" s="153"/>
    </row>
    <row r="139" spans="1:37" s="154" customFormat="1" x14ac:dyDescent="0.2">
      <c r="A139" s="55" t="s">
        <v>250</v>
      </c>
      <c r="B139" s="123">
        <f t="shared" si="27"/>
        <v>22488400</v>
      </c>
      <c r="C139" s="57" t="s">
        <v>57</v>
      </c>
      <c r="D139" s="57" t="s">
        <v>177</v>
      </c>
      <c r="E139" s="57" t="s">
        <v>319</v>
      </c>
      <c r="F139" s="57" t="s">
        <v>317</v>
      </c>
      <c r="G139" s="57" t="s">
        <v>156</v>
      </c>
      <c r="H139" s="57" t="s">
        <v>1290</v>
      </c>
      <c r="I139" s="57" t="s">
        <v>201</v>
      </c>
      <c r="J139" s="57" t="s">
        <v>157</v>
      </c>
      <c r="K139" s="57" t="s">
        <v>200</v>
      </c>
      <c r="L139" s="58"/>
      <c r="M139" s="115">
        <v>22488400</v>
      </c>
      <c r="N139" s="56">
        <v>582</v>
      </c>
      <c r="O139" s="56">
        <v>22488400</v>
      </c>
      <c r="P139" s="59">
        <v>656</v>
      </c>
      <c r="Q139" s="273">
        <v>22488400</v>
      </c>
      <c r="R139" s="59">
        <v>701</v>
      </c>
      <c r="S139" s="273">
        <v>22488400</v>
      </c>
      <c r="T139" s="118" t="s">
        <v>255</v>
      </c>
      <c r="U139" s="118" t="s">
        <v>276</v>
      </c>
      <c r="V139" s="61" t="s">
        <v>296</v>
      </c>
      <c r="W139" s="272"/>
      <c r="X139" s="273"/>
      <c r="Y139" s="273"/>
      <c r="Z139" s="273"/>
      <c r="AA139" s="273"/>
      <c r="AB139" s="273"/>
      <c r="AC139" s="273">
        <v>0</v>
      </c>
      <c r="AD139" s="273">
        <v>2436243</v>
      </c>
      <c r="AE139" s="273">
        <v>5622100</v>
      </c>
      <c r="AF139" s="273"/>
      <c r="AG139" s="273"/>
      <c r="AH139" s="274"/>
      <c r="AI139" s="275">
        <f t="shared" si="28"/>
        <v>8058343</v>
      </c>
      <c r="AJ139" s="254">
        <f t="shared" si="29"/>
        <v>14430057</v>
      </c>
      <c r="AK139" s="153"/>
    </row>
    <row r="140" spans="1:37" s="154" customFormat="1" x14ac:dyDescent="0.2">
      <c r="A140" s="55" t="s">
        <v>250</v>
      </c>
      <c r="B140" s="123">
        <f t="shared" si="27"/>
        <v>18810000</v>
      </c>
      <c r="C140" s="57" t="s">
        <v>57</v>
      </c>
      <c r="D140" s="57" t="s">
        <v>177</v>
      </c>
      <c r="E140" s="57" t="s">
        <v>319</v>
      </c>
      <c r="F140" s="57" t="s">
        <v>317</v>
      </c>
      <c r="G140" s="57" t="s">
        <v>156</v>
      </c>
      <c r="H140" s="57" t="s">
        <v>1290</v>
      </c>
      <c r="I140" s="57" t="s">
        <v>201</v>
      </c>
      <c r="J140" s="57" t="s">
        <v>157</v>
      </c>
      <c r="K140" s="57" t="s">
        <v>200</v>
      </c>
      <c r="L140" s="58"/>
      <c r="M140" s="115">
        <v>22488400</v>
      </c>
      <c r="N140" s="56">
        <v>583</v>
      </c>
      <c r="O140" s="56">
        <v>22488400</v>
      </c>
      <c r="P140" s="59">
        <v>658</v>
      </c>
      <c r="Q140" s="273">
        <v>18810000</v>
      </c>
      <c r="R140" s="59">
        <v>700</v>
      </c>
      <c r="S140" s="273">
        <v>18810000</v>
      </c>
      <c r="T140" s="118" t="s">
        <v>256</v>
      </c>
      <c r="U140" s="118" t="s">
        <v>277</v>
      </c>
      <c r="V140" s="61" t="s">
        <v>297</v>
      </c>
      <c r="W140" s="272"/>
      <c r="X140" s="273"/>
      <c r="Y140" s="273"/>
      <c r="Z140" s="273"/>
      <c r="AA140" s="273"/>
      <c r="AB140" s="273"/>
      <c r="AC140" s="273">
        <v>0</v>
      </c>
      <c r="AD140" s="273">
        <v>2037750</v>
      </c>
      <c r="AE140" s="273">
        <v>4702500</v>
      </c>
      <c r="AF140" s="273"/>
      <c r="AG140" s="273"/>
      <c r="AH140" s="274"/>
      <c r="AI140" s="275">
        <f t="shared" si="28"/>
        <v>6740250</v>
      </c>
      <c r="AJ140" s="254">
        <f t="shared" si="29"/>
        <v>12069750</v>
      </c>
      <c r="AK140" s="153"/>
    </row>
    <row r="141" spans="1:37" s="154" customFormat="1" x14ac:dyDescent="0.2">
      <c r="A141" s="55" t="s">
        <v>250</v>
      </c>
      <c r="B141" s="123">
        <f t="shared" si="27"/>
        <v>40000000</v>
      </c>
      <c r="C141" s="57" t="s">
        <v>57</v>
      </c>
      <c r="D141" s="57" t="s">
        <v>177</v>
      </c>
      <c r="E141" s="57" t="s">
        <v>319</v>
      </c>
      <c r="F141" s="57" t="s">
        <v>317</v>
      </c>
      <c r="G141" s="57" t="s">
        <v>156</v>
      </c>
      <c r="H141" s="57" t="s">
        <v>1290</v>
      </c>
      <c r="I141" s="57" t="s">
        <v>201</v>
      </c>
      <c r="J141" s="57" t="s">
        <v>157</v>
      </c>
      <c r="K141" s="57" t="s">
        <v>200</v>
      </c>
      <c r="L141" s="58"/>
      <c r="M141" s="115">
        <v>40000000</v>
      </c>
      <c r="N141" s="56">
        <v>545</v>
      </c>
      <c r="O141" s="56">
        <v>40000000</v>
      </c>
      <c r="P141" s="59">
        <v>604</v>
      </c>
      <c r="Q141" s="273">
        <v>40000000</v>
      </c>
      <c r="R141" s="59">
        <v>589</v>
      </c>
      <c r="S141" s="273">
        <v>40000000</v>
      </c>
      <c r="T141" s="118" t="s">
        <v>257</v>
      </c>
      <c r="U141" s="118" t="s">
        <v>278</v>
      </c>
      <c r="V141" s="61" t="s">
        <v>298</v>
      </c>
      <c r="W141" s="272"/>
      <c r="X141" s="273"/>
      <c r="Y141" s="273"/>
      <c r="Z141" s="273"/>
      <c r="AA141" s="273"/>
      <c r="AB141" s="273"/>
      <c r="AC141" s="273">
        <v>0</v>
      </c>
      <c r="AD141" s="273">
        <v>1866667</v>
      </c>
      <c r="AE141" s="273">
        <v>8000000</v>
      </c>
      <c r="AF141" s="273"/>
      <c r="AG141" s="273"/>
      <c r="AH141" s="274"/>
      <c r="AI141" s="275">
        <f t="shared" si="28"/>
        <v>9866667</v>
      </c>
      <c r="AJ141" s="254">
        <f t="shared" si="29"/>
        <v>30133333</v>
      </c>
      <c r="AK141" s="153"/>
    </row>
    <row r="142" spans="1:37" s="154" customFormat="1" x14ac:dyDescent="0.2">
      <c r="A142" s="55" t="s">
        <v>250</v>
      </c>
      <c r="B142" s="123">
        <f t="shared" si="27"/>
        <v>28110500</v>
      </c>
      <c r="C142" s="57" t="s">
        <v>57</v>
      </c>
      <c r="D142" s="57" t="s">
        <v>177</v>
      </c>
      <c r="E142" s="57" t="s">
        <v>319</v>
      </c>
      <c r="F142" s="57" t="s">
        <v>317</v>
      </c>
      <c r="G142" s="57" t="s">
        <v>156</v>
      </c>
      <c r="H142" s="57" t="s">
        <v>1290</v>
      </c>
      <c r="I142" s="57" t="s">
        <v>201</v>
      </c>
      <c r="J142" s="57" t="s">
        <v>157</v>
      </c>
      <c r="K142" s="57" t="s">
        <v>200</v>
      </c>
      <c r="L142" s="58"/>
      <c r="M142" s="115">
        <v>28110500</v>
      </c>
      <c r="N142" s="56">
        <v>598</v>
      </c>
      <c r="O142" s="56">
        <v>28110500</v>
      </c>
      <c r="P142" s="59">
        <v>673</v>
      </c>
      <c r="Q142" s="273">
        <v>28110500</v>
      </c>
      <c r="R142" s="59">
        <v>684</v>
      </c>
      <c r="S142" s="273">
        <v>28110500</v>
      </c>
      <c r="T142" s="118" t="s">
        <v>258</v>
      </c>
      <c r="U142" s="118" t="s">
        <v>279</v>
      </c>
      <c r="V142" s="61" t="s">
        <v>299</v>
      </c>
      <c r="W142" s="272"/>
      <c r="X142" s="273"/>
      <c r="Y142" s="273"/>
      <c r="Z142" s="273"/>
      <c r="AA142" s="273"/>
      <c r="AB142" s="273"/>
      <c r="AC142" s="273">
        <v>0</v>
      </c>
      <c r="AD142" s="273">
        <v>1874033</v>
      </c>
      <c r="AE142" s="273">
        <v>5622100</v>
      </c>
      <c r="AF142" s="273"/>
      <c r="AG142" s="273"/>
      <c r="AH142" s="274"/>
      <c r="AI142" s="275">
        <f t="shared" si="28"/>
        <v>7496133</v>
      </c>
      <c r="AJ142" s="254">
        <f t="shared" si="29"/>
        <v>20614367</v>
      </c>
      <c r="AK142" s="153"/>
    </row>
    <row r="143" spans="1:37" s="154" customFormat="1" x14ac:dyDescent="0.2">
      <c r="A143" s="55" t="s">
        <v>250</v>
      </c>
      <c r="B143" s="123">
        <f t="shared" si="27"/>
        <v>28110500</v>
      </c>
      <c r="C143" s="57" t="s">
        <v>57</v>
      </c>
      <c r="D143" s="57" t="s">
        <v>177</v>
      </c>
      <c r="E143" s="57" t="s">
        <v>319</v>
      </c>
      <c r="F143" s="57" t="s">
        <v>317</v>
      </c>
      <c r="G143" s="57" t="s">
        <v>156</v>
      </c>
      <c r="H143" s="57" t="s">
        <v>1290</v>
      </c>
      <c r="I143" s="57" t="s">
        <v>201</v>
      </c>
      <c r="J143" s="57" t="s">
        <v>157</v>
      </c>
      <c r="K143" s="57" t="s">
        <v>200</v>
      </c>
      <c r="L143" s="58"/>
      <c r="M143" s="115">
        <v>28110500</v>
      </c>
      <c r="N143" s="56">
        <v>599</v>
      </c>
      <c r="O143" s="56">
        <v>28110500</v>
      </c>
      <c r="P143" s="59">
        <v>672</v>
      </c>
      <c r="Q143" s="273">
        <v>28110500</v>
      </c>
      <c r="R143" s="59">
        <v>705</v>
      </c>
      <c r="S143" s="273">
        <v>28110500</v>
      </c>
      <c r="T143" s="118" t="s">
        <v>259</v>
      </c>
      <c r="U143" s="118" t="s">
        <v>280</v>
      </c>
      <c r="V143" s="61" t="s">
        <v>300</v>
      </c>
      <c r="W143" s="272"/>
      <c r="X143" s="273"/>
      <c r="Y143" s="273"/>
      <c r="Z143" s="273"/>
      <c r="AA143" s="273"/>
      <c r="AB143" s="273"/>
      <c r="AC143" s="273">
        <v>0</v>
      </c>
      <c r="AD143" s="273">
        <v>1874033</v>
      </c>
      <c r="AE143" s="273">
        <v>5622100</v>
      </c>
      <c r="AF143" s="273"/>
      <c r="AG143" s="273"/>
      <c r="AH143" s="274"/>
      <c r="AI143" s="275">
        <f t="shared" si="28"/>
        <v>7496133</v>
      </c>
      <c r="AJ143" s="254">
        <f t="shared" si="29"/>
        <v>20614367</v>
      </c>
      <c r="AK143" s="153"/>
    </row>
    <row r="144" spans="1:37" s="154" customFormat="1" x14ac:dyDescent="0.2">
      <c r="A144" s="55" t="s">
        <v>250</v>
      </c>
      <c r="B144" s="123">
        <f t="shared" si="27"/>
        <v>28110500</v>
      </c>
      <c r="C144" s="57" t="s">
        <v>57</v>
      </c>
      <c r="D144" s="57" t="s">
        <v>177</v>
      </c>
      <c r="E144" s="57" t="s">
        <v>319</v>
      </c>
      <c r="F144" s="57" t="s">
        <v>317</v>
      </c>
      <c r="G144" s="57" t="s">
        <v>156</v>
      </c>
      <c r="H144" s="57" t="s">
        <v>1290</v>
      </c>
      <c r="I144" s="57" t="s">
        <v>201</v>
      </c>
      <c r="J144" s="57" t="s">
        <v>157</v>
      </c>
      <c r="K144" s="57" t="s">
        <v>200</v>
      </c>
      <c r="L144" s="58"/>
      <c r="M144" s="115">
        <v>28110500</v>
      </c>
      <c r="N144" s="56">
        <v>600</v>
      </c>
      <c r="O144" s="56">
        <v>28110500</v>
      </c>
      <c r="P144" s="59">
        <v>671</v>
      </c>
      <c r="Q144" s="273">
        <v>28110500</v>
      </c>
      <c r="R144" s="59">
        <v>681</v>
      </c>
      <c r="S144" s="273">
        <v>28110500</v>
      </c>
      <c r="T144" s="118" t="s">
        <v>260</v>
      </c>
      <c r="U144" s="118" t="s">
        <v>281</v>
      </c>
      <c r="V144" s="61" t="s">
        <v>301</v>
      </c>
      <c r="W144" s="272"/>
      <c r="X144" s="273"/>
      <c r="Y144" s="273"/>
      <c r="Z144" s="273"/>
      <c r="AA144" s="273"/>
      <c r="AB144" s="273"/>
      <c r="AC144" s="273">
        <v>0</v>
      </c>
      <c r="AD144" s="273">
        <v>2623647</v>
      </c>
      <c r="AE144" s="273">
        <v>5622100</v>
      </c>
      <c r="AF144" s="273"/>
      <c r="AG144" s="273"/>
      <c r="AH144" s="274"/>
      <c r="AI144" s="275">
        <f t="shared" si="28"/>
        <v>8245747</v>
      </c>
      <c r="AJ144" s="254">
        <f t="shared" si="29"/>
        <v>19864753</v>
      </c>
      <c r="AK144" s="153"/>
    </row>
    <row r="145" spans="1:37" s="154" customFormat="1" x14ac:dyDescent="0.2">
      <c r="A145" s="55" t="s">
        <v>250</v>
      </c>
      <c r="B145" s="123">
        <f t="shared" si="27"/>
        <v>51884250</v>
      </c>
      <c r="C145" s="57" t="s">
        <v>57</v>
      </c>
      <c r="D145" s="57" t="s">
        <v>177</v>
      </c>
      <c r="E145" s="57" t="s">
        <v>319</v>
      </c>
      <c r="F145" s="57" t="s">
        <v>317</v>
      </c>
      <c r="G145" s="57" t="s">
        <v>156</v>
      </c>
      <c r="H145" s="57" t="s">
        <v>1290</v>
      </c>
      <c r="I145" s="57" t="s">
        <v>201</v>
      </c>
      <c r="J145" s="57" t="s">
        <v>157</v>
      </c>
      <c r="K145" s="57" t="s">
        <v>200</v>
      </c>
      <c r="L145" s="58"/>
      <c r="M145" s="115">
        <v>51884250</v>
      </c>
      <c r="N145" s="56">
        <v>548</v>
      </c>
      <c r="O145" s="56">
        <v>51884250</v>
      </c>
      <c r="P145" s="59">
        <v>603</v>
      </c>
      <c r="Q145" s="273">
        <v>51884250</v>
      </c>
      <c r="R145" s="59">
        <v>588</v>
      </c>
      <c r="S145" s="273">
        <v>51884250</v>
      </c>
      <c r="T145" s="118" t="s">
        <v>261</v>
      </c>
      <c r="U145" s="118" t="s">
        <v>282</v>
      </c>
      <c r="V145" s="61" t="s">
        <v>302</v>
      </c>
      <c r="W145" s="272"/>
      <c r="X145" s="273"/>
      <c r="Y145" s="273"/>
      <c r="Z145" s="273"/>
      <c r="AA145" s="273"/>
      <c r="AB145" s="273"/>
      <c r="AC145" s="273">
        <v>0</v>
      </c>
      <c r="AD145" s="273">
        <v>5534320</v>
      </c>
      <c r="AE145" s="273">
        <v>10376850</v>
      </c>
      <c r="AF145" s="273"/>
      <c r="AG145" s="273"/>
      <c r="AH145" s="274"/>
      <c r="AI145" s="275">
        <f t="shared" si="28"/>
        <v>15911170</v>
      </c>
      <c r="AJ145" s="254">
        <f t="shared" si="29"/>
        <v>35973080</v>
      </c>
      <c r="AK145" s="153"/>
    </row>
    <row r="146" spans="1:37" s="154" customFormat="1" x14ac:dyDescent="0.2">
      <c r="A146" s="55" t="s">
        <v>250</v>
      </c>
      <c r="B146" s="123">
        <f t="shared" si="27"/>
        <v>45718750</v>
      </c>
      <c r="C146" s="57" t="s">
        <v>57</v>
      </c>
      <c r="D146" s="57" t="s">
        <v>177</v>
      </c>
      <c r="E146" s="57" t="s">
        <v>319</v>
      </c>
      <c r="F146" s="57" t="s">
        <v>317</v>
      </c>
      <c r="G146" s="57" t="s">
        <v>156</v>
      </c>
      <c r="H146" s="57" t="s">
        <v>1290</v>
      </c>
      <c r="I146" s="57" t="s">
        <v>201</v>
      </c>
      <c r="J146" s="57" t="s">
        <v>157</v>
      </c>
      <c r="K146" s="57" t="s">
        <v>200</v>
      </c>
      <c r="L146" s="58"/>
      <c r="M146" s="115">
        <v>45718750</v>
      </c>
      <c r="N146" s="56">
        <v>547</v>
      </c>
      <c r="O146" s="56">
        <v>45718750</v>
      </c>
      <c r="P146" s="59">
        <v>602</v>
      </c>
      <c r="Q146" s="273">
        <v>45718750</v>
      </c>
      <c r="R146" s="59">
        <v>587</v>
      </c>
      <c r="S146" s="273">
        <v>45718750</v>
      </c>
      <c r="T146" s="118" t="s">
        <v>262</v>
      </c>
      <c r="U146" s="118" t="s">
        <v>283</v>
      </c>
      <c r="V146" s="61" t="s">
        <v>303</v>
      </c>
      <c r="W146" s="272"/>
      <c r="X146" s="273"/>
      <c r="Y146" s="273"/>
      <c r="Z146" s="273"/>
      <c r="AA146" s="273"/>
      <c r="AB146" s="273"/>
      <c r="AC146" s="273">
        <v>0</v>
      </c>
      <c r="AD146" s="273">
        <v>4571875</v>
      </c>
      <c r="AE146" s="273">
        <v>9143750</v>
      </c>
      <c r="AF146" s="273"/>
      <c r="AG146" s="273"/>
      <c r="AH146" s="274"/>
      <c r="AI146" s="275">
        <f t="shared" si="28"/>
        <v>13715625</v>
      </c>
      <c r="AJ146" s="254">
        <f t="shared" si="29"/>
        <v>32003125</v>
      </c>
      <c r="AK146" s="153"/>
    </row>
    <row r="147" spans="1:37" s="154" customFormat="1" x14ac:dyDescent="0.2">
      <c r="A147" s="55" t="s">
        <v>250</v>
      </c>
      <c r="B147" s="123">
        <f t="shared" si="27"/>
        <v>25000000</v>
      </c>
      <c r="C147" s="57" t="s">
        <v>57</v>
      </c>
      <c r="D147" s="57" t="s">
        <v>177</v>
      </c>
      <c r="E147" s="57" t="s">
        <v>319</v>
      </c>
      <c r="F147" s="57" t="s">
        <v>317</v>
      </c>
      <c r="G147" s="57" t="s">
        <v>156</v>
      </c>
      <c r="H147" s="57" t="s">
        <v>1290</v>
      </c>
      <c r="I147" s="57" t="s">
        <v>201</v>
      </c>
      <c r="J147" s="57" t="s">
        <v>157</v>
      </c>
      <c r="K147" s="57" t="s">
        <v>200</v>
      </c>
      <c r="L147" s="58"/>
      <c r="M147" s="115">
        <v>25000000</v>
      </c>
      <c r="N147" s="56">
        <v>546</v>
      </c>
      <c r="O147" s="56">
        <v>25000000</v>
      </c>
      <c r="P147" s="59">
        <v>601</v>
      </c>
      <c r="Q147" s="273">
        <v>25000000</v>
      </c>
      <c r="R147" s="59">
        <v>586</v>
      </c>
      <c r="S147" s="273">
        <v>25000000</v>
      </c>
      <c r="T147" s="118" t="s">
        <v>263</v>
      </c>
      <c r="U147" s="118" t="s">
        <v>284</v>
      </c>
      <c r="V147" s="61" t="s">
        <v>304</v>
      </c>
      <c r="W147" s="272"/>
      <c r="X147" s="273"/>
      <c r="Y147" s="273"/>
      <c r="Z147" s="273"/>
      <c r="AA147" s="273"/>
      <c r="AB147" s="273"/>
      <c r="AC147" s="273">
        <v>0</v>
      </c>
      <c r="AD147" s="273">
        <v>2500000</v>
      </c>
      <c r="AE147" s="273">
        <v>5000000</v>
      </c>
      <c r="AF147" s="273"/>
      <c r="AG147" s="273"/>
      <c r="AH147" s="274"/>
      <c r="AI147" s="275">
        <f t="shared" si="28"/>
        <v>7500000</v>
      </c>
      <c r="AJ147" s="254">
        <f t="shared" si="29"/>
        <v>17500000</v>
      </c>
      <c r="AK147" s="153"/>
    </row>
    <row r="148" spans="1:37" s="154" customFormat="1" x14ac:dyDescent="0.2">
      <c r="A148" s="55" t="s">
        <v>250</v>
      </c>
      <c r="B148" s="123">
        <f t="shared" si="27"/>
        <v>25000000</v>
      </c>
      <c r="C148" s="57" t="s">
        <v>57</v>
      </c>
      <c r="D148" s="57" t="s">
        <v>177</v>
      </c>
      <c r="E148" s="57" t="s">
        <v>319</v>
      </c>
      <c r="F148" s="57" t="s">
        <v>317</v>
      </c>
      <c r="G148" s="57" t="s">
        <v>156</v>
      </c>
      <c r="H148" s="57" t="s">
        <v>1290</v>
      </c>
      <c r="I148" s="57" t="s">
        <v>201</v>
      </c>
      <c r="J148" s="57" t="s">
        <v>157</v>
      </c>
      <c r="K148" s="57" t="s">
        <v>200</v>
      </c>
      <c r="L148" s="58"/>
      <c r="M148" s="115">
        <v>25000000</v>
      </c>
      <c r="N148" s="65">
        <v>634</v>
      </c>
      <c r="O148" s="65">
        <v>25000000</v>
      </c>
      <c r="P148" s="59">
        <v>698</v>
      </c>
      <c r="Q148" s="273">
        <v>25000000</v>
      </c>
      <c r="R148" s="59">
        <v>736</v>
      </c>
      <c r="S148" s="273">
        <v>25000000</v>
      </c>
      <c r="T148" s="118" t="s">
        <v>264</v>
      </c>
      <c r="U148" s="118" t="s">
        <v>285</v>
      </c>
      <c r="V148" s="61" t="s">
        <v>305</v>
      </c>
      <c r="W148" s="272"/>
      <c r="X148" s="273"/>
      <c r="Y148" s="273"/>
      <c r="Z148" s="273"/>
      <c r="AA148" s="273"/>
      <c r="AB148" s="273"/>
      <c r="AC148" s="273">
        <v>0</v>
      </c>
      <c r="AD148" s="273">
        <v>1500000</v>
      </c>
      <c r="AE148" s="273">
        <v>5000000</v>
      </c>
      <c r="AF148" s="273"/>
      <c r="AG148" s="273"/>
      <c r="AH148" s="274"/>
      <c r="AI148" s="275">
        <f>SUM(W148:AH148)</f>
        <v>6500000</v>
      </c>
      <c r="AJ148" s="254">
        <f>+S148-AI148</f>
        <v>18500000</v>
      </c>
      <c r="AK148" s="153"/>
    </row>
    <row r="149" spans="1:37" s="154" customFormat="1" x14ac:dyDescent="0.2">
      <c r="A149" s="55" t="s">
        <v>250</v>
      </c>
      <c r="B149" s="123">
        <f t="shared" si="27"/>
        <v>27500000</v>
      </c>
      <c r="C149" s="57" t="s">
        <v>57</v>
      </c>
      <c r="D149" s="57" t="s">
        <v>177</v>
      </c>
      <c r="E149" s="57" t="s">
        <v>319</v>
      </c>
      <c r="F149" s="57" t="s">
        <v>317</v>
      </c>
      <c r="G149" s="57" t="s">
        <v>156</v>
      </c>
      <c r="H149" s="57" t="s">
        <v>1290</v>
      </c>
      <c r="I149" s="57" t="s">
        <v>201</v>
      </c>
      <c r="J149" s="57" t="s">
        <v>157</v>
      </c>
      <c r="K149" s="57" t="s">
        <v>200</v>
      </c>
      <c r="L149" s="58"/>
      <c r="M149" s="115">
        <v>27500000</v>
      </c>
      <c r="N149" s="56">
        <v>635</v>
      </c>
      <c r="O149" s="56">
        <v>27500000</v>
      </c>
      <c r="P149" s="59">
        <v>697</v>
      </c>
      <c r="Q149" s="273">
        <v>27500000</v>
      </c>
      <c r="R149" s="59">
        <v>724</v>
      </c>
      <c r="S149" s="273">
        <v>27500000</v>
      </c>
      <c r="T149" s="118" t="s">
        <v>265</v>
      </c>
      <c r="U149" s="118" t="s">
        <v>286</v>
      </c>
      <c r="V149" s="61" t="s">
        <v>306</v>
      </c>
      <c r="W149" s="272"/>
      <c r="X149" s="273"/>
      <c r="Y149" s="273"/>
      <c r="Z149" s="273"/>
      <c r="AA149" s="273"/>
      <c r="AB149" s="273"/>
      <c r="AC149" s="273">
        <v>0</v>
      </c>
      <c r="AD149" s="273">
        <v>1466667</v>
      </c>
      <c r="AE149" s="273">
        <v>5500000</v>
      </c>
      <c r="AF149" s="273"/>
      <c r="AG149" s="273"/>
      <c r="AH149" s="274"/>
      <c r="AI149" s="275">
        <f t="shared" si="28"/>
        <v>6966667</v>
      </c>
      <c r="AJ149" s="254">
        <f t="shared" si="29"/>
        <v>20533333</v>
      </c>
      <c r="AK149" s="153"/>
    </row>
    <row r="150" spans="1:37" s="154" customFormat="1" x14ac:dyDescent="0.2">
      <c r="A150" s="55" t="s">
        <v>250</v>
      </c>
      <c r="B150" s="123">
        <f t="shared" si="27"/>
        <v>35192000</v>
      </c>
      <c r="C150" s="57" t="s">
        <v>57</v>
      </c>
      <c r="D150" s="57" t="s">
        <v>177</v>
      </c>
      <c r="E150" s="57" t="s">
        <v>319</v>
      </c>
      <c r="F150" s="57" t="s">
        <v>317</v>
      </c>
      <c r="G150" s="57" t="s">
        <v>156</v>
      </c>
      <c r="H150" s="57" t="s">
        <v>1290</v>
      </c>
      <c r="I150" s="57" t="s">
        <v>201</v>
      </c>
      <c r="J150" s="57" t="s">
        <v>157</v>
      </c>
      <c r="K150" s="57" t="s">
        <v>200</v>
      </c>
      <c r="L150" s="58"/>
      <c r="M150" s="115">
        <v>35192000</v>
      </c>
      <c r="N150" s="56">
        <v>655</v>
      </c>
      <c r="O150" s="56">
        <v>35192000</v>
      </c>
      <c r="P150" s="59">
        <v>693</v>
      </c>
      <c r="Q150" s="273">
        <v>35192000</v>
      </c>
      <c r="R150" s="59">
        <v>749</v>
      </c>
      <c r="S150" s="273">
        <v>35192000</v>
      </c>
      <c r="T150" s="118" t="s">
        <v>266</v>
      </c>
      <c r="U150" s="118" t="s">
        <v>287</v>
      </c>
      <c r="V150" s="126" t="s">
        <v>307</v>
      </c>
      <c r="W150" s="272"/>
      <c r="X150" s="273"/>
      <c r="Y150" s="273"/>
      <c r="Z150" s="273"/>
      <c r="AA150" s="273"/>
      <c r="AB150" s="273"/>
      <c r="AC150" s="273">
        <v>0</v>
      </c>
      <c r="AD150" s="273">
        <v>1876907</v>
      </c>
      <c r="AE150" s="273">
        <v>7038400</v>
      </c>
      <c r="AF150" s="273"/>
      <c r="AG150" s="273"/>
      <c r="AH150" s="274"/>
      <c r="AI150" s="275">
        <f t="shared" si="28"/>
        <v>8915307</v>
      </c>
      <c r="AJ150" s="254">
        <f t="shared" si="29"/>
        <v>26276693</v>
      </c>
      <c r="AK150" s="153"/>
    </row>
    <row r="151" spans="1:37" s="154" customFormat="1" x14ac:dyDescent="0.2">
      <c r="A151" s="55" t="s">
        <v>250</v>
      </c>
      <c r="B151" s="123">
        <f t="shared" si="27"/>
        <v>28110500</v>
      </c>
      <c r="C151" s="57" t="s">
        <v>57</v>
      </c>
      <c r="D151" s="57" t="s">
        <v>177</v>
      </c>
      <c r="E151" s="57" t="s">
        <v>319</v>
      </c>
      <c r="F151" s="57" t="s">
        <v>317</v>
      </c>
      <c r="G151" s="57" t="s">
        <v>156</v>
      </c>
      <c r="H151" s="57" t="s">
        <v>1290</v>
      </c>
      <c r="I151" s="57" t="s">
        <v>201</v>
      </c>
      <c r="J151" s="57" t="s">
        <v>157</v>
      </c>
      <c r="K151" s="57" t="s">
        <v>200</v>
      </c>
      <c r="L151" s="58"/>
      <c r="M151" s="115">
        <v>28110500</v>
      </c>
      <c r="N151" s="56">
        <v>625</v>
      </c>
      <c r="O151" s="56">
        <v>28110500</v>
      </c>
      <c r="P151" s="59">
        <v>696</v>
      </c>
      <c r="Q151" s="273">
        <v>28110500</v>
      </c>
      <c r="R151" s="59">
        <v>734</v>
      </c>
      <c r="S151" s="273">
        <v>28110500</v>
      </c>
      <c r="T151" s="118" t="s">
        <v>267</v>
      </c>
      <c r="U151" s="118" t="s">
        <v>288</v>
      </c>
      <c r="V151" s="61" t="s">
        <v>308</v>
      </c>
      <c r="W151" s="272"/>
      <c r="X151" s="273"/>
      <c r="Y151" s="273"/>
      <c r="Z151" s="273"/>
      <c r="AA151" s="273"/>
      <c r="AB151" s="273"/>
      <c r="AC151" s="273">
        <v>0</v>
      </c>
      <c r="AD151" s="273">
        <v>1686630</v>
      </c>
      <c r="AE151" s="273">
        <v>5622100</v>
      </c>
      <c r="AF151" s="273"/>
      <c r="AG151" s="273"/>
      <c r="AH151" s="274"/>
      <c r="AI151" s="275">
        <f t="shared" si="28"/>
        <v>7308730</v>
      </c>
      <c r="AJ151" s="254">
        <f t="shared" si="29"/>
        <v>20801770</v>
      </c>
      <c r="AK151" s="153"/>
    </row>
    <row r="152" spans="1:37" s="154" customFormat="1" x14ac:dyDescent="0.2">
      <c r="A152" s="55" t="s">
        <v>250</v>
      </c>
      <c r="B152" s="123">
        <f t="shared" si="27"/>
        <v>23425417</v>
      </c>
      <c r="C152" s="57" t="s">
        <v>57</v>
      </c>
      <c r="D152" s="57" t="s">
        <v>177</v>
      </c>
      <c r="E152" s="57" t="s">
        <v>319</v>
      </c>
      <c r="F152" s="57" t="s">
        <v>317</v>
      </c>
      <c r="G152" s="57" t="s">
        <v>156</v>
      </c>
      <c r="H152" s="57" t="s">
        <v>1290</v>
      </c>
      <c r="I152" s="57" t="s">
        <v>201</v>
      </c>
      <c r="J152" s="57" t="s">
        <v>157</v>
      </c>
      <c r="K152" s="57" t="s">
        <v>200</v>
      </c>
      <c r="L152" s="58"/>
      <c r="M152" s="115">
        <v>23425417</v>
      </c>
      <c r="N152" s="56">
        <v>800</v>
      </c>
      <c r="O152" s="56">
        <v>23425417</v>
      </c>
      <c r="P152" s="59">
        <v>864</v>
      </c>
      <c r="Q152" s="273">
        <v>23425417</v>
      </c>
      <c r="R152" s="59">
        <v>972</v>
      </c>
      <c r="S152" s="273">
        <v>23425417</v>
      </c>
      <c r="T152" s="118" t="s">
        <v>268</v>
      </c>
      <c r="U152" s="118" t="s">
        <v>289</v>
      </c>
      <c r="V152" s="61" t="s">
        <v>309</v>
      </c>
      <c r="W152" s="272"/>
      <c r="X152" s="273"/>
      <c r="Y152" s="273"/>
      <c r="Z152" s="273"/>
      <c r="AA152" s="273"/>
      <c r="AB152" s="273"/>
      <c r="AC152" s="273"/>
      <c r="AD152" s="273"/>
      <c r="AE152" s="273">
        <v>1311823</v>
      </c>
      <c r="AF152" s="273"/>
      <c r="AG152" s="273"/>
      <c r="AH152" s="274"/>
      <c r="AI152" s="275">
        <f t="shared" si="28"/>
        <v>1311823</v>
      </c>
      <c r="AJ152" s="254">
        <f t="shared" si="29"/>
        <v>22113594</v>
      </c>
      <c r="AK152" s="153"/>
    </row>
    <row r="153" spans="1:37" s="154" customFormat="1" x14ac:dyDescent="0.2">
      <c r="A153" s="55" t="s">
        <v>250</v>
      </c>
      <c r="B153" s="123">
        <f t="shared" si="27"/>
        <v>11244200</v>
      </c>
      <c r="C153" s="57" t="s">
        <v>57</v>
      </c>
      <c r="D153" s="57" t="s">
        <v>177</v>
      </c>
      <c r="E153" s="57" t="s">
        <v>319</v>
      </c>
      <c r="F153" s="57" t="s">
        <v>317</v>
      </c>
      <c r="G153" s="57" t="s">
        <v>156</v>
      </c>
      <c r="H153" s="57" t="s">
        <v>1290</v>
      </c>
      <c r="I153" s="57" t="s">
        <v>201</v>
      </c>
      <c r="J153" s="57" t="s">
        <v>157</v>
      </c>
      <c r="K153" s="57" t="s">
        <v>200</v>
      </c>
      <c r="L153" s="58"/>
      <c r="M153" s="115">
        <v>13118233</v>
      </c>
      <c r="N153" s="56">
        <v>868</v>
      </c>
      <c r="O153" s="56">
        <v>13118233</v>
      </c>
      <c r="P153" s="59">
        <v>960</v>
      </c>
      <c r="Q153" s="273">
        <v>11244200</v>
      </c>
      <c r="R153" s="59">
        <v>1177</v>
      </c>
      <c r="S153" s="273">
        <v>11244200</v>
      </c>
      <c r="T153" s="118" t="s">
        <v>1483</v>
      </c>
      <c r="U153" s="118" t="s">
        <v>1519</v>
      </c>
      <c r="V153" s="61" t="s">
        <v>1526</v>
      </c>
      <c r="W153" s="272"/>
      <c r="X153" s="273"/>
      <c r="Y153" s="273"/>
      <c r="Z153" s="273"/>
      <c r="AA153" s="273"/>
      <c r="AB153" s="273"/>
      <c r="AC153" s="273"/>
      <c r="AD153" s="273"/>
      <c r="AE153" s="273"/>
      <c r="AF153" s="273"/>
      <c r="AG153" s="273"/>
      <c r="AH153" s="274"/>
      <c r="AI153" s="275">
        <f t="shared" si="28"/>
        <v>0</v>
      </c>
      <c r="AJ153" s="254">
        <f t="shared" si="29"/>
        <v>11244200</v>
      </c>
      <c r="AK153" s="153"/>
    </row>
    <row r="154" spans="1:37" s="154" customFormat="1" x14ac:dyDescent="0.2">
      <c r="A154" s="55" t="s">
        <v>250</v>
      </c>
      <c r="B154" s="123">
        <f t="shared" si="27"/>
        <v>6445000</v>
      </c>
      <c r="C154" s="57" t="s">
        <v>57</v>
      </c>
      <c r="D154" s="57" t="s">
        <v>177</v>
      </c>
      <c r="E154" s="57" t="s">
        <v>319</v>
      </c>
      <c r="F154" s="57" t="s">
        <v>317</v>
      </c>
      <c r="G154" s="57" t="s">
        <v>156</v>
      </c>
      <c r="H154" s="57" t="s">
        <v>1290</v>
      </c>
      <c r="I154" s="57" t="s">
        <v>201</v>
      </c>
      <c r="J154" s="57" t="s">
        <v>157</v>
      </c>
      <c r="K154" s="57" t="s">
        <v>200</v>
      </c>
      <c r="L154" s="58"/>
      <c r="M154" s="115">
        <v>9023000</v>
      </c>
      <c r="N154" s="56">
        <v>909</v>
      </c>
      <c r="O154" s="56">
        <v>9023000</v>
      </c>
      <c r="P154" s="59">
        <v>1001</v>
      </c>
      <c r="Q154" s="273">
        <v>6445000</v>
      </c>
      <c r="R154" s="59">
        <v>1238</v>
      </c>
      <c r="S154" s="273">
        <v>6445000</v>
      </c>
      <c r="T154" s="118" t="s">
        <v>1484</v>
      </c>
      <c r="U154" s="118" t="s">
        <v>1520</v>
      </c>
      <c r="V154" s="61">
        <v>722</v>
      </c>
      <c r="W154" s="272"/>
      <c r="X154" s="273"/>
      <c r="Y154" s="273"/>
      <c r="Z154" s="273"/>
      <c r="AA154" s="273"/>
      <c r="AB154" s="273"/>
      <c r="AC154" s="273"/>
      <c r="AD154" s="273"/>
      <c r="AE154" s="273"/>
      <c r="AF154" s="273"/>
      <c r="AG154" s="273"/>
      <c r="AH154" s="274"/>
      <c r="AI154" s="275">
        <f t="shared" si="28"/>
        <v>0</v>
      </c>
      <c r="AJ154" s="254">
        <f t="shared" si="29"/>
        <v>6445000</v>
      </c>
      <c r="AK154" s="153"/>
    </row>
    <row r="155" spans="1:37" s="154" customFormat="1" x14ac:dyDescent="0.2">
      <c r="A155" s="55" t="s">
        <v>250</v>
      </c>
      <c r="B155" s="123">
        <f t="shared" si="27"/>
        <v>35192000</v>
      </c>
      <c r="C155" s="57" t="s">
        <v>57</v>
      </c>
      <c r="D155" s="57" t="s">
        <v>177</v>
      </c>
      <c r="E155" s="57" t="s">
        <v>319</v>
      </c>
      <c r="F155" s="57" t="s">
        <v>317</v>
      </c>
      <c r="G155" s="57" t="s">
        <v>156</v>
      </c>
      <c r="H155" s="57" t="s">
        <v>1290</v>
      </c>
      <c r="I155" s="57" t="s">
        <v>201</v>
      </c>
      <c r="J155" s="57" t="s">
        <v>157</v>
      </c>
      <c r="K155" s="57" t="s">
        <v>200</v>
      </c>
      <c r="L155" s="58"/>
      <c r="M155" s="115">
        <v>35192000</v>
      </c>
      <c r="N155" s="56">
        <v>626</v>
      </c>
      <c r="O155" s="56">
        <v>35192000</v>
      </c>
      <c r="P155" s="59">
        <v>695</v>
      </c>
      <c r="Q155" s="273">
        <v>35192000</v>
      </c>
      <c r="R155" s="59">
        <v>723</v>
      </c>
      <c r="S155" s="273">
        <v>35192000</v>
      </c>
      <c r="T155" s="118" t="s">
        <v>269</v>
      </c>
      <c r="U155" s="118" t="s">
        <v>290</v>
      </c>
      <c r="V155" s="61" t="s">
        <v>310</v>
      </c>
      <c r="W155" s="272"/>
      <c r="X155" s="273"/>
      <c r="Y155" s="273"/>
      <c r="Z155" s="273"/>
      <c r="AA155" s="273"/>
      <c r="AB155" s="273"/>
      <c r="AC155" s="273">
        <v>0</v>
      </c>
      <c r="AD155" s="273">
        <v>2346133</v>
      </c>
      <c r="AE155" s="273">
        <v>7038400</v>
      </c>
      <c r="AF155" s="273"/>
      <c r="AG155" s="273"/>
      <c r="AH155" s="274"/>
      <c r="AI155" s="275">
        <f t="shared" ref="AI155:AI164" si="30">SUM(W155:AH155)</f>
        <v>9384533</v>
      </c>
      <c r="AJ155" s="254">
        <f t="shared" ref="AJ155:AJ164" si="31">+S155-AI155</f>
        <v>25807467</v>
      </c>
      <c r="AK155" s="153"/>
    </row>
    <row r="156" spans="1:37" s="154" customFormat="1" x14ac:dyDescent="0.2">
      <c r="A156" s="55" t="s">
        <v>250</v>
      </c>
      <c r="B156" s="123">
        <f t="shared" si="27"/>
        <v>28110500</v>
      </c>
      <c r="C156" s="57" t="s">
        <v>57</v>
      </c>
      <c r="D156" s="57" t="s">
        <v>177</v>
      </c>
      <c r="E156" s="57" t="s">
        <v>319</v>
      </c>
      <c r="F156" s="57" t="s">
        <v>317</v>
      </c>
      <c r="G156" s="57" t="s">
        <v>156</v>
      </c>
      <c r="H156" s="57" t="s">
        <v>1290</v>
      </c>
      <c r="I156" s="57" t="s">
        <v>201</v>
      </c>
      <c r="J156" s="57" t="s">
        <v>157</v>
      </c>
      <c r="K156" s="57" t="s">
        <v>200</v>
      </c>
      <c r="L156" s="58"/>
      <c r="M156" s="115">
        <v>28110500</v>
      </c>
      <c r="N156" s="56">
        <v>626</v>
      </c>
      <c r="O156" s="56">
        <v>28110500</v>
      </c>
      <c r="P156" s="59">
        <v>694</v>
      </c>
      <c r="Q156" s="273">
        <v>28110500</v>
      </c>
      <c r="R156" s="59">
        <v>745</v>
      </c>
      <c r="S156" s="273">
        <v>28110500</v>
      </c>
      <c r="T156" s="118" t="s">
        <v>270</v>
      </c>
      <c r="U156" s="118" t="s">
        <v>291</v>
      </c>
      <c r="V156" s="61" t="s">
        <v>311</v>
      </c>
      <c r="W156" s="272"/>
      <c r="X156" s="273"/>
      <c r="Y156" s="273"/>
      <c r="Z156" s="273"/>
      <c r="AA156" s="273"/>
      <c r="AB156" s="273"/>
      <c r="AC156" s="273">
        <v>0</v>
      </c>
      <c r="AD156" s="273">
        <v>1499227</v>
      </c>
      <c r="AE156" s="273">
        <v>5622100</v>
      </c>
      <c r="AF156" s="273"/>
      <c r="AG156" s="273"/>
      <c r="AH156" s="274"/>
      <c r="AI156" s="275">
        <f t="shared" si="30"/>
        <v>7121327</v>
      </c>
      <c r="AJ156" s="254">
        <f t="shared" si="31"/>
        <v>20989173</v>
      </c>
      <c r="AK156" s="153"/>
    </row>
    <row r="157" spans="1:37" s="154" customFormat="1" x14ac:dyDescent="0.2">
      <c r="A157" s="55" t="s">
        <v>250</v>
      </c>
      <c r="B157" s="123">
        <f t="shared" si="27"/>
        <v>957600</v>
      </c>
      <c r="C157" s="57" t="s">
        <v>57</v>
      </c>
      <c r="D157" s="57" t="s">
        <v>177</v>
      </c>
      <c r="E157" s="57" t="s">
        <v>319</v>
      </c>
      <c r="F157" s="57" t="s">
        <v>317</v>
      </c>
      <c r="G157" s="57" t="s">
        <v>156</v>
      </c>
      <c r="H157" s="57" t="s">
        <v>1290</v>
      </c>
      <c r="I157" s="57" t="s">
        <v>201</v>
      </c>
      <c r="J157" s="57" t="s">
        <v>157</v>
      </c>
      <c r="K157" s="57" t="s">
        <v>200</v>
      </c>
      <c r="L157" s="58"/>
      <c r="M157" s="115">
        <v>957600</v>
      </c>
      <c r="N157" s="56">
        <v>426</v>
      </c>
      <c r="O157" s="56">
        <v>957600</v>
      </c>
      <c r="P157" s="59">
        <v>599</v>
      </c>
      <c r="Q157" s="273">
        <v>957600</v>
      </c>
      <c r="R157" s="59">
        <v>562</v>
      </c>
      <c r="S157" s="273">
        <v>957600</v>
      </c>
      <c r="T157" s="118" t="s">
        <v>271</v>
      </c>
      <c r="U157" s="118" t="s">
        <v>33</v>
      </c>
      <c r="V157" s="61" t="s">
        <v>909</v>
      </c>
      <c r="W157" s="272"/>
      <c r="X157" s="273"/>
      <c r="Y157" s="273"/>
      <c r="Z157" s="273"/>
      <c r="AA157" s="273"/>
      <c r="AB157" s="273"/>
      <c r="AC157" s="273">
        <v>957600</v>
      </c>
      <c r="AD157" s="273"/>
      <c r="AE157" s="273"/>
      <c r="AF157" s="273"/>
      <c r="AG157" s="273"/>
      <c r="AH157" s="274"/>
      <c r="AI157" s="275">
        <f t="shared" si="30"/>
        <v>957600</v>
      </c>
      <c r="AJ157" s="254">
        <f t="shared" si="31"/>
        <v>0</v>
      </c>
      <c r="AK157" s="153"/>
    </row>
    <row r="158" spans="1:37" s="154" customFormat="1" x14ac:dyDescent="0.2">
      <c r="A158" s="55" t="s">
        <v>250</v>
      </c>
      <c r="B158" s="123">
        <f t="shared" si="27"/>
        <v>699300</v>
      </c>
      <c r="C158" s="57" t="s">
        <v>57</v>
      </c>
      <c r="D158" s="57" t="s">
        <v>177</v>
      </c>
      <c r="E158" s="57" t="s">
        <v>319</v>
      </c>
      <c r="F158" s="57" t="s">
        <v>317</v>
      </c>
      <c r="G158" s="57" t="s">
        <v>156</v>
      </c>
      <c r="H158" s="57" t="s">
        <v>1290</v>
      </c>
      <c r="I158" s="57" t="s">
        <v>201</v>
      </c>
      <c r="J158" s="57" t="s">
        <v>157</v>
      </c>
      <c r="K158" s="57" t="s">
        <v>200</v>
      </c>
      <c r="L158" s="58"/>
      <c r="M158" s="115">
        <v>699300</v>
      </c>
      <c r="N158" s="56">
        <v>572</v>
      </c>
      <c r="O158" s="56">
        <v>699300</v>
      </c>
      <c r="P158" s="59">
        <v>689</v>
      </c>
      <c r="Q158" s="273">
        <v>699300</v>
      </c>
      <c r="R158" s="59">
        <v>595</v>
      </c>
      <c r="S158" s="273">
        <v>699300</v>
      </c>
      <c r="T158" s="118" t="s">
        <v>271</v>
      </c>
      <c r="U158" s="118" t="s">
        <v>33</v>
      </c>
      <c r="V158" s="61" t="s">
        <v>909</v>
      </c>
      <c r="W158" s="272"/>
      <c r="X158" s="273"/>
      <c r="Y158" s="273"/>
      <c r="Z158" s="273"/>
      <c r="AA158" s="273"/>
      <c r="AB158" s="273"/>
      <c r="AC158" s="273">
        <v>699300</v>
      </c>
      <c r="AD158" s="273"/>
      <c r="AE158" s="273"/>
      <c r="AF158" s="273"/>
      <c r="AG158" s="273"/>
      <c r="AH158" s="274"/>
      <c r="AI158" s="275">
        <f t="shared" si="30"/>
        <v>699300</v>
      </c>
      <c r="AJ158" s="254">
        <f t="shared" si="31"/>
        <v>0</v>
      </c>
      <c r="AK158" s="153"/>
    </row>
    <row r="159" spans="1:37" s="154" customFormat="1" x14ac:dyDescent="0.2">
      <c r="A159" s="55" t="s">
        <v>250</v>
      </c>
      <c r="B159" s="123">
        <f t="shared" si="27"/>
        <v>316600</v>
      </c>
      <c r="C159" s="57" t="s">
        <v>57</v>
      </c>
      <c r="D159" s="57" t="s">
        <v>177</v>
      </c>
      <c r="E159" s="57" t="s">
        <v>319</v>
      </c>
      <c r="F159" s="57" t="s">
        <v>317</v>
      </c>
      <c r="G159" s="57" t="s">
        <v>156</v>
      </c>
      <c r="H159" s="57" t="s">
        <v>1290</v>
      </c>
      <c r="I159" s="57" t="s">
        <v>201</v>
      </c>
      <c r="J159" s="57" t="s">
        <v>157</v>
      </c>
      <c r="K159" s="57" t="s">
        <v>200</v>
      </c>
      <c r="L159" s="58"/>
      <c r="M159" s="115">
        <v>316600</v>
      </c>
      <c r="N159" s="56">
        <v>752</v>
      </c>
      <c r="O159" s="56">
        <v>316600</v>
      </c>
      <c r="P159" s="59">
        <v>849</v>
      </c>
      <c r="Q159" s="273">
        <v>316600</v>
      </c>
      <c r="R159" s="59">
        <v>898</v>
      </c>
      <c r="S159" s="273">
        <v>316600</v>
      </c>
      <c r="T159" s="118" t="s">
        <v>271</v>
      </c>
      <c r="U159" s="118" t="s">
        <v>33</v>
      </c>
      <c r="V159" s="61" t="s">
        <v>909</v>
      </c>
      <c r="W159" s="272"/>
      <c r="X159" s="273"/>
      <c r="Y159" s="273"/>
      <c r="Z159" s="273"/>
      <c r="AA159" s="273"/>
      <c r="AB159" s="273"/>
      <c r="AC159" s="273"/>
      <c r="AD159" s="273">
        <v>316600</v>
      </c>
      <c r="AE159" s="273"/>
      <c r="AF159" s="273"/>
      <c r="AG159" s="273"/>
      <c r="AH159" s="274"/>
      <c r="AI159" s="275">
        <f t="shared" si="30"/>
        <v>316600</v>
      </c>
      <c r="AJ159" s="254">
        <f t="shared" si="31"/>
        <v>0</v>
      </c>
      <c r="AK159" s="153"/>
    </row>
    <row r="160" spans="1:37" s="154" customFormat="1" x14ac:dyDescent="0.2">
      <c r="A160" s="55" t="s">
        <v>250</v>
      </c>
      <c r="B160" s="123">
        <f t="shared" si="27"/>
        <v>796800</v>
      </c>
      <c r="C160" s="57" t="s">
        <v>57</v>
      </c>
      <c r="D160" s="57" t="s">
        <v>177</v>
      </c>
      <c r="E160" s="57" t="s">
        <v>319</v>
      </c>
      <c r="F160" s="57" t="s">
        <v>317</v>
      </c>
      <c r="G160" s="57" t="s">
        <v>156</v>
      </c>
      <c r="H160" s="57" t="s">
        <v>1290</v>
      </c>
      <c r="I160" s="57" t="s">
        <v>201</v>
      </c>
      <c r="J160" s="57" t="s">
        <v>157</v>
      </c>
      <c r="K160" s="57" t="s">
        <v>200</v>
      </c>
      <c r="L160" s="58"/>
      <c r="M160" s="115">
        <v>796800</v>
      </c>
      <c r="N160" s="56">
        <v>819</v>
      </c>
      <c r="O160" s="56">
        <v>796800</v>
      </c>
      <c r="P160" s="59">
        <v>891</v>
      </c>
      <c r="Q160" s="273">
        <v>796800</v>
      </c>
      <c r="R160" s="59">
        <v>1027</v>
      </c>
      <c r="S160" s="273">
        <v>796800</v>
      </c>
      <c r="T160" s="118" t="s">
        <v>271</v>
      </c>
      <c r="U160" s="118" t="s">
        <v>33</v>
      </c>
      <c r="V160" s="61" t="s">
        <v>909</v>
      </c>
      <c r="W160" s="272"/>
      <c r="X160" s="273"/>
      <c r="Y160" s="273"/>
      <c r="Z160" s="273"/>
      <c r="AA160" s="273"/>
      <c r="AB160" s="273"/>
      <c r="AC160" s="273"/>
      <c r="AD160" s="273"/>
      <c r="AE160" s="273">
        <v>796800</v>
      </c>
      <c r="AF160" s="273"/>
      <c r="AG160" s="273"/>
      <c r="AH160" s="274"/>
      <c r="AI160" s="275">
        <f t="shared" si="30"/>
        <v>796800</v>
      </c>
      <c r="AJ160" s="254">
        <f t="shared" si="31"/>
        <v>0</v>
      </c>
      <c r="AK160" s="153"/>
    </row>
    <row r="161" spans="1:37" s="154" customFormat="1" x14ac:dyDescent="0.2">
      <c r="A161" s="55" t="s">
        <v>250</v>
      </c>
      <c r="B161" s="123">
        <f t="shared" si="27"/>
        <v>796800</v>
      </c>
      <c r="C161" s="57" t="s">
        <v>57</v>
      </c>
      <c r="D161" s="57" t="s">
        <v>177</v>
      </c>
      <c r="E161" s="57" t="s">
        <v>319</v>
      </c>
      <c r="F161" s="57" t="s">
        <v>317</v>
      </c>
      <c r="G161" s="57" t="s">
        <v>156</v>
      </c>
      <c r="H161" s="57" t="s">
        <v>1290</v>
      </c>
      <c r="I161" s="57" t="s">
        <v>201</v>
      </c>
      <c r="J161" s="57" t="s">
        <v>157</v>
      </c>
      <c r="K161" s="57" t="s">
        <v>200</v>
      </c>
      <c r="L161" s="58"/>
      <c r="M161" s="115">
        <v>796800</v>
      </c>
      <c r="N161" s="56">
        <v>862</v>
      </c>
      <c r="O161" s="56">
        <v>796800</v>
      </c>
      <c r="P161" s="59">
        <v>948</v>
      </c>
      <c r="Q161" s="273">
        <v>796800</v>
      </c>
      <c r="R161" s="59">
        <v>1088</v>
      </c>
      <c r="S161" s="273">
        <v>796800</v>
      </c>
      <c r="T161" s="118" t="s">
        <v>271</v>
      </c>
      <c r="U161" s="118" t="s">
        <v>1343</v>
      </c>
      <c r="V161" s="61" t="s">
        <v>909</v>
      </c>
      <c r="W161" s="272"/>
      <c r="X161" s="273"/>
      <c r="Y161" s="273"/>
      <c r="Z161" s="273"/>
      <c r="AA161" s="273"/>
      <c r="AB161" s="273"/>
      <c r="AC161" s="273"/>
      <c r="AD161" s="273"/>
      <c r="AE161" s="273"/>
      <c r="AF161" s="273"/>
      <c r="AG161" s="273"/>
      <c r="AH161" s="274"/>
      <c r="AI161" s="275">
        <f t="shared" si="30"/>
        <v>0</v>
      </c>
      <c r="AJ161" s="254">
        <f t="shared" si="31"/>
        <v>796800</v>
      </c>
      <c r="AK161" s="153"/>
    </row>
    <row r="162" spans="1:37" s="154" customFormat="1" x14ac:dyDescent="0.2">
      <c r="A162" s="55" t="s">
        <v>250</v>
      </c>
      <c r="B162" s="123">
        <f t="shared" si="27"/>
        <v>796800</v>
      </c>
      <c r="C162" s="57" t="s">
        <v>57</v>
      </c>
      <c r="D162" s="57" t="s">
        <v>177</v>
      </c>
      <c r="E162" s="57" t="s">
        <v>319</v>
      </c>
      <c r="F162" s="57" t="s">
        <v>317</v>
      </c>
      <c r="G162" s="57" t="s">
        <v>156</v>
      </c>
      <c r="H162" s="57" t="s">
        <v>1290</v>
      </c>
      <c r="I162" s="57" t="s">
        <v>201</v>
      </c>
      <c r="J162" s="57" t="s">
        <v>157</v>
      </c>
      <c r="K162" s="57" t="s">
        <v>200</v>
      </c>
      <c r="L162" s="58"/>
      <c r="M162" s="115">
        <v>796800</v>
      </c>
      <c r="N162" s="56">
        <v>960</v>
      </c>
      <c r="O162" s="56">
        <v>796800</v>
      </c>
      <c r="P162" s="59">
        <v>1054</v>
      </c>
      <c r="Q162" s="273">
        <v>796800</v>
      </c>
      <c r="R162" s="59">
        <v>1248</v>
      </c>
      <c r="S162" s="273">
        <v>796800</v>
      </c>
      <c r="T162" s="118" t="s">
        <v>271</v>
      </c>
      <c r="U162" s="118" t="s">
        <v>1343</v>
      </c>
      <c r="V162" s="61" t="s">
        <v>909</v>
      </c>
      <c r="W162" s="272"/>
      <c r="X162" s="273"/>
      <c r="Y162" s="273"/>
      <c r="Z162" s="273"/>
      <c r="AA162" s="273"/>
      <c r="AB162" s="273"/>
      <c r="AC162" s="273"/>
      <c r="AD162" s="273"/>
      <c r="AE162" s="273"/>
      <c r="AF162" s="273"/>
      <c r="AG162" s="273"/>
      <c r="AH162" s="274"/>
      <c r="AI162" s="275">
        <f t="shared" si="30"/>
        <v>0</v>
      </c>
      <c r="AJ162" s="254">
        <f t="shared" si="31"/>
        <v>796800</v>
      </c>
      <c r="AK162" s="153"/>
    </row>
    <row r="163" spans="1:37" s="154" customFormat="1" x14ac:dyDescent="0.2">
      <c r="A163" s="55" t="s">
        <v>250</v>
      </c>
      <c r="B163" s="123">
        <f t="shared" si="27"/>
        <v>6740250</v>
      </c>
      <c r="C163" s="57" t="s">
        <v>57</v>
      </c>
      <c r="D163" s="57" t="s">
        <v>177</v>
      </c>
      <c r="E163" s="57" t="s">
        <v>319</v>
      </c>
      <c r="F163" s="57" t="s">
        <v>317</v>
      </c>
      <c r="G163" s="57" t="s">
        <v>156</v>
      </c>
      <c r="H163" s="57" t="s">
        <v>1290</v>
      </c>
      <c r="I163" s="57" t="s">
        <v>201</v>
      </c>
      <c r="J163" s="57" t="s">
        <v>157</v>
      </c>
      <c r="K163" s="57" t="s">
        <v>200</v>
      </c>
      <c r="L163" s="58"/>
      <c r="M163" s="115">
        <v>6740250</v>
      </c>
      <c r="N163" s="56">
        <v>976</v>
      </c>
      <c r="O163" s="56">
        <v>6740250</v>
      </c>
      <c r="P163" s="59">
        <v>1059</v>
      </c>
      <c r="Q163" s="273">
        <v>6740250</v>
      </c>
      <c r="R163" s="59">
        <v>1265</v>
      </c>
      <c r="S163" s="273">
        <v>6740250</v>
      </c>
      <c r="T163" s="118" t="s">
        <v>1485</v>
      </c>
      <c r="U163" s="118" t="s">
        <v>277</v>
      </c>
      <c r="V163" s="61">
        <v>419</v>
      </c>
      <c r="W163" s="272"/>
      <c r="X163" s="273"/>
      <c r="Y163" s="273"/>
      <c r="Z163" s="273"/>
      <c r="AA163" s="273"/>
      <c r="AB163" s="273"/>
      <c r="AC163" s="273"/>
      <c r="AD163" s="273"/>
      <c r="AE163" s="273"/>
      <c r="AF163" s="273"/>
      <c r="AG163" s="273"/>
      <c r="AH163" s="274"/>
      <c r="AI163" s="275">
        <f t="shared" si="30"/>
        <v>0</v>
      </c>
      <c r="AJ163" s="254">
        <f t="shared" si="31"/>
        <v>6740250</v>
      </c>
      <c r="AK163" s="153"/>
    </row>
    <row r="164" spans="1:37" s="154" customFormat="1" x14ac:dyDescent="0.2">
      <c r="A164" s="55" t="s">
        <v>250</v>
      </c>
      <c r="B164" s="123">
        <f t="shared" si="27"/>
        <v>8058343</v>
      </c>
      <c r="C164" s="57" t="s">
        <v>57</v>
      </c>
      <c r="D164" s="57" t="s">
        <v>177</v>
      </c>
      <c r="E164" s="57" t="s">
        <v>319</v>
      </c>
      <c r="F164" s="57" t="s">
        <v>317</v>
      </c>
      <c r="G164" s="57" t="s">
        <v>156</v>
      </c>
      <c r="H164" s="57" t="s">
        <v>1290</v>
      </c>
      <c r="I164" s="57" t="s">
        <v>201</v>
      </c>
      <c r="J164" s="57" t="s">
        <v>157</v>
      </c>
      <c r="K164" s="57" t="s">
        <v>200</v>
      </c>
      <c r="L164" s="58"/>
      <c r="M164" s="115">
        <v>8058343</v>
      </c>
      <c r="N164" s="56">
        <v>975</v>
      </c>
      <c r="O164" s="56">
        <v>8058343</v>
      </c>
      <c r="P164" s="59">
        <v>1060</v>
      </c>
      <c r="Q164" s="273">
        <v>8058343</v>
      </c>
      <c r="R164" s="59">
        <v>1264</v>
      </c>
      <c r="S164" s="273">
        <v>8058343</v>
      </c>
      <c r="T164" s="118" t="s">
        <v>1486</v>
      </c>
      <c r="U164" s="118" t="s">
        <v>276</v>
      </c>
      <c r="V164" s="61">
        <v>435</v>
      </c>
      <c r="W164" s="272"/>
      <c r="X164" s="273"/>
      <c r="Y164" s="273"/>
      <c r="Z164" s="273"/>
      <c r="AA164" s="273"/>
      <c r="AB164" s="273"/>
      <c r="AC164" s="273"/>
      <c r="AD164" s="273"/>
      <c r="AE164" s="273"/>
      <c r="AF164" s="273"/>
      <c r="AG164" s="273"/>
      <c r="AH164" s="274"/>
      <c r="AI164" s="275">
        <f t="shared" si="30"/>
        <v>0</v>
      </c>
      <c r="AJ164" s="254">
        <f t="shared" si="31"/>
        <v>8058343</v>
      </c>
      <c r="AK164" s="153"/>
    </row>
    <row r="165" spans="1:37" s="154" customFormat="1" x14ac:dyDescent="0.2">
      <c r="A165" s="55" t="s">
        <v>250</v>
      </c>
      <c r="B165" s="123">
        <f t="shared" si="27"/>
        <v>7496133</v>
      </c>
      <c r="C165" s="57" t="s">
        <v>57</v>
      </c>
      <c r="D165" s="57" t="s">
        <v>177</v>
      </c>
      <c r="E165" s="57" t="s">
        <v>319</v>
      </c>
      <c r="F165" s="57" t="s">
        <v>317</v>
      </c>
      <c r="G165" s="57" t="s">
        <v>156</v>
      </c>
      <c r="H165" s="57" t="s">
        <v>1290</v>
      </c>
      <c r="I165" s="57" t="s">
        <v>201</v>
      </c>
      <c r="J165" s="57" t="s">
        <v>157</v>
      </c>
      <c r="K165" s="57" t="s">
        <v>200</v>
      </c>
      <c r="L165" s="58"/>
      <c r="M165" s="115">
        <v>7496133</v>
      </c>
      <c r="N165" s="65">
        <v>977</v>
      </c>
      <c r="O165" s="65">
        <v>7496133</v>
      </c>
      <c r="P165" s="59">
        <v>1061</v>
      </c>
      <c r="Q165" s="273">
        <v>7496133</v>
      </c>
      <c r="R165" s="59">
        <v>1295</v>
      </c>
      <c r="S165" s="273">
        <v>7496133</v>
      </c>
      <c r="T165" s="118" t="s">
        <v>1487</v>
      </c>
      <c r="U165" s="118" t="s">
        <v>275</v>
      </c>
      <c r="V165" s="61">
        <v>443</v>
      </c>
      <c r="W165" s="272"/>
      <c r="X165" s="273"/>
      <c r="Y165" s="273"/>
      <c r="Z165" s="273"/>
      <c r="AA165" s="273"/>
      <c r="AB165" s="273"/>
      <c r="AC165" s="273"/>
      <c r="AD165" s="273"/>
      <c r="AE165" s="273"/>
      <c r="AF165" s="273"/>
      <c r="AG165" s="273"/>
      <c r="AH165" s="274"/>
      <c r="AI165" s="275">
        <f>SUM(W165:AH165)</f>
        <v>0</v>
      </c>
      <c r="AJ165" s="254">
        <f>+S165-AI165</f>
        <v>7496133</v>
      </c>
      <c r="AK165" s="153"/>
    </row>
    <row r="166" spans="1:37" s="154" customFormat="1" x14ac:dyDescent="0.2">
      <c r="A166" s="55" t="s">
        <v>250</v>
      </c>
      <c r="B166" s="123">
        <f t="shared" si="27"/>
        <v>25596230</v>
      </c>
      <c r="C166" s="57" t="s">
        <v>57</v>
      </c>
      <c r="D166" s="57" t="s">
        <v>177</v>
      </c>
      <c r="E166" s="57" t="s">
        <v>319</v>
      </c>
      <c r="F166" s="57" t="s">
        <v>317</v>
      </c>
      <c r="G166" s="57" t="s">
        <v>156</v>
      </c>
      <c r="H166" s="57" t="s">
        <v>1290</v>
      </c>
      <c r="I166" s="57" t="s">
        <v>201</v>
      </c>
      <c r="J166" s="57" t="s">
        <v>157</v>
      </c>
      <c r="K166" s="57" t="s">
        <v>200</v>
      </c>
      <c r="L166" s="58"/>
      <c r="M166" s="115">
        <v>25596230</v>
      </c>
      <c r="N166" s="56">
        <v>1111</v>
      </c>
      <c r="O166" s="56">
        <v>25596230</v>
      </c>
      <c r="P166" s="59">
        <v>1234</v>
      </c>
      <c r="Q166" s="273">
        <v>25596230</v>
      </c>
      <c r="R166" s="59">
        <v>1436</v>
      </c>
      <c r="S166" s="273">
        <v>25596230</v>
      </c>
      <c r="T166" s="118" t="s">
        <v>1488</v>
      </c>
      <c r="U166" s="118" t="s">
        <v>282</v>
      </c>
      <c r="V166" s="61">
        <v>326</v>
      </c>
      <c r="W166" s="272"/>
      <c r="X166" s="273"/>
      <c r="Y166" s="273"/>
      <c r="Z166" s="273"/>
      <c r="AA166" s="273"/>
      <c r="AB166" s="273"/>
      <c r="AC166" s="273"/>
      <c r="AD166" s="273"/>
      <c r="AE166" s="273"/>
      <c r="AF166" s="273"/>
      <c r="AG166" s="273"/>
      <c r="AH166" s="274"/>
      <c r="AI166" s="275">
        <f t="shared" ref="AI166:AI172" si="32">SUM(W166:AH166)</f>
        <v>0</v>
      </c>
      <c r="AJ166" s="254">
        <f t="shared" ref="AJ166:AJ172" si="33">+S166-AI166</f>
        <v>25596230</v>
      </c>
      <c r="AK166" s="153"/>
    </row>
    <row r="167" spans="1:37" s="154" customFormat="1" x14ac:dyDescent="0.2">
      <c r="A167" s="55" t="s">
        <v>250</v>
      </c>
      <c r="B167" s="123">
        <f t="shared" si="27"/>
        <v>17866667</v>
      </c>
      <c r="C167" s="57" t="s">
        <v>57</v>
      </c>
      <c r="D167" s="57" t="s">
        <v>177</v>
      </c>
      <c r="E167" s="57" t="s">
        <v>319</v>
      </c>
      <c r="F167" s="57" t="s">
        <v>317</v>
      </c>
      <c r="G167" s="57" t="s">
        <v>156</v>
      </c>
      <c r="H167" s="57" t="s">
        <v>1290</v>
      </c>
      <c r="I167" s="57" t="s">
        <v>201</v>
      </c>
      <c r="J167" s="57" t="s">
        <v>157</v>
      </c>
      <c r="K167" s="57" t="s">
        <v>200</v>
      </c>
      <c r="L167" s="58"/>
      <c r="M167" s="115">
        <v>17866667</v>
      </c>
      <c r="N167" s="56">
        <v>1175</v>
      </c>
      <c r="O167" s="56">
        <v>17866667</v>
      </c>
      <c r="P167" s="59">
        <v>1266</v>
      </c>
      <c r="Q167" s="273">
        <v>17866667</v>
      </c>
      <c r="R167" s="59" t="s">
        <v>1506</v>
      </c>
      <c r="S167" s="273">
        <v>17866667</v>
      </c>
      <c r="T167" s="118" t="s">
        <v>1489</v>
      </c>
      <c r="U167" s="118" t="s">
        <v>278</v>
      </c>
      <c r="V167" s="126">
        <v>328</v>
      </c>
      <c r="W167" s="272"/>
      <c r="X167" s="273"/>
      <c r="Y167" s="273"/>
      <c r="Z167" s="273"/>
      <c r="AA167" s="273"/>
      <c r="AB167" s="273"/>
      <c r="AC167" s="273"/>
      <c r="AD167" s="273"/>
      <c r="AE167" s="273"/>
      <c r="AF167" s="273"/>
      <c r="AG167" s="273"/>
      <c r="AH167" s="274"/>
      <c r="AI167" s="275">
        <f t="shared" si="32"/>
        <v>0</v>
      </c>
      <c r="AJ167" s="254">
        <f t="shared" si="33"/>
        <v>17866667</v>
      </c>
      <c r="AK167" s="153"/>
    </row>
    <row r="168" spans="1:37" s="154" customFormat="1" x14ac:dyDescent="0.2">
      <c r="A168" s="55" t="s">
        <v>250</v>
      </c>
      <c r="B168" s="123">
        <f t="shared" si="27"/>
        <v>6444167</v>
      </c>
      <c r="C168" s="57" t="s">
        <v>57</v>
      </c>
      <c r="D168" s="57" t="s">
        <v>177</v>
      </c>
      <c r="E168" s="57" t="s">
        <v>319</v>
      </c>
      <c r="F168" s="57" t="s">
        <v>317</v>
      </c>
      <c r="G168" s="57" t="s">
        <v>156</v>
      </c>
      <c r="H168" s="57" t="s">
        <v>1290</v>
      </c>
      <c r="I168" s="57" t="s">
        <v>201</v>
      </c>
      <c r="J168" s="57" t="s">
        <v>157</v>
      </c>
      <c r="K168" s="57" t="s">
        <v>200</v>
      </c>
      <c r="L168" s="58"/>
      <c r="M168" s="115">
        <v>6444167</v>
      </c>
      <c r="N168" s="56">
        <v>1112</v>
      </c>
      <c r="O168" s="56">
        <v>6444167</v>
      </c>
      <c r="P168" s="59">
        <v>1235</v>
      </c>
      <c r="Q168" s="273">
        <v>6444167</v>
      </c>
      <c r="R168" s="59">
        <v>1437</v>
      </c>
      <c r="S168" s="273">
        <v>6444167</v>
      </c>
      <c r="T168" s="118" t="s">
        <v>1490</v>
      </c>
      <c r="U168" s="118" t="s">
        <v>1521</v>
      </c>
      <c r="V168" s="61">
        <v>332</v>
      </c>
      <c r="W168" s="272"/>
      <c r="X168" s="273"/>
      <c r="Y168" s="273"/>
      <c r="Z168" s="273"/>
      <c r="AA168" s="273"/>
      <c r="AB168" s="273"/>
      <c r="AC168" s="273"/>
      <c r="AD168" s="273"/>
      <c r="AE168" s="273"/>
      <c r="AF168" s="273"/>
      <c r="AG168" s="273"/>
      <c r="AH168" s="274"/>
      <c r="AI168" s="275">
        <f t="shared" si="32"/>
        <v>0</v>
      </c>
      <c r="AJ168" s="254">
        <f t="shared" si="33"/>
        <v>6444167</v>
      </c>
      <c r="AK168" s="153"/>
    </row>
    <row r="169" spans="1:37" s="154" customFormat="1" x14ac:dyDescent="0.2">
      <c r="A169" s="55" t="s">
        <v>250</v>
      </c>
      <c r="B169" s="123">
        <f t="shared" si="27"/>
        <v>22859375</v>
      </c>
      <c r="C169" s="57" t="s">
        <v>57</v>
      </c>
      <c r="D169" s="57" t="s">
        <v>177</v>
      </c>
      <c r="E169" s="57" t="s">
        <v>319</v>
      </c>
      <c r="F169" s="57" t="s">
        <v>317</v>
      </c>
      <c r="G169" s="57" t="s">
        <v>156</v>
      </c>
      <c r="H169" s="57" t="s">
        <v>1290</v>
      </c>
      <c r="I169" s="57" t="s">
        <v>201</v>
      </c>
      <c r="J169" s="57" t="s">
        <v>157</v>
      </c>
      <c r="K169" s="57" t="s">
        <v>200</v>
      </c>
      <c r="L169" s="58"/>
      <c r="M169" s="115">
        <v>22859375</v>
      </c>
      <c r="N169" s="56">
        <v>1113</v>
      </c>
      <c r="O169" s="56">
        <v>22859375</v>
      </c>
      <c r="P169" s="59">
        <v>1236</v>
      </c>
      <c r="Q169" s="273">
        <v>22859375</v>
      </c>
      <c r="R169" s="59">
        <v>1432</v>
      </c>
      <c r="S169" s="273">
        <v>22859375</v>
      </c>
      <c r="T169" s="118" t="s">
        <v>1491</v>
      </c>
      <c r="U169" s="118" t="s">
        <v>283</v>
      </c>
      <c r="V169" s="61">
        <v>334</v>
      </c>
      <c r="W169" s="272"/>
      <c r="X169" s="273"/>
      <c r="Y169" s="273"/>
      <c r="Z169" s="273"/>
      <c r="AA169" s="273"/>
      <c r="AB169" s="273"/>
      <c r="AC169" s="273"/>
      <c r="AD169" s="273"/>
      <c r="AE169" s="273"/>
      <c r="AF169" s="273"/>
      <c r="AG169" s="273"/>
      <c r="AH169" s="274"/>
      <c r="AI169" s="275">
        <f t="shared" si="32"/>
        <v>0</v>
      </c>
      <c r="AJ169" s="254">
        <f t="shared" si="33"/>
        <v>22859375</v>
      </c>
      <c r="AK169" s="153"/>
    </row>
    <row r="170" spans="1:37" s="154" customFormat="1" x14ac:dyDescent="0.2">
      <c r="A170" s="55" t="s">
        <v>250</v>
      </c>
      <c r="B170" s="123">
        <f t="shared" si="27"/>
        <v>12500000</v>
      </c>
      <c r="C170" s="57" t="s">
        <v>57</v>
      </c>
      <c r="D170" s="57" t="s">
        <v>177</v>
      </c>
      <c r="E170" s="57" t="s">
        <v>319</v>
      </c>
      <c r="F170" s="57" t="s">
        <v>317</v>
      </c>
      <c r="G170" s="57" t="s">
        <v>156</v>
      </c>
      <c r="H170" s="57" t="s">
        <v>1290</v>
      </c>
      <c r="I170" s="57" t="s">
        <v>201</v>
      </c>
      <c r="J170" s="57" t="s">
        <v>157</v>
      </c>
      <c r="K170" s="57" t="s">
        <v>200</v>
      </c>
      <c r="L170" s="58"/>
      <c r="M170" s="115">
        <v>12500000</v>
      </c>
      <c r="N170" s="56">
        <v>1114</v>
      </c>
      <c r="O170" s="56">
        <v>12500000</v>
      </c>
      <c r="P170" s="59">
        <v>1232</v>
      </c>
      <c r="Q170" s="273">
        <v>12500000</v>
      </c>
      <c r="R170" s="59">
        <v>1442</v>
      </c>
      <c r="S170" s="273">
        <v>12500000</v>
      </c>
      <c r="T170" s="118" t="s">
        <v>1492</v>
      </c>
      <c r="U170" s="118" t="s">
        <v>1522</v>
      </c>
      <c r="V170" s="61">
        <v>355</v>
      </c>
      <c r="W170" s="272"/>
      <c r="X170" s="273"/>
      <c r="Y170" s="273"/>
      <c r="Z170" s="273"/>
      <c r="AA170" s="273"/>
      <c r="AB170" s="273"/>
      <c r="AC170" s="273"/>
      <c r="AD170" s="273"/>
      <c r="AE170" s="273"/>
      <c r="AF170" s="273"/>
      <c r="AG170" s="273"/>
      <c r="AH170" s="274"/>
      <c r="AI170" s="275">
        <f t="shared" si="32"/>
        <v>0</v>
      </c>
      <c r="AJ170" s="254">
        <f t="shared" si="33"/>
        <v>12500000</v>
      </c>
      <c r="AK170" s="153"/>
    </row>
    <row r="171" spans="1:37" s="154" customFormat="1" x14ac:dyDescent="0.2">
      <c r="A171" s="55" t="s">
        <v>250</v>
      </c>
      <c r="B171" s="123">
        <f t="shared" si="27"/>
        <v>13867847</v>
      </c>
      <c r="C171" s="57" t="s">
        <v>57</v>
      </c>
      <c r="D171" s="57" t="s">
        <v>177</v>
      </c>
      <c r="E171" s="57" t="s">
        <v>319</v>
      </c>
      <c r="F171" s="57" t="s">
        <v>317</v>
      </c>
      <c r="G171" s="57" t="s">
        <v>156</v>
      </c>
      <c r="H171" s="57" t="s">
        <v>1290</v>
      </c>
      <c r="I171" s="57" t="s">
        <v>201</v>
      </c>
      <c r="J171" s="57" t="s">
        <v>157</v>
      </c>
      <c r="K171" s="57" t="s">
        <v>200</v>
      </c>
      <c r="L171" s="58"/>
      <c r="M171" s="115">
        <v>13867847</v>
      </c>
      <c r="N171" s="56">
        <v>1121</v>
      </c>
      <c r="O171" s="56">
        <v>13867847</v>
      </c>
      <c r="P171" s="59">
        <v>1229</v>
      </c>
      <c r="Q171" s="273">
        <v>13867847</v>
      </c>
      <c r="R171" s="59">
        <v>1429</v>
      </c>
      <c r="S171" s="273">
        <v>13867847</v>
      </c>
      <c r="T171" s="118" t="s">
        <v>1493</v>
      </c>
      <c r="U171" s="118" t="s">
        <v>1523</v>
      </c>
      <c r="V171" s="61">
        <v>410</v>
      </c>
      <c r="W171" s="272"/>
      <c r="X171" s="273"/>
      <c r="Y171" s="273"/>
      <c r="Z171" s="273"/>
      <c r="AA171" s="273"/>
      <c r="AB171" s="273"/>
      <c r="AC171" s="273"/>
      <c r="AD171" s="273"/>
      <c r="AE171" s="273"/>
      <c r="AF171" s="273"/>
      <c r="AG171" s="273"/>
      <c r="AH171" s="274"/>
      <c r="AI171" s="275">
        <f t="shared" si="32"/>
        <v>0</v>
      </c>
      <c r="AJ171" s="254">
        <f t="shared" si="33"/>
        <v>13867847</v>
      </c>
      <c r="AK171" s="153"/>
    </row>
    <row r="172" spans="1:37" s="154" customFormat="1" x14ac:dyDescent="0.2">
      <c r="A172" s="55" t="s">
        <v>250</v>
      </c>
      <c r="B172" s="123">
        <f t="shared" si="27"/>
        <v>13118233</v>
      </c>
      <c r="C172" s="57" t="s">
        <v>57</v>
      </c>
      <c r="D172" s="57" t="s">
        <v>177</v>
      </c>
      <c r="E172" s="57" t="s">
        <v>319</v>
      </c>
      <c r="F172" s="57" t="s">
        <v>317</v>
      </c>
      <c r="G172" s="57" t="s">
        <v>156</v>
      </c>
      <c r="H172" s="57" t="s">
        <v>1290</v>
      </c>
      <c r="I172" s="57" t="s">
        <v>201</v>
      </c>
      <c r="J172" s="57" t="s">
        <v>157</v>
      </c>
      <c r="K172" s="57" t="s">
        <v>200</v>
      </c>
      <c r="L172" s="58"/>
      <c r="M172" s="115">
        <v>13118233</v>
      </c>
      <c r="N172" s="65">
        <v>1146</v>
      </c>
      <c r="O172" s="65">
        <v>13118233</v>
      </c>
      <c r="P172" s="59">
        <v>1245</v>
      </c>
      <c r="Q172" s="273">
        <v>13118233</v>
      </c>
      <c r="R172" s="59" t="s">
        <v>1507</v>
      </c>
      <c r="S172" s="273">
        <v>13118233</v>
      </c>
      <c r="T172" s="118" t="s">
        <v>1494</v>
      </c>
      <c r="U172" s="118" t="s">
        <v>279</v>
      </c>
      <c r="V172" s="61">
        <v>420</v>
      </c>
      <c r="W172" s="272"/>
      <c r="X172" s="273"/>
      <c r="Y172" s="273"/>
      <c r="Z172" s="273"/>
      <c r="AA172" s="273"/>
      <c r="AB172" s="273"/>
      <c r="AC172" s="273"/>
      <c r="AD172" s="273"/>
      <c r="AE172" s="273"/>
      <c r="AF172" s="273"/>
      <c r="AG172" s="273"/>
      <c r="AH172" s="274"/>
      <c r="AI172" s="275">
        <f t="shared" si="32"/>
        <v>0</v>
      </c>
      <c r="AJ172" s="254">
        <f t="shared" si="33"/>
        <v>13118233</v>
      </c>
      <c r="AK172" s="153"/>
    </row>
    <row r="173" spans="1:37" s="154" customFormat="1" x14ac:dyDescent="0.2">
      <c r="A173" s="55" t="s">
        <v>250</v>
      </c>
      <c r="B173" s="123">
        <f t="shared" si="27"/>
        <v>13118233</v>
      </c>
      <c r="C173" s="57" t="s">
        <v>57</v>
      </c>
      <c r="D173" s="57" t="s">
        <v>177</v>
      </c>
      <c r="E173" s="57" t="s">
        <v>319</v>
      </c>
      <c r="F173" s="57" t="s">
        <v>317</v>
      </c>
      <c r="G173" s="57" t="s">
        <v>156</v>
      </c>
      <c r="H173" s="57" t="s">
        <v>1290</v>
      </c>
      <c r="I173" s="57" t="s">
        <v>201</v>
      </c>
      <c r="J173" s="57" t="s">
        <v>157</v>
      </c>
      <c r="K173" s="57" t="s">
        <v>200</v>
      </c>
      <c r="L173" s="58"/>
      <c r="M173" s="115">
        <v>13118233</v>
      </c>
      <c r="N173" s="65">
        <v>1147</v>
      </c>
      <c r="O173" s="65">
        <v>13118233</v>
      </c>
      <c r="P173" s="59">
        <v>1268</v>
      </c>
      <c r="Q173" s="273">
        <v>13118233</v>
      </c>
      <c r="R173" s="59" t="s">
        <v>1508</v>
      </c>
      <c r="S173" s="273">
        <v>13118233</v>
      </c>
      <c r="T173" s="118" t="s">
        <v>1495</v>
      </c>
      <c r="U173" s="118" t="s">
        <v>1524</v>
      </c>
      <c r="V173" s="61">
        <v>425</v>
      </c>
      <c r="W173" s="272"/>
      <c r="X173" s="273"/>
      <c r="Y173" s="273"/>
      <c r="Z173" s="273"/>
      <c r="AA173" s="273"/>
      <c r="AB173" s="273"/>
      <c r="AC173" s="273"/>
      <c r="AD173" s="273"/>
      <c r="AE173" s="273"/>
      <c r="AF173" s="273"/>
      <c r="AG173" s="273"/>
      <c r="AH173" s="274"/>
      <c r="AI173" s="275">
        <f t="shared" si="28"/>
        <v>0</v>
      </c>
      <c r="AJ173" s="254">
        <f t="shared" si="29"/>
        <v>13118233</v>
      </c>
      <c r="AK173" s="153"/>
    </row>
    <row r="174" spans="1:37" s="154" customFormat="1" x14ac:dyDescent="0.2">
      <c r="A174" s="55" t="s">
        <v>250</v>
      </c>
      <c r="B174" s="123">
        <f t="shared" si="27"/>
        <v>8095267</v>
      </c>
      <c r="C174" s="57" t="s">
        <v>57</v>
      </c>
      <c r="D174" s="57" t="s">
        <v>177</v>
      </c>
      <c r="E174" s="57" t="s">
        <v>319</v>
      </c>
      <c r="F174" s="57" t="s">
        <v>317</v>
      </c>
      <c r="G174" s="57" t="s">
        <v>156</v>
      </c>
      <c r="H174" s="57" t="s">
        <v>1290</v>
      </c>
      <c r="I174" s="57" t="s">
        <v>201</v>
      </c>
      <c r="J174" s="57" t="s">
        <v>157</v>
      </c>
      <c r="K174" s="57" t="s">
        <v>200</v>
      </c>
      <c r="L174" s="58"/>
      <c r="M174" s="115">
        <v>8095267</v>
      </c>
      <c r="N174" s="56">
        <v>1149</v>
      </c>
      <c r="O174" s="56">
        <v>8095267</v>
      </c>
      <c r="P174" s="59">
        <v>1269</v>
      </c>
      <c r="Q174" s="273">
        <v>8095267</v>
      </c>
      <c r="R174" s="59" t="s">
        <v>1509</v>
      </c>
      <c r="S174" s="273">
        <v>8095267</v>
      </c>
      <c r="T174" s="118" t="s">
        <v>1496</v>
      </c>
      <c r="U174" s="118" t="s">
        <v>272</v>
      </c>
      <c r="V174" s="61">
        <v>433</v>
      </c>
      <c r="W174" s="272"/>
      <c r="X174" s="273"/>
      <c r="Y174" s="273"/>
      <c r="Z174" s="273"/>
      <c r="AA174" s="273"/>
      <c r="AB174" s="273"/>
      <c r="AC174" s="273"/>
      <c r="AD174" s="273"/>
      <c r="AE174" s="273"/>
      <c r="AF174" s="273"/>
      <c r="AG174" s="273"/>
      <c r="AH174" s="274"/>
      <c r="AI174" s="275">
        <f t="shared" si="28"/>
        <v>0</v>
      </c>
      <c r="AJ174" s="254">
        <f t="shared" si="29"/>
        <v>8095267</v>
      </c>
      <c r="AK174" s="153"/>
    </row>
    <row r="175" spans="1:37" s="154" customFormat="1" x14ac:dyDescent="0.2">
      <c r="A175" s="55" t="s">
        <v>250</v>
      </c>
      <c r="B175" s="123">
        <f t="shared" si="27"/>
        <v>16422933</v>
      </c>
      <c r="C175" s="57" t="s">
        <v>57</v>
      </c>
      <c r="D175" s="57" t="s">
        <v>177</v>
      </c>
      <c r="E175" s="57" t="s">
        <v>319</v>
      </c>
      <c r="F175" s="57" t="s">
        <v>317</v>
      </c>
      <c r="G175" s="57" t="s">
        <v>156</v>
      </c>
      <c r="H175" s="57" t="s">
        <v>1290</v>
      </c>
      <c r="I175" s="57" t="s">
        <v>201</v>
      </c>
      <c r="J175" s="57" t="s">
        <v>157</v>
      </c>
      <c r="K175" s="57" t="s">
        <v>200</v>
      </c>
      <c r="L175" s="58"/>
      <c r="M175" s="115">
        <v>16422933</v>
      </c>
      <c r="N175" s="56">
        <v>1150</v>
      </c>
      <c r="O175" s="56">
        <v>16422933</v>
      </c>
      <c r="P175" s="59">
        <v>1270</v>
      </c>
      <c r="Q175" s="273">
        <v>16422933</v>
      </c>
      <c r="R175" s="59" t="s">
        <v>1510</v>
      </c>
      <c r="S175" s="273">
        <v>16422933</v>
      </c>
      <c r="T175" s="118" t="s">
        <v>1497</v>
      </c>
      <c r="U175" s="118" t="s">
        <v>290</v>
      </c>
      <c r="V175" s="61">
        <v>434</v>
      </c>
      <c r="W175" s="272"/>
      <c r="X175" s="273"/>
      <c r="Y175" s="273"/>
      <c r="Z175" s="273"/>
      <c r="AA175" s="273"/>
      <c r="AB175" s="273"/>
      <c r="AC175" s="273"/>
      <c r="AD175" s="273"/>
      <c r="AE175" s="273"/>
      <c r="AF175" s="273"/>
      <c r="AG175" s="273"/>
      <c r="AH175" s="274"/>
      <c r="AI175" s="275">
        <f t="shared" si="28"/>
        <v>0</v>
      </c>
      <c r="AJ175" s="254">
        <f t="shared" si="29"/>
        <v>16422933</v>
      </c>
      <c r="AK175" s="153"/>
    </row>
    <row r="176" spans="1:37" s="154" customFormat="1" x14ac:dyDescent="0.2">
      <c r="A176" s="55" t="s">
        <v>250</v>
      </c>
      <c r="B176" s="123">
        <f t="shared" si="27"/>
        <v>12466667</v>
      </c>
      <c r="C176" s="57" t="s">
        <v>57</v>
      </c>
      <c r="D176" s="57" t="s">
        <v>177</v>
      </c>
      <c r="E176" s="57" t="s">
        <v>319</v>
      </c>
      <c r="F176" s="57" t="s">
        <v>317</v>
      </c>
      <c r="G176" s="57" t="s">
        <v>156</v>
      </c>
      <c r="H176" s="57" t="s">
        <v>1290</v>
      </c>
      <c r="I176" s="57" t="s">
        <v>201</v>
      </c>
      <c r="J176" s="57" t="s">
        <v>157</v>
      </c>
      <c r="K176" s="57" t="s">
        <v>200</v>
      </c>
      <c r="L176" s="58"/>
      <c r="M176" s="115">
        <v>12466667</v>
      </c>
      <c r="N176" s="65">
        <v>1168</v>
      </c>
      <c r="O176" s="65">
        <v>12466667</v>
      </c>
      <c r="P176" s="59">
        <v>1264</v>
      </c>
      <c r="Q176" s="273">
        <v>12466667</v>
      </c>
      <c r="R176" s="59" t="s">
        <v>1511</v>
      </c>
      <c r="S176" s="273">
        <v>12466667</v>
      </c>
      <c r="T176" s="118" t="s">
        <v>1498</v>
      </c>
      <c r="U176" s="118" t="s">
        <v>286</v>
      </c>
      <c r="V176" s="61" t="s">
        <v>306</v>
      </c>
      <c r="W176" s="272"/>
      <c r="X176" s="273"/>
      <c r="Y176" s="273"/>
      <c r="Z176" s="273"/>
      <c r="AA176" s="273"/>
      <c r="AB176" s="273"/>
      <c r="AC176" s="273"/>
      <c r="AD176" s="273"/>
      <c r="AE176" s="273"/>
      <c r="AF176" s="273"/>
      <c r="AG176" s="273"/>
      <c r="AH176" s="274"/>
      <c r="AI176" s="275">
        <f>SUM(W176:AH176)</f>
        <v>0</v>
      </c>
      <c r="AJ176" s="254">
        <f>+S176-AI176</f>
        <v>12466667</v>
      </c>
      <c r="AK176" s="153"/>
    </row>
    <row r="177" spans="1:37" s="154" customFormat="1" x14ac:dyDescent="0.2">
      <c r="A177" s="55" t="s">
        <v>250</v>
      </c>
      <c r="B177" s="123">
        <f t="shared" si="27"/>
        <v>11500000</v>
      </c>
      <c r="C177" s="57" t="s">
        <v>57</v>
      </c>
      <c r="D177" s="57" t="s">
        <v>177</v>
      </c>
      <c r="E177" s="57" t="s">
        <v>319</v>
      </c>
      <c r="F177" s="57" t="s">
        <v>317</v>
      </c>
      <c r="G177" s="57" t="s">
        <v>156</v>
      </c>
      <c r="H177" s="57" t="s">
        <v>1290</v>
      </c>
      <c r="I177" s="57" t="s">
        <v>201</v>
      </c>
      <c r="J177" s="57" t="s">
        <v>157</v>
      </c>
      <c r="K177" s="57" t="s">
        <v>200</v>
      </c>
      <c r="L177" s="58"/>
      <c r="M177" s="115">
        <v>11500000</v>
      </c>
      <c r="N177" s="56">
        <v>1166</v>
      </c>
      <c r="O177" s="56">
        <v>11500000</v>
      </c>
      <c r="P177" s="59">
        <v>1260</v>
      </c>
      <c r="Q177" s="273">
        <v>11500000</v>
      </c>
      <c r="R177" s="59" t="s">
        <v>1512</v>
      </c>
      <c r="S177" s="273">
        <v>11500000</v>
      </c>
      <c r="T177" s="118" t="s">
        <v>1499</v>
      </c>
      <c r="U177" s="118" t="s">
        <v>285</v>
      </c>
      <c r="V177" s="61" t="s">
        <v>305</v>
      </c>
      <c r="W177" s="272"/>
      <c r="X177" s="273"/>
      <c r="Y177" s="273"/>
      <c r="Z177" s="273"/>
      <c r="AA177" s="273"/>
      <c r="AB177" s="273"/>
      <c r="AC177" s="273"/>
      <c r="AD177" s="273"/>
      <c r="AE177" s="273"/>
      <c r="AF177" s="273"/>
      <c r="AG177" s="273"/>
      <c r="AH177" s="274"/>
      <c r="AI177" s="275">
        <f t="shared" ref="AI177:AI183" si="34">SUM(W177:AH177)</f>
        <v>0</v>
      </c>
      <c r="AJ177" s="254">
        <f t="shared" ref="AJ177:AJ183" si="35">+S177-AI177</f>
        <v>11500000</v>
      </c>
      <c r="AK177" s="153"/>
    </row>
    <row r="178" spans="1:37" s="154" customFormat="1" x14ac:dyDescent="0.2">
      <c r="A178" s="55" t="s">
        <v>250</v>
      </c>
      <c r="B178" s="123">
        <f t="shared" si="27"/>
        <v>12743427</v>
      </c>
      <c r="C178" s="57" t="s">
        <v>57</v>
      </c>
      <c r="D178" s="57" t="s">
        <v>177</v>
      </c>
      <c r="E178" s="57" t="s">
        <v>319</v>
      </c>
      <c r="F178" s="57" t="s">
        <v>317</v>
      </c>
      <c r="G178" s="57" t="s">
        <v>156</v>
      </c>
      <c r="H178" s="57" t="s">
        <v>1290</v>
      </c>
      <c r="I178" s="57" t="s">
        <v>201</v>
      </c>
      <c r="J178" s="57" t="s">
        <v>157</v>
      </c>
      <c r="K178" s="57" t="s">
        <v>200</v>
      </c>
      <c r="L178" s="58"/>
      <c r="M178" s="115">
        <v>12743427</v>
      </c>
      <c r="N178" s="56">
        <v>1171</v>
      </c>
      <c r="O178" s="56">
        <v>12743427</v>
      </c>
      <c r="P178" s="59">
        <v>1261</v>
      </c>
      <c r="Q178" s="273">
        <v>12743427</v>
      </c>
      <c r="R178" s="59" t="s">
        <v>1513</v>
      </c>
      <c r="S178" s="273">
        <v>12743427</v>
      </c>
      <c r="T178" s="118" t="s">
        <v>1500</v>
      </c>
      <c r="U178" s="118" t="s">
        <v>291</v>
      </c>
      <c r="V178" s="126" t="s">
        <v>311</v>
      </c>
      <c r="W178" s="272"/>
      <c r="X178" s="273"/>
      <c r="Y178" s="273"/>
      <c r="Z178" s="273"/>
      <c r="AA178" s="273"/>
      <c r="AB178" s="273"/>
      <c r="AC178" s="273"/>
      <c r="AD178" s="273"/>
      <c r="AE178" s="273"/>
      <c r="AF178" s="273"/>
      <c r="AG178" s="273"/>
      <c r="AH178" s="274"/>
      <c r="AI178" s="275">
        <f t="shared" si="34"/>
        <v>0</v>
      </c>
      <c r="AJ178" s="254">
        <f t="shared" si="35"/>
        <v>12743427</v>
      </c>
      <c r="AK178" s="153"/>
    </row>
    <row r="179" spans="1:37" s="154" customFormat="1" x14ac:dyDescent="0.2">
      <c r="A179" s="55" t="s">
        <v>250</v>
      </c>
      <c r="B179" s="123">
        <f t="shared" si="27"/>
        <v>12930830</v>
      </c>
      <c r="C179" s="57" t="s">
        <v>57</v>
      </c>
      <c r="D179" s="57" t="s">
        <v>177</v>
      </c>
      <c r="E179" s="57" t="s">
        <v>319</v>
      </c>
      <c r="F179" s="57" t="s">
        <v>317</v>
      </c>
      <c r="G179" s="57" t="s">
        <v>156</v>
      </c>
      <c r="H179" s="57" t="s">
        <v>1290</v>
      </c>
      <c r="I179" s="57" t="s">
        <v>201</v>
      </c>
      <c r="J179" s="57" t="s">
        <v>157</v>
      </c>
      <c r="K179" s="57" t="s">
        <v>200</v>
      </c>
      <c r="L179" s="58"/>
      <c r="M179" s="115">
        <v>12930830</v>
      </c>
      <c r="N179" s="56">
        <v>1167</v>
      </c>
      <c r="O179" s="56">
        <v>12930830</v>
      </c>
      <c r="P179" s="59">
        <v>1263</v>
      </c>
      <c r="Q179" s="273">
        <v>12930830</v>
      </c>
      <c r="R179" s="59" t="s">
        <v>1514</v>
      </c>
      <c r="S179" s="273">
        <v>12930830</v>
      </c>
      <c r="T179" s="118" t="s">
        <v>1501</v>
      </c>
      <c r="U179" s="118" t="s">
        <v>288</v>
      </c>
      <c r="V179" s="61">
        <v>470</v>
      </c>
      <c r="W179" s="272"/>
      <c r="X179" s="273"/>
      <c r="Y179" s="273"/>
      <c r="Z179" s="273"/>
      <c r="AA179" s="273"/>
      <c r="AB179" s="273"/>
      <c r="AC179" s="273"/>
      <c r="AD179" s="273"/>
      <c r="AE179" s="273"/>
      <c r="AF179" s="273"/>
      <c r="AG179" s="273"/>
      <c r="AH179" s="274"/>
      <c r="AI179" s="275">
        <f t="shared" si="34"/>
        <v>0</v>
      </c>
      <c r="AJ179" s="254">
        <f t="shared" si="35"/>
        <v>12930830</v>
      </c>
      <c r="AK179" s="153"/>
    </row>
    <row r="180" spans="1:37" s="154" customFormat="1" x14ac:dyDescent="0.2">
      <c r="A180" s="55" t="s">
        <v>250</v>
      </c>
      <c r="B180" s="123">
        <f t="shared" si="27"/>
        <v>15953707</v>
      </c>
      <c r="C180" s="57" t="s">
        <v>57</v>
      </c>
      <c r="D180" s="57" t="s">
        <v>177</v>
      </c>
      <c r="E180" s="57" t="s">
        <v>319</v>
      </c>
      <c r="F180" s="57" t="s">
        <v>317</v>
      </c>
      <c r="G180" s="57" t="s">
        <v>156</v>
      </c>
      <c r="H180" s="57" t="s">
        <v>1290</v>
      </c>
      <c r="I180" s="57" t="s">
        <v>201</v>
      </c>
      <c r="J180" s="57" t="s">
        <v>157</v>
      </c>
      <c r="K180" s="57" t="s">
        <v>200</v>
      </c>
      <c r="L180" s="58"/>
      <c r="M180" s="115">
        <v>15953707</v>
      </c>
      <c r="N180" s="56">
        <v>1173</v>
      </c>
      <c r="O180" s="56">
        <v>15953707</v>
      </c>
      <c r="P180" s="59">
        <v>1284</v>
      </c>
      <c r="Q180" s="273">
        <v>15953707</v>
      </c>
      <c r="R180" s="59" t="s">
        <v>1515</v>
      </c>
      <c r="S180" s="273">
        <v>15953707</v>
      </c>
      <c r="T180" s="118" t="s">
        <v>1502</v>
      </c>
      <c r="U180" s="118" t="s">
        <v>287</v>
      </c>
      <c r="V180" s="61">
        <v>473</v>
      </c>
      <c r="W180" s="272"/>
      <c r="X180" s="273"/>
      <c r="Y180" s="273"/>
      <c r="Z180" s="273"/>
      <c r="AA180" s="273"/>
      <c r="AB180" s="273"/>
      <c r="AC180" s="273"/>
      <c r="AD180" s="273"/>
      <c r="AE180" s="273"/>
      <c r="AF180" s="273"/>
      <c r="AG180" s="273"/>
      <c r="AH180" s="274"/>
      <c r="AI180" s="275">
        <f t="shared" si="34"/>
        <v>0</v>
      </c>
      <c r="AJ180" s="254">
        <f t="shared" si="35"/>
        <v>15953707</v>
      </c>
      <c r="AK180" s="153"/>
    </row>
    <row r="181" spans="1:37" s="154" customFormat="1" x14ac:dyDescent="0.2">
      <c r="A181" s="55" t="s">
        <v>250</v>
      </c>
      <c r="B181" s="123">
        <f t="shared" si="27"/>
        <v>11244200</v>
      </c>
      <c r="C181" s="57" t="s">
        <v>57</v>
      </c>
      <c r="D181" s="57" t="s">
        <v>177</v>
      </c>
      <c r="E181" s="57" t="s">
        <v>319</v>
      </c>
      <c r="F181" s="57" t="s">
        <v>317</v>
      </c>
      <c r="G181" s="57" t="s">
        <v>156</v>
      </c>
      <c r="H181" s="57" t="s">
        <v>1290</v>
      </c>
      <c r="I181" s="57" t="s">
        <v>201</v>
      </c>
      <c r="J181" s="57" t="s">
        <v>157</v>
      </c>
      <c r="K181" s="57" t="s">
        <v>200</v>
      </c>
      <c r="L181" s="58"/>
      <c r="M181" s="115">
        <v>11244200</v>
      </c>
      <c r="N181" s="56">
        <v>1181</v>
      </c>
      <c r="O181" s="56">
        <v>11244200</v>
      </c>
      <c r="P181" s="59">
        <v>1256</v>
      </c>
      <c r="Q181" s="273">
        <v>11244200</v>
      </c>
      <c r="R181" s="59" t="s">
        <v>1516</v>
      </c>
      <c r="S181" s="273">
        <v>11244200</v>
      </c>
      <c r="T181" s="118" t="s">
        <v>1503</v>
      </c>
      <c r="U181" s="118" t="s">
        <v>1525</v>
      </c>
      <c r="V181" s="61">
        <v>620</v>
      </c>
      <c r="W181" s="272"/>
      <c r="X181" s="273"/>
      <c r="Y181" s="273"/>
      <c r="Z181" s="273"/>
      <c r="AA181" s="273"/>
      <c r="AB181" s="273"/>
      <c r="AC181" s="273"/>
      <c r="AD181" s="273"/>
      <c r="AE181" s="273"/>
      <c r="AF181" s="273"/>
      <c r="AG181" s="273"/>
      <c r="AH181" s="274"/>
      <c r="AI181" s="275">
        <f t="shared" si="34"/>
        <v>0</v>
      </c>
      <c r="AJ181" s="254">
        <f t="shared" si="35"/>
        <v>11244200</v>
      </c>
      <c r="AK181" s="153"/>
    </row>
    <row r="182" spans="1:37" s="154" customFormat="1" x14ac:dyDescent="0.2">
      <c r="A182" s="55" t="s">
        <v>250</v>
      </c>
      <c r="B182" s="123">
        <f t="shared" si="27"/>
        <v>4200000</v>
      </c>
      <c r="C182" s="57" t="s">
        <v>57</v>
      </c>
      <c r="D182" s="57" t="s">
        <v>177</v>
      </c>
      <c r="E182" s="57" t="s">
        <v>319</v>
      </c>
      <c r="F182" s="57" t="s">
        <v>317</v>
      </c>
      <c r="G182" s="57" t="s">
        <v>156</v>
      </c>
      <c r="H182" s="57" t="s">
        <v>1290</v>
      </c>
      <c r="I182" s="57" t="s">
        <v>201</v>
      </c>
      <c r="J182" s="57" t="s">
        <v>157</v>
      </c>
      <c r="K182" s="57" t="s">
        <v>200</v>
      </c>
      <c r="L182" s="58"/>
      <c r="M182" s="115">
        <v>4200000</v>
      </c>
      <c r="N182" s="56">
        <v>1179</v>
      </c>
      <c r="O182" s="56">
        <v>4200000</v>
      </c>
      <c r="P182" s="59">
        <v>1257</v>
      </c>
      <c r="Q182" s="273">
        <v>4200000</v>
      </c>
      <c r="R182" s="59" t="s">
        <v>1517</v>
      </c>
      <c r="S182" s="273">
        <v>4200000</v>
      </c>
      <c r="T182" s="118" t="s">
        <v>1504</v>
      </c>
      <c r="U182" s="118" t="s">
        <v>273</v>
      </c>
      <c r="V182" s="61">
        <v>651</v>
      </c>
      <c r="W182" s="272"/>
      <c r="X182" s="273"/>
      <c r="Y182" s="273"/>
      <c r="Z182" s="273"/>
      <c r="AA182" s="273"/>
      <c r="AB182" s="273"/>
      <c r="AC182" s="273"/>
      <c r="AD182" s="273"/>
      <c r="AE182" s="273"/>
      <c r="AF182" s="273"/>
      <c r="AG182" s="273"/>
      <c r="AH182" s="274"/>
      <c r="AI182" s="275">
        <f t="shared" si="34"/>
        <v>0</v>
      </c>
      <c r="AJ182" s="254">
        <f t="shared" si="35"/>
        <v>4200000</v>
      </c>
      <c r="AK182" s="153"/>
    </row>
    <row r="183" spans="1:37" s="154" customFormat="1" x14ac:dyDescent="0.2">
      <c r="A183" s="55" t="s">
        <v>250</v>
      </c>
      <c r="B183" s="123">
        <f t="shared" si="27"/>
        <v>5622100</v>
      </c>
      <c r="C183" s="57" t="s">
        <v>57</v>
      </c>
      <c r="D183" s="57" t="s">
        <v>177</v>
      </c>
      <c r="E183" s="57" t="s">
        <v>319</v>
      </c>
      <c r="F183" s="57" t="s">
        <v>317</v>
      </c>
      <c r="G183" s="57" t="s">
        <v>156</v>
      </c>
      <c r="H183" s="57" t="s">
        <v>1290</v>
      </c>
      <c r="I183" s="57" t="s">
        <v>201</v>
      </c>
      <c r="J183" s="57" t="s">
        <v>157</v>
      </c>
      <c r="K183" s="57" t="s">
        <v>200</v>
      </c>
      <c r="L183" s="58"/>
      <c r="M183" s="115">
        <v>5622100</v>
      </c>
      <c r="N183" s="65">
        <v>1183</v>
      </c>
      <c r="O183" s="65">
        <v>5622100</v>
      </c>
      <c r="P183" s="59">
        <v>1285</v>
      </c>
      <c r="Q183" s="273">
        <v>5622100</v>
      </c>
      <c r="R183" s="59" t="s">
        <v>1518</v>
      </c>
      <c r="S183" s="273">
        <v>5622100</v>
      </c>
      <c r="T183" s="118" t="s">
        <v>1505</v>
      </c>
      <c r="U183" s="118" t="s">
        <v>1519</v>
      </c>
      <c r="V183" s="61">
        <v>680</v>
      </c>
      <c r="W183" s="272"/>
      <c r="X183" s="273"/>
      <c r="Y183" s="273"/>
      <c r="Z183" s="273"/>
      <c r="AA183" s="273"/>
      <c r="AB183" s="273"/>
      <c r="AC183" s="273"/>
      <c r="AD183" s="273"/>
      <c r="AE183" s="273"/>
      <c r="AF183" s="273"/>
      <c r="AG183" s="273"/>
      <c r="AH183" s="274"/>
      <c r="AI183" s="275">
        <f t="shared" si="34"/>
        <v>0</v>
      </c>
      <c r="AJ183" s="254">
        <f t="shared" si="35"/>
        <v>5622100</v>
      </c>
      <c r="AK183" s="153"/>
    </row>
    <row r="184" spans="1:37" s="154" customFormat="1" hidden="1" x14ac:dyDescent="0.2">
      <c r="A184" s="55"/>
      <c r="B184" s="123"/>
      <c r="C184" s="57"/>
      <c r="D184" s="57"/>
      <c r="E184" s="57"/>
      <c r="F184" s="57"/>
      <c r="G184" s="57"/>
      <c r="H184" s="57"/>
      <c r="I184" s="57"/>
      <c r="J184" s="57"/>
      <c r="K184" s="57"/>
      <c r="L184" s="58"/>
      <c r="M184" s="115"/>
      <c r="N184" s="65"/>
      <c r="O184" s="65"/>
      <c r="P184" s="59"/>
      <c r="Q184" s="273"/>
      <c r="R184" s="59"/>
      <c r="S184" s="273"/>
      <c r="T184" s="60"/>
      <c r="U184" s="60"/>
      <c r="V184" s="61"/>
      <c r="W184" s="272"/>
      <c r="X184" s="273"/>
      <c r="Y184" s="273"/>
      <c r="Z184" s="273"/>
      <c r="AA184" s="273"/>
      <c r="AB184" s="273"/>
      <c r="AC184" s="273"/>
      <c r="AD184" s="273"/>
      <c r="AE184" s="273"/>
      <c r="AF184" s="273"/>
      <c r="AG184" s="273"/>
      <c r="AH184" s="274"/>
      <c r="AI184" s="275">
        <f>SUM(W184:AH184)</f>
        <v>0</v>
      </c>
      <c r="AJ184" s="254">
        <f t="shared" si="29"/>
        <v>0</v>
      </c>
      <c r="AK184" s="153"/>
    </row>
    <row r="185" spans="1:37" s="155" customFormat="1" ht="66" customHeight="1" x14ac:dyDescent="0.2">
      <c r="A185" s="66" t="s">
        <v>8</v>
      </c>
      <c r="B185" s="124">
        <f>B134-SUM(B135:B184)</f>
        <v>11815433</v>
      </c>
      <c r="C185" s="321" t="s">
        <v>203</v>
      </c>
      <c r="D185" s="322" t="s">
        <v>177</v>
      </c>
      <c r="E185" s="322" t="s">
        <v>319</v>
      </c>
      <c r="F185" s="322" t="s">
        <v>317</v>
      </c>
      <c r="G185" s="323" t="s">
        <v>156</v>
      </c>
      <c r="H185" s="322" t="s">
        <v>1290</v>
      </c>
      <c r="I185" s="322" t="s">
        <v>201</v>
      </c>
      <c r="J185" s="322" t="s">
        <v>157</v>
      </c>
      <c r="K185" s="322" t="s">
        <v>200</v>
      </c>
      <c r="L185" s="68"/>
      <c r="M185" s="116"/>
      <c r="N185" s="69"/>
      <c r="O185" s="67"/>
      <c r="P185" s="70"/>
      <c r="Q185" s="301">
        <f>SUM(Q135:Q184)</f>
        <v>837578926</v>
      </c>
      <c r="R185" s="71"/>
      <c r="S185" s="301">
        <f>SUM(S135:S184)</f>
        <v>837578926</v>
      </c>
      <c r="T185" s="72"/>
      <c r="U185" s="72"/>
      <c r="V185" s="73"/>
      <c r="W185" s="276">
        <f t="shared" ref="W185:AJ185" si="36">SUM(W135:W184)</f>
        <v>0</v>
      </c>
      <c r="X185" s="276">
        <f t="shared" si="36"/>
        <v>0</v>
      </c>
      <c r="Y185" s="276">
        <f t="shared" si="36"/>
        <v>0</v>
      </c>
      <c r="Z185" s="276">
        <f t="shared" si="36"/>
        <v>0</v>
      </c>
      <c r="AA185" s="276">
        <f t="shared" si="36"/>
        <v>0</v>
      </c>
      <c r="AB185" s="276">
        <f t="shared" si="36"/>
        <v>0</v>
      </c>
      <c r="AC185" s="276">
        <f t="shared" si="36"/>
        <v>1656900</v>
      </c>
      <c r="AD185" s="276">
        <f t="shared" si="36"/>
        <v>40434565</v>
      </c>
      <c r="AE185" s="276">
        <f t="shared" si="36"/>
        <v>109345123</v>
      </c>
      <c r="AF185" s="276">
        <f t="shared" si="36"/>
        <v>0</v>
      </c>
      <c r="AG185" s="276">
        <f t="shared" si="36"/>
        <v>0</v>
      </c>
      <c r="AH185" s="277">
        <f t="shared" si="36"/>
        <v>0</v>
      </c>
      <c r="AI185" s="255">
        <f t="shared" si="36"/>
        <v>151436588</v>
      </c>
      <c r="AJ185" s="255">
        <f t="shared" si="36"/>
        <v>686142338</v>
      </c>
    </row>
    <row r="186" spans="1:37" s="158" customFormat="1" ht="25.5" hidden="1" x14ac:dyDescent="0.2">
      <c r="A186" s="137" t="s">
        <v>313</v>
      </c>
      <c r="B186" s="138">
        <v>300000000</v>
      </c>
      <c r="C186" s="139"/>
      <c r="D186" s="139"/>
      <c r="E186" s="139"/>
      <c r="F186" s="139"/>
      <c r="G186" s="129"/>
      <c r="H186" s="139"/>
      <c r="I186" s="139"/>
      <c r="J186" s="139"/>
      <c r="K186" s="139"/>
      <c r="L186" s="140"/>
      <c r="M186" s="141"/>
      <c r="N186" s="142"/>
      <c r="O186" s="142"/>
      <c r="P186" s="143"/>
      <c r="Q186" s="302"/>
      <c r="R186" s="143"/>
      <c r="S186" s="300"/>
      <c r="T186" s="144"/>
      <c r="U186" s="145"/>
      <c r="V186" s="146"/>
      <c r="W186" s="315"/>
      <c r="X186" s="300"/>
      <c r="Y186" s="300"/>
      <c r="Z186" s="300"/>
      <c r="AA186" s="300"/>
      <c r="AB186" s="300"/>
      <c r="AC186" s="300"/>
      <c r="AD186" s="300"/>
      <c r="AE186" s="300"/>
      <c r="AF186" s="300"/>
      <c r="AG186" s="300"/>
      <c r="AH186" s="316"/>
      <c r="AI186" s="317">
        <f t="shared" ref="AI186:AI196" si="37">SUM(W186:AH186)</f>
        <v>0</v>
      </c>
      <c r="AJ186" s="318">
        <f t="shared" ref="AJ186:AJ196" si="38">+S186-AI186</f>
        <v>0</v>
      </c>
      <c r="AK186" s="157"/>
    </row>
    <row r="187" spans="1:37" s="154" customFormat="1" x14ac:dyDescent="0.2">
      <c r="A187" s="55" t="s">
        <v>313</v>
      </c>
      <c r="B187" s="123">
        <f t="shared" ref="B187:B195" si="39">+S187</f>
        <v>11244200</v>
      </c>
      <c r="C187" s="57" t="s">
        <v>203</v>
      </c>
      <c r="D187" s="57" t="s">
        <v>314</v>
      </c>
      <c r="E187" s="57" t="s">
        <v>320</v>
      </c>
      <c r="F187" s="57" t="s">
        <v>318</v>
      </c>
      <c r="G187" s="57" t="s">
        <v>156</v>
      </c>
      <c r="H187" s="57" t="s">
        <v>1291</v>
      </c>
      <c r="I187" s="57" t="s">
        <v>316</v>
      </c>
      <c r="J187" s="57" t="s">
        <v>157</v>
      </c>
      <c r="K187" s="57" t="s">
        <v>200</v>
      </c>
      <c r="L187" s="58"/>
      <c r="M187" s="115">
        <v>16866300</v>
      </c>
      <c r="N187" s="56">
        <v>864</v>
      </c>
      <c r="O187" s="56">
        <v>13118233</v>
      </c>
      <c r="P187" s="59">
        <v>955</v>
      </c>
      <c r="Q187" s="303">
        <v>11244200</v>
      </c>
      <c r="R187" s="59">
        <v>1137</v>
      </c>
      <c r="S187" s="273">
        <v>11244200</v>
      </c>
      <c r="T187" s="118" t="s">
        <v>1527</v>
      </c>
      <c r="U187" s="60" t="s">
        <v>1536</v>
      </c>
      <c r="V187" s="61" t="s">
        <v>1545</v>
      </c>
      <c r="W187" s="272"/>
      <c r="X187" s="273"/>
      <c r="Y187" s="273"/>
      <c r="Z187" s="273"/>
      <c r="AA187" s="273"/>
      <c r="AB187" s="273"/>
      <c r="AC187" s="273"/>
      <c r="AD187" s="273"/>
      <c r="AE187" s="273"/>
      <c r="AF187" s="273"/>
      <c r="AG187" s="273"/>
      <c r="AH187" s="274"/>
      <c r="AI187" s="254">
        <f t="shared" si="37"/>
        <v>0</v>
      </c>
      <c r="AJ187" s="254">
        <f t="shared" si="38"/>
        <v>11244200</v>
      </c>
      <c r="AK187" s="153"/>
    </row>
    <row r="188" spans="1:37" s="154" customFormat="1" x14ac:dyDescent="0.2">
      <c r="A188" s="55" t="s">
        <v>313</v>
      </c>
      <c r="B188" s="123">
        <f t="shared" si="39"/>
        <v>11244200</v>
      </c>
      <c r="C188" s="57" t="s">
        <v>203</v>
      </c>
      <c r="D188" s="57" t="s">
        <v>314</v>
      </c>
      <c r="E188" s="57" t="s">
        <v>320</v>
      </c>
      <c r="F188" s="57" t="s">
        <v>318</v>
      </c>
      <c r="G188" s="57" t="s">
        <v>156</v>
      </c>
      <c r="H188" s="57" t="s">
        <v>1291</v>
      </c>
      <c r="I188" s="57" t="s">
        <v>316</v>
      </c>
      <c r="J188" s="57" t="s">
        <v>157</v>
      </c>
      <c r="K188" s="57" t="s">
        <v>200</v>
      </c>
      <c r="L188" s="58"/>
      <c r="M188" s="115">
        <v>16866300</v>
      </c>
      <c r="N188" s="56">
        <v>865</v>
      </c>
      <c r="O188" s="56">
        <v>13118233</v>
      </c>
      <c r="P188" s="59">
        <v>956</v>
      </c>
      <c r="Q188" s="303">
        <v>11244200</v>
      </c>
      <c r="R188" s="59">
        <v>1170</v>
      </c>
      <c r="S188" s="273">
        <v>11244200</v>
      </c>
      <c r="T188" s="118" t="s">
        <v>1528</v>
      </c>
      <c r="U188" s="60" t="s">
        <v>1537</v>
      </c>
      <c r="V188" s="61" t="s">
        <v>1546</v>
      </c>
      <c r="W188" s="272"/>
      <c r="X188" s="273"/>
      <c r="Y188" s="273"/>
      <c r="Z188" s="273"/>
      <c r="AA188" s="273"/>
      <c r="AB188" s="273"/>
      <c r="AC188" s="273"/>
      <c r="AD188" s="273"/>
      <c r="AE188" s="273"/>
      <c r="AF188" s="273"/>
      <c r="AG188" s="273"/>
      <c r="AH188" s="274"/>
      <c r="AI188" s="254">
        <f t="shared" si="37"/>
        <v>0</v>
      </c>
      <c r="AJ188" s="254">
        <f t="shared" si="38"/>
        <v>11244200</v>
      </c>
      <c r="AK188" s="153"/>
    </row>
    <row r="189" spans="1:37" s="154" customFormat="1" x14ac:dyDescent="0.2">
      <c r="A189" s="55" t="s">
        <v>313</v>
      </c>
      <c r="B189" s="123">
        <f t="shared" si="39"/>
        <v>11244200</v>
      </c>
      <c r="C189" s="57" t="s">
        <v>203</v>
      </c>
      <c r="D189" s="57" t="s">
        <v>314</v>
      </c>
      <c r="E189" s="57" t="s">
        <v>320</v>
      </c>
      <c r="F189" s="57" t="s">
        <v>318</v>
      </c>
      <c r="G189" s="57" t="s">
        <v>156</v>
      </c>
      <c r="H189" s="57" t="s">
        <v>1291</v>
      </c>
      <c r="I189" s="57" t="s">
        <v>316</v>
      </c>
      <c r="J189" s="57" t="s">
        <v>157</v>
      </c>
      <c r="K189" s="57" t="s">
        <v>200</v>
      </c>
      <c r="L189" s="58"/>
      <c r="M189" s="115">
        <v>16866300</v>
      </c>
      <c r="N189" s="56">
        <v>866</v>
      </c>
      <c r="O189" s="56">
        <v>13118233</v>
      </c>
      <c r="P189" s="59">
        <v>957</v>
      </c>
      <c r="Q189" s="303">
        <v>11244200</v>
      </c>
      <c r="R189" s="59">
        <v>1199</v>
      </c>
      <c r="S189" s="273">
        <v>11244200</v>
      </c>
      <c r="T189" s="118" t="s">
        <v>1529</v>
      </c>
      <c r="U189" s="60" t="s">
        <v>1538</v>
      </c>
      <c r="V189" s="61" t="s">
        <v>1547</v>
      </c>
      <c r="W189" s="272"/>
      <c r="X189" s="273"/>
      <c r="Y189" s="273"/>
      <c r="Z189" s="273"/>
      <c r="AA189" s="273"/>
      <c r="AB189" s="273"/>
      <c r="AC189" s="273"/>
      <c r="AD189" s="273"/>
      <c r="AE189" s="273"/>
      <c r="AF189" s="273"/>
      <c r="AG189" s="273"/>
      <c r="AH189" s="274"/>
      <c r="AI189" s="254">
        <f t="shared" si="37"/>
        <v>0</v>
      </c>
      <c r="AJ189" s="254">
        <f t="shared" si="38"/>
        <v>11244200</v>
      </c>
      <c r="AK189" s="153"/>
    </row>
    <row r="190" spans="1:37" s="154" customFormat="1" x14ac:dyDescent="0.2">
      <c r="A190" s="55" t="s">
        <v>313</v>
      </c>
      <c r="B190" s="123">
        <f t="shared" si="39"/>
        <v>11244200</v>
      </c>
      <c r="C190" s="57" t="s">
        <v>203</v>
      </c>
      <c r="D190" s="57" t="s">
        <v>314</v>
      </c>
      <c r="E190" s="57" t="s">
        <v>320</v>
      </c>
      <c r="F190" s="57" t="s">
        <v>318</v>
      </c>
      <c r="G190" s="57" t="s">
        <v>156</v>
      </c>
      <c r="H190" s="57" t="s">
        <v>1291</v>
      </c>
      <c r="I190" s="57" t="s">
        <v>316</v>
      </c>
      <c r="J190" s="57" t="s">
        <v>157</v>
      </c>
      <c r="K190" s="57" t="s">
        <v>200</v>
      </c>
      <c r="L190" s="58"/>
      <c r="M190" s="115">
        <v>16866300</v>
      </c>
      <c r="N190" s="56">
        <v>872</v>
      </c>
      <c r="O190" s="56">
        <v>13118233</v>
      </c>
      <c r="P190" s="59">
        <v>979</v>
      </c>
      <c r="Q190" s="303">
        <v>11244200</v>
      </c>
      <c r="R190" s="59">
        <v>1174</v>
      </c>
      <c r="S190" s="273">
        <v>11244200</v>
      </c>
      <c r="T190" s="118" t="s">
        <v>1530</v>
      </c>
      <c r="U190" s="60" t="s">
        <v>1539</v>
      </c>
      <c r="V190" s="61" t="s">
        <v>1548</v>
      </c>
      <c r="W190" s="272"/>
      <c r="X190" s="273"/>
      <c r="Y190" s="273"/>
      <c r="Z190" s="273"/>
      <c r="AA190" s="273"/>
      <c r="AB190" s="273"/>
      <c r="AC190" s="273"/>
      <c r="AD190" s="273"/>
      <c r="AE190" s="273"/>
      <c r="AF190" s="273"/>
      <c r="AG190" s="273"/>
      <c r="AH190" s="274"/>
      <c r="AI190" s="254">
        <f t="shared" si="37"/>
        <v>0</v>
      </c>
      <c r="AJ190" s="254">
        <f t="shared" si="38"/>
        <v>11244200</v>
      </c>
      <c r="AK190" s="153"/>
    </row>
    <row r="191" spans="1:37" s="154" customFormat="1" x14ac:dyDescent="0.2">
      <c r="A191" s="55" t="s">
        <v>313</v>
      </c>
      <c r="B191" s="123">
        <f t="shared" si="39"/>
        <v>11244200</v>
      </c>
      <c r="C191" s="57" t="s">
        <v>203</v>
      </c>
      <c r="D191" s="57" t="s">
        <v>314</v>
      </c>
      <c r="E191" s="57" t="s">
        <v>320</v>
      </c>
      <c r="F191" s="57" t="s">
        <v>318</v>
      </c>
      <c r="G191" s="57" t="s">
        <v>156</v>
      </c>
      <c r="H191" s="57" t="s">
        <v>1291</v>
      </c>
      <c r="I191" s="57" t="s">
        <v>316</v>
      </c>
      <c r="J191" s="57" t="s">
        <v>157</v>
      </c>
      <c r="K191" s="57" t="s">
        <v>200</v>
      </c>
      <c r="L191" s="58"/>
      <c r="M191" s="115">
        <v>16866300</v>
      </c>
      <c r="N191" s="56">
        <v>873</v>
      </c>
      <c r="O191" s="56">
        <v>13118233</v>
      </c>
      <c r="P191" s="59">
        <v>978</v>
      </c>
      <c r="Q191" s="303">
        <v>11244200</v>
      </c>
      <c r="R191" s="59">
        <v>1172</v>
      </c>
      <c r="S191" s="273">
        <v>11244200</v>
      </c>
      <c r="T191" s="118" t="s">
        <v>1531</v>
      </c>
      <c r="U191" s="60" t="s">
        <v>1540</v>
      </c>
      <c r="V191" s="61" t="s">
        <v>1549</v>
      </c>
      <c r="W191" s="272"/>
      <c r="X191" s="273"/>
      <c r="Y191" s="273"/>
      <c r="Z191" s="273"/>
      <c r="AA191" s="273"/>
      <c r="AB191" s="273"/>
      <c r="AC191" s="273"/>
      <c r="AD191" s="273"/>
      <c r="AE191" s="273"/>
      <c r="AF191" s="273"/>
      <c r="AG191" s="273"/>
      <c r="AH191" s="274"/>
      <c r="AI191" s="254">
        <f t="shared" si="37"/>
        <v>0</v>
      </c>
      <c r="AJ191" s="254">
        <f t="shared" si="38"/>
        <v>11244200</v>
      </c>
      <c r="AK191" s="153"/>
    </row>
    <row r="192" spans="1:37" s="154" customFormat="1" x14ac:dyDescent="0.2">
      <c r="A192" s="55" t="s">
        <v>313</v>
      </c>
      <c r="B192" s="123">
        <f t="shared" si="39"/>
        <v>11244200</v>
      </c>
      <c r="C192" s="57" t="s">
        <v>203</v>
      </c>
      <c r="D192" s="57" t="s">
        <v>314</v>
      </c>
      <c r="E192" s="57" t="s">
        <v>320</v>
      </c>
      <c r="F192" s="57" t="s">
        <v>318</v>
      </c>
      <c r="G192" s="57" t="s">
        <v>156</v>
      </c>
      <c r="H192" s="57" t="s">
        <v>1291</v>
      </c>
      <c r="I192" s="57" t="s">
        <v>316</v>
      </c>
      <c r="J192" s="57" t="s">
        <v>157</v>
      </c>
      <c r="K192" s="57" t="s">
        <v>200</v>
      </c>
      <c r="L192" s="58"/>
      <c r="M192" s="115">
        <v>16866300</v>
      </c>
      <c r="N192" s="56">
        <v>886</v>
      </c>
      <c r="O192" s="56">
        <v>13118233</v>
      </c>
      <c r="P192" s="59">
        <v>977</v>
      </c>
      <c r="Q192" s="303">
        <v>11244200</v>
      </c>
      <c r="R192" s="59">
        <v>1178</v>
      </c>
      <c r="S192" s="273">
        <v>11244200</v>
      </c>
      <c r="T192" s="118" t="s">
        <v>1532</v>
      </c>
      <c r="U192" s="60" t="s">
        <v>1541</v>
      </c>
      <c r="V192" s="61" t="s">
        <v>1550</v>
      </c>
      <c r="W192" s="272"/>
      <c r="X192" s="273"/>
      <c r="Y192" s="273"/>
      <c r="Z192" s="273"/>
      <c r="AA192" s="273"/>
      <c r="AB192" s="273"/>
      <c r="AC192" s="273"/>
      <c r="AD192" s="273"/>
      <c r="AE192" s="273"/>
      <c r="AF192" s="273"/>
      <c r="AG192" s="273"/>
      <c r="AH192" s="274"/>
      <c r="AI192" s="254">
        <f t="shared" si="37"/>
        <v>0</v>
      </c>
      <c r="AJ192" s="254">
        <f t="shared" si="38"/>
        <v>11244200</v>
      </c>
      <c r="AK192" s="153"/>
    </row>
    <row r="193" spans="1:37" s="154" customFormat="1" x14ac:dyDescent="0.2">
      <c r="A193" s="55" t="s">
        <v>313</v>
      </c>
      <c r="B193" s="123">
        <f t="shared" si="39"/>
        <v>11244200</v>
      </c>
      <c r="C193" s="57" t="s">
        <v>203</v>
      </c>
      <c r="D193" s="57" t="s">
        <v>314</v>
      </c>
      <c r="E193" s="57" t="s">
        <v>320</v>
      </c>
      <c r="F193" s="57" t="s">
        <v>318</v>
      </c>
      <c r="G193" s="57" t="s">
        <v>156</v>
      </c>
      <c r="H193" s="57" t="s">
        <v>1291</v>
      </c>
      <c r="I193" s="57" t="s">
        <v>316</v>
      </c>
      <c r="J193" s="57" t="s">
        <v>157</v>
      </c>
      <c r="K193" s="57" t="s">
        <v>200</v>
      </c>
      <c r="L193" s="58"/>
      <c r="M193" s="115">
        <v>16866300</v>
      </c>
      <c r="N193" s="56">
        <v>874</v>
      </c>
      <c r="O193" s="56">
        <v>13118233</v>
      </c>
      <c r="P193" s="59">
        <v>976</v>
      </c>
      <c r="Q193" s="303">
        <v>11244200</v>
      </c>
      <c r="R193" s="59">
        <v>1171</v>
      </c>
      <c r="S193" s="273">
        <v>11244200</v>
      </c>
      <c r="T193" s="118" t="s">
        <v>1533</v>
      </c>
      <c r="U193" s="60" t="s">
        <v>1542</v>
      </c>
      <c r="V193" s="61" t="s">
        <v>1551</v>
      </c>
      <c r="W193" s="272"/>
      <c r="X193" s="273"/>
      <c r="Y193" s="273"/>
      <c r="Z193" s="273"/>
      <c r="AA193" s="273"/>
      <c r="AB193" s="273"/>
      <c r="AC193" s="273"/>
      <c r="AD193" s="273"/>
      <c r="AE193" s="273"/>
      <c r="AF193" s="273"/>
      <c r="AG193" s="273"/>
      <c r="AH193" s="274"/>
      <c r="AI193" s="254">
        <f t="shared" si="37"/>
        <v>0</v>
      </c>
      <c r="AJ193" s="254">
        <f t="shared" si="38"/>
        <v>11244200</v>
      </c>
      <c r="AK193" s="153"/>
    </row>
    <row r="194" spans="1:37" s="154" customFormat="1" x14ac:dyDescent="0.2">
      <c r="A194" s="55" t="s">
        <v>313</v>
      </c>
      <c r="B194" s="123">
        <f t="shared" si="39"/>
        <v>27590968</v>
      </c>
      <c r="C194" s="57" t="s">
        <v>203</v>
      </c>
      <c r="D194" s="57" t="s">
        <v>314</v>
      </c>
      <c r="E194" s="57" t="s">
        <v>320</v>
      </c>
      <c r="F194" s="57" t="s">
        <v>318</v>
      </c>
      <c r="G194" s="57" t="s">
        <v>156</v>
      </c>
      <c r="H194" s="57" t="s">
        <v>1291</v>
      </c>
      <c r="I194" s="57" t="s">
        <v>316</v>
      </c>
      <c r="J194" s="57" t="s">
        <v>157</v>
      </c>
      <c r="K194" s="57" t="s">
        <v>200</v>
      </c>
      <c r="L194" s="58"/>
      <c r="M194" s="115">
        <v>27590968</v>
      </c>
      <c r="N194" s="56">
        <v>867</v>
      </c>
      <c r="O194" s="56">
        <v>27590968</v>
      </c>
      <c r="P194" s="59">
        <v>958</v>
      </c>
      <c r="Q194" s="303">
        <v>27590968</v>
      </c>
      <c r="R194" s="59">
        <v>1213</v>
      </c>
      <c r="S194" s="273">
        <v>27590968</v>
      </c>
      <c r="T194" s="118" t="s">
        <v>1534</v>
      </c>
      <c r="U194" s="60" t="s">
        <v>1543</v>
      </c>
      <c r="V194" s="61">
        <v>699</v>
      </c>
      <c r="W194" s="272"/>
      <c r="X194" s="273"/>
      <c r="Y194" s="273"/>
      <c r="Z194" s="273"/>
      <c r="AA194" s="273"/>
      <c r="AB194" s="273"/>
      <c r="AC194" s="273"/>
      <c r="AD194" s="273"/>
      <c r="AE194" s="273"/>
      <c r="AF194" s="273"/>
      <c r="AG194" s="273"/>
      <c r="AH194" s="274"/>
      <c r="AI194" s="254">
        <f t="shared" si="37"/>
        <v>0</v>
      </c>
      <c r="AJ194" s="254">
        <f t="shared" si="38"/>
        <v>27590968</v>
      </c>
      <c r="AK194" s="153"/>
    </row>
    <row r="195" spans="1:37" s="154" customFormat="1" x14ac:dyDescent="0.2">
      <c r="A195" s="55" t="s">
        <v>313</v>
      </c>
      <c r="B195" s="123">
        <f t="shared" si="39"/>
        <v>142877350</v>
      </c>
      <c r="C195" s="57" t="s">
        <v>203</v>
      </c>
      <c r="D195" s="57" t="s">
        <v>314</v>
      </c>
      <c r="E195" s="57" t="s">
        <v>320</v>
      </c>
      <c r="F195" s="57" t="s">
        <v>318</v>
      </c>
      <c r="G195" s="57" t="s">
        <v>156</v>
      </c>
      <c r="H195" s="57" t="s">
        <v>1291</v>
      </c>
      <c r="I195" s="57" t="s">
        <v>316</v>
      </c>
      <c r="J195" s="57" t="s">
        <v>157</v>
      </c>
      <c r="K195" s="57" t="s">
        <v>200</v>
      </c>
      <c r="L195" s="58"/>
      <c r="M195" s="115">
        <v>150000000</v>
      </c>
      <c r="N195" s="56">
        <v>973</v>
      </c>
      <c r="O195" s="56">
        <v>150000000</v>
      </c>
      <c r="P195" s="59">
        <v>1063</v>
      </c>
      <c r="Q195" s="303">
        <v>142877350</v>
      </c>
      <c r="R195" s="59">
        <v>1632</v>
      </c>
      <c r="S195" s="273">
        <v>142877350</v>
      </c>
      <c r="T195" s="118" t="s">
        <v>1535</v>
      </c>
      <c r="U195" s="60" t="s">
        <v>1544</v>
      </c>
      <c r="V195" s="61">
        <v>798</v>
      </c>
      <c r="W195" s="272"/>
      <c r="X195" s="273"/>
      <c r="Y195" s="273"/>
      <c r="Z195" s="273"/>
      <c r="AA195" s="273"/>
      <c r="AB195" s="273"/>
      <c r="AC195" s="273"/>
      <c r="AD195" s="273"/>
      <c r="AE195" s="273"/>
      <c r="AF195" s="273"/>
      <c r="AG195" s="273"/>
      <c r="AH195" s="274"/>
      <c r="AI195" s="254">
        <f t="shared" si="37"/>
        <v>0</v>
      </c>
      <c r="AJ195" s="254">
        <f t="shared" si="38"/>
        <v>142877350</v>
      </c>
      <c r="AK195" s="153"/>
    </row>
    <row r="196" spans="1:37" s="154" customFormat="1" hidden="1" x14ac:dyDescent="0.2">
      <c r="A196" s="55"/>
      <c r="B196" s="123"/>
      <c r="C196" s="57"/>
      <c r="D196" s="57"/>
      <c r="E196" s="57"/>
      <c r="F196" s="57"/>
      <c r="G196" s="57"/>
      <c r="H196" s="57"/>
      <c r="I196" s="57"/>
      <c r="J196" s="57"/>
      <c r="K196" s="57"/>
      <c r="L196" s="58"/>
      <c r="M196" s="115"/>
      <c r="N196" s="56"/>
      <c r="O196" s="56"/>
      <c r="P196" s="59"/>
      <c r="Q196" s="303"/>
      <c r="R196" s="59"/>
      <c r="S196" s="273"/>
      <c r="T196" s="118"/>
      <c r="U196" s="60"/>
      <c r="V196" s="61"/>
      <c r="W196" s="272"/>
      <c r="X196" s="273"/>
      <c r="Y196" s="273"/>
      <c r="Z196" s="273"/>
      <c r="AA196" s="273"/>
      <c r="AB196" s="273"/>
      <c r="AC196" s="273"/>
      <c r="AD196" s="273"/>
      <c r="AE196" s="273"/>
      <c r="AF196" s="273"/>
      <c r="AG196" s="273"/>
      <c r="AH196" s="274"/>
      <c r="AI196" s="254">
        <f t="shared" si="37"/>
        <v>0</v>
      </c>
      <c r="AJ196" s="254">
        <f t="shared" si="38"/>
        <v>0</v>
      </c>
      <c r="AK196" s="153"/>
    </row>
    <row r="197" spans="1:37" s="155" customFormat="1" ht="66" customHeight="1" x14ac:dyDescent="0.2">
      <c r="A197" s="66" t="s">
        <v>8</v>
      </c>
      <c r="B197" s="124">
        <f>B186-SUM(B187:B196)</f>
        <v>50822282</v>
      </c>
      <c r="C197" s="321" t="s">
        <v>203</v>
      </c>
      <c r="D197" s="322" t="s">
        <v>314</v>
      </c>
      <c r="E197" s="322" t="s">
        <v>320</v>
      </c>
      <c r="F197" s="322" t="s">
        <v>318</v>
      </c>
      <c r="G197" s="323" t="s">
        <v>156</v>
      </c>
      <c r="H197" s="322" t="s">
        <v>1291</v>
      </c>
      <c r="I197" s="322" t="s">
        <v>316</v>
      </c>
      <c r="J197" s="322" t="s">
        <v>157</v>
      </c>
      <c r="K197" s="322" t="s">
        <v>200</v>
      </c>
      <c r="L197" s="68"/>
      <c r="M197" s="301">
        <f>SUM(M187:M196)</f>
        <v>295655068</v>
      </c>
      <c r="N197" s="69"/>
      <c r="O197" s="67"/>
      <c r="P197" s="70"/>
      <c r="Q197" s="301">
        <f>SUM(Q187:Q196)</f>
        <v>249177718</v>
      </c>
      <c r="R197" s="71"/>
      <c r="S197" s="301">
        <f>SUM(S187:S196)</f>
        <v>249177718</v>
      </c>
      <c r="T197" s="72"/>
      <c r="U197" s="72"/>
      <c r="V197" s="73"/>
      <c r="W197" s="277">
        <f t="shared" ref="W197:AJ197" si="40">SUM(W187:W196)</f>
        <v>0</v>
      </c>
      <c r="X197" s="277">
        <f t="shared" si="40"/>
        <v>0</v>
      </c>
      <c r="Y197" s="277">
        <f t="shared" si="40"/>
        <v>0</v>
      </c>
      <c r="Z197" s="277">
        <f t="shared" si="40"/>
        <v>0</v>
      </c>
      <c r="AA197" s="277">
        <f t="shared" si="40"/>
        <v>0</v>
      </c>
      <c r="AB197" s="277">
        <f t="shared" si="40"/>
        <v>0</v>
      </c>
      <c r="AC197" s="277">
        <f t="shared" si="40"/>
        <v>0</v>
      </c>
      <c r="AD197" s="277">
        <f t="shared" si="40"/>
        <v>0</v>
      </c>
      <c r="AE197" s="277">
        <f t="shared" si="40"/>
        <v>0</v>
      </c>
      <c r="AF197" s="277">
        <f t="shared" si="40"/>
        <v>0</v>
      </c>
      <c r="AG197" s="277">
        <f t="shared" si="40"/>
        <v>0</v>
      </c>
      <c r="AH197" s="277">
        <f t="shared" si="40"/>
        <v>0</v>
      </c>
      <c r="AI197" s="255">
        <f t="shared" si="40"/>
        <v>0</v>
      </c>
      <c r="AJ197" s="255">
        <f t="shared" si="40"/>
        <v>249177718</v>
      </c>
    </row>
    <row r="198" spans="1:37" s="158" customFormat="1" ht="25.5" hidden="1" x14ac:dyDescent="0.2">
      <c r="A198" s="137" t="s">
        <v>313</v>
      </c>
      <c r="B198" s="138">
        <f>498700307-498700307</f>
        <v>0</v>
      </c>
      <c r="C198" s="139"/>
      <c r="D198" s="139"/>
      <c r="E198" s="139"/>
      <c r="F198" s="139"/>
      <c r="G198" s="129"/>
      <c r="H198" s="139"/>
      <c r="I198" s="139"/>
      <c r="J198" s="139"/>
      <c r="K198" s="139"/>
      <c r="L198" s="140"/>
      <c r="M198" s="141"/>
      <c r="N198" s="142"/>
      <c r="O198" s="142"/>
      <c r="P198" s="143"/>
      <c r="Q198" s="302"/>
      <c r="R198" s="143"/>
      <c r="S198" s="300"/>
      <c r="T198" s="144"/>
      <c r="U198" s="145"/>
      <c r="V198" s="146"/>
      <c r="W198" s="315"/>
      <c r="X198" s="300"/>
      <c r="Y198" s="300"/>
      <c r="Z198" s="300"/>
      <c r="AA198" s="300"/>
      <c r="AB198" s="300"/>
      <c r="AC198" s="300"/>
      <c r="AD198" s="300"/>
      <c r="AE198" s="300"/>
      <c r="AF198" s="300"/>
      <c r="AG198" s="300"/>
      <c r="AH198" s="316"/>
      <c r="AI198" s="317">
        <f>SUM(W198:AH198)</f>
        <v>0</v>
      </c>
      <c r="AJ198" s="318">
        <f>+S198-AI198</f>
        <v>0</v>
      </c>
      <c r="AK198" s="157"/>
    </row>
    <row r="199" spans="1:37" s="155" customFormat="1" hidden="1" x14ac:dyDescent="0.2">
      <c r="A199" s="127"/>
      <c r="B199" s="128"/>
      <c r="C199" s="129"/>
      <c r="D199" s="129"/>
      <c r="E199" s="129"/>
      <c r="F199" s="129"/>
      <c r="G199" s="129"/>
      <c r="H199" s="129"/>
      <c r="I199" s="129"/>
      <c r="J199" s="129"/>
      <c r="K199" s="129"/>
      <c r="L199" s="130"/>
      <c r="M199" s="131"/>
      <c r="N199" s="132"/>
      <c r="O199" s="132"/>
      <c r="P199" s="133"/>
      <c r="Q199" s="304"/>
      <c r="R199" s="133"/>
      <c r="S199" s="311"/>
      <c r="T199" s="134"/>
      <c r="U199" s="135"/>
      <c r="V199" s="136"/>
      <c r="W199" s="319"/>
      <c r="X199" s="311"/>
      <c r="Y199" s="311"/>
      <c r="Z199" s="311"/>
      <c r="AA199" s="311"/>
      <c r="AB199" s="311"/>
      <c r="AC199" s="311"/>
      <c r="AD199" s="311"/>
      <c r="AE199" s="311"/>
      <c r="AF199" s="311"/>
      <c r="AG199" s="311"/>
      <c r="AH199" s="320"/>
      <c r="AI199" s="275">
        <f>SUM(W199:AH199)</f>
        <v>0</v>
      </c>
      <c r="AJ199" s="254">
        <f>+S199-AI199</f>
        <v>0</v>
      </c>
      <c r="AK199" s="159"/>
    </row>
    <row r="200" spans="1:37" s="154" customFormat="1" hidden="1" x14ac:dyDescent="0.2">
      <c r="A200" s="55"/>
      <c r="B200" s="123"/>
      <c r="C200" s="57"/>
      <c r="D200" s="57"/>
      <c r="E200" s="57"/>
      <c r="F200" s="57"/>
      <c r="G200" s="57"/>
      <c r="H200" s="57"/>
      <c r="I200" s="57"/>
      <c r="J200" s="57"/>
      <c r="K200" s="57"/>
      <c r="L200" s="58"/>
      <c r="M200" s="115"/>
      <c r="N200" s="65"/>
      <c r="O200" s="65"/>
      <c r="P200" s="59"/>
      <c r="Q200" s="303"/>
      <c r="R200" s="59"/>
      <c r="S200" s="273"/>
      <c r="T200" s="60"/>
      <c r="U200" s="60"/>
      <c r="V200" s="61"/>
      <c r="W200" s="272"/>
      <c r="X200" s="273"/>
      <c r="Y200" s="273"/>
      <c r="Z200" s="273"/>
      <c r="AA200" s="273"/>
      <c r="AB200" s="273"/>
      <c r="AC200" s="273"/>
      <c r="AD200" s="273"/>
      <c r="AE200" s="273"/>
      <c r="AF200" s="273"/>
      <c r="AG200" s="273"/>
      <c r="AH200" s="274"/>
      <c r="AI200" s="275">
        <f>SUM(W200:AH200)</f>
        <v>0</v>
      </c>
      <c r="AJ200" s="254">
        <f>+S200-AI200</f>
        <v>0</v>
      </c>
      <c r="AK200" s="153"/>
    </row>
    <row r="201" spans="1:37" s="155" customFormat="1" ht="135" hidden="1" x14ac:dyDescent="0.2">
      <c r="A201" s="66" t="s">
        <v>8</v>
      </c>
      <c r="B201" s="124">
        <f>B198-SUM(B199:B200)</f>
        <v>0</v>
      </c>
      <c r="C201" s="321" t="s">
        <v>315</v>
      </c>
      <c r="D201" s="322" t="s">
        <v>314</v>
      </c>
      <c r="E201" s="322" t="s">
        <v>320</v>
      </c>
      <c r="F201" s="322" t="s">
        <v>318</v>
      </c>
      <c r="G201" s="323" t="s">
        <v>156</v>
      </c>
      <c r="H201" s="322" t="s">
        <v>1291</v>
      </c>
      <c r="I201" s="322" t="s">
        <v>316</v>
      </c>
      <c r="J201" s="322" t="s">
        <v>157</v>
      </c>
      <c r="K201" s="322" t="s">
        <v>200</v>
      </c>
      <c r="L201" s="68"/>
      <c r="M201" s="116"/>
      <c r="N201" s="69"/>
      <c r="O201" s="67"/>
      <c r="P201" s="70"/>
      <c r="Q201" s="301">
        <f>SUM(Q199:Q200)</f>
        <v>0</v>
      </c>
      <c r="R201" s="71"/>
      <c r="S201" s="301">
        <f>SUM(S199:S200)</f>
        <v>0</v>
      </c>
      <c r="T201" s="72"/>
      <c r="U201" s="72"/>
      <c r="V201" s="73"/>
      <c r="W201" s="276">
        <f t="shared" ref="W201:AJ201" si="41">SUM(W199:W200)</f>
        <v>0</v>
      </c>
      <c r="X201" s="276">
        <f t="shared" si="41"/>
        <v>0</v>
      </c>
      <c r="Y201" s="276">
        <f t="shared" si="41"/>
        <v>0</v>
      </c>
      <c r="Z201" s="276">
        <f t="shared" si="41"/>
        <v>0</v>
      </c>
      <c r="AA201" s="276">
        <f t="shared" si="41"/>
        <v>0</v>
      </c>
      <c r="AB201" s="276">
        <f t="shared" si="41"/>
        <v>0</v>
      </c>
      <c r="AC201" s="276">
        <f t="shared" si="41"/>
        <v>0</v>
      </c>
      <c r="AD201" s="276">
        <f t="shared" si="41"/>
        <v>0</v>
      </c>
      <c r="AE201" s="276">
        <f t="shared" si="41"/>
        <v>0</v>
      </c>
      <c r="AF201" s="276">
        <f t="shared" si="41"/>
        <v>0</v>
      </c>
      <c r="AG201" s="276">
        <f t="shared" si="41"/>
        <v>0</v>
      </c>
      <c r="AH201" s="277">
        <f t="shared" si="41"/>
        <v>0</v>
      </c>
      <c r="AI201" s="255">
        <f t="shared" si="41"/>
        <v>0</v>
      </c>
      <c r="AJ201" s="255">
        <f t="shared" si="41"/>
        <v>0</v>
      </c>
    </row>
    <row r="202" spans="1:37" s="158" customFormat="1" hidden="1" x14ac:dyDescent="0.2">
      <c r="A202" s="137" t="s">
        <v>321</v>
      </c>
      <c r="B202" s="138">
        <f>1204000000+252461294</f>
        <v>1456461294</v>
      </c>
      <c r="C202" s="139"/>
      <c r="D202" s="139"/>
      <c r="E202" s="139"/>
      <c r="F202" s="139"/>
      <c r="G202" s="129"/>
      <c r="H202" s="139"/>
      <c r="I202" s="139"/>
      <c r="J202" s="139"/>
      <c r="K202" s="139"/>
      <c r="L202" s="140"/>
      <c r="M202" s="141"/>
      <c r="N202" s="142"/>
      <c r="O202" s="142"/>
      <c r="P202" s="143"/>
      <c r="Q202" s="302"/>
      <c r="R202" s="143"/>
      <c r="S202" s="300"/>
      <c r="T202" s="144"/>
      <c r="U202" s="145"/>
      <c r="V202" s="146"/>
      <c r="W202" s="315"/>
      <c r="X202" s="300"/>
      <c r="Y202" s="300"/>
      <c r="Z202" s="300"/>
      <c r="AA202" s="300"/>
      <c r="AB202" s="300"/>
      <c r="AC202" s="300"/>
      <c r="AD202" s="300"/>
      <c r="AE202" s="300"/>
      <c r="AF202" s="300"/>
      <c r="AG202" s="300"/>
      <c r="AH202" s="316"/>
      <c r="AI202" s="317">
        <f t="shared" ref="AI202:AI273" si="42">SUM(W202:AH202)</f>
        <v>0</v>
      </c>
      <c r="AJ202" s="318">
        <f t="shared" ref="AJ202:AJ273" si="43">+S202-AI202</f>
        <v>0</v>
      </c>
      <c r="AK202" s="157"/>
    </row>
    <row r="203" spans="1:37" s="154" customFormat="1" x14ac:dyDescent="0.2">
      <c r="A203" s="55" t="s">
        <v>321</v>
      </c>
      <c r="B203" s="123">
        <f t="shared" ref="B203:B266" si="44">+S203</f>
        <v>45718750</v>
      </c>
      <c r="C203" s="57" t="s">
        <v>57</v>
      </c>
      <c r="D203" s="57" t="s">
        <v>324</v>
      </c>
      <c r="E203" s="57" t="s">
        <v>319</v>
      </c>
      <c r="F203" s="57" t="s">
        <v>323</v>
      </c>
      <c r="G203" s="57" t="s">
        <v>322</v>
      </c>
      <c r="H203" s="57" t="s">
        <v>1292</v>
      </c>
      <c r="I203" s="57" t="s">
        <v>327</v>
      </c>
      <c r="J203" s="57" t="s">
        <v>325</v>
      </c>
      <c r="K203" s="57" t="s">
        <v>326</v>
      </c>
      <c r="L203" s="58">
        <v>581</v>
      </c>
      <c r="M203" s="273">
        <v>45718750</v>
      </c>
      <c r="N203" s="65">
        <v>549</v>
      </c>
      <c r="O203" s="65">
        <v>45718750</v>
      </c>
      <c r="P203" s="59">
        <v>600</v>
      </c>
      <c r="Q203" s="273">
        <v>45718750</v>
      </c>
      <c r="R203" s="59">
        <v>688</v>
      </c>
      <c r="S203" s="273">
        <v>45718750</v>
      </c>
      <c r="T203" s="118" t="s">
        <v>328</v>
      </c>
      <c r="U203" s="118" t="s">
        <v>361</v>
      </c>
      <c r="V203" s="61" t="s">
        <v>394</v>
      </c>
      <c r="W203" s="272"/>
      <c r="X203" s="273"/>
      <c r="Y203" s="273"/>
      <c r="Z203" s="273"/>
      <c r="AA203" s="273"/>
      <c r="AB203" s="273"/>
      <c r="AC203" s="273">
        <v>0</v>
      </c>
      <c r="AD203" s="273">
        <v>3047917</v>
      </c>
      <c r="AE203" s="273">
        <v>9143750</v>
      </c>
      <c r="AF203" s="273"/>
      <c r="AG203" s="273"/>
      <c r="AH203" s="274"/>
      <c r="AI203" s="275">
        <f t="shared" si="42"/>
        <v>12191667</v>
      </c>
      <c r="AJ203" s="254">
        <f t="shared" si="43"/>
        <v>33527083</v>
      </c>
      <c r="AK203" s="153"/>
    </row>
    <row r="204" spans="1:37" s="154" customFormat="1" x14ac:dyDescent="0.2">
      <c r="A204" s="55" t="s">
        <v>321</v>
      </c>
      <c r="B204" s="123">
        <f t="shared" si="44"/>
        <v>35192000</v>
      </c>
      <c r="C204" s="57" t="s">
        <v>57</v>
      </c>
      <c r="D204" s="57" t="s">
        <v>324</v>
      </c>
      <c r="E204" s="57" t="s">
        <v>319</v>
      </c>
      <c r="F204" s="57" t="s">
        <v>323</v>
      </c>
      <c r="G204" s="57" t="s">
        <v>322</v>
      </c>
      <c r="H204" s="57" t="s">
        <v>1292</v>
      </c>
      <c r="I204" s="57" t="s">
        <v>327</v>
      </c>
      <c r="J204" s="57" t="s">
        <v>325</v>
      </c>
      <c r="K204" s="57" t="s">
        <v>326</v>
      </c>
      <c r="L204" s="58">
        <v>582</v>
      </c>
      <c r="M204" s="273">
        <v>35192000</v>
      </c>
      <c r="N204" s="65">
        <v>550</v>
      </c>
      <c r="O204" s="65">
        <v>35192000</v>
      </c>
      <c r="P204" s="59">
        <v>620</v>
      </c>
      <c r="Q204" s="273">
        <v>35192000</v>
      </c>
      <c r="R204" s="59">
        <v>604</v>
      </c>
      <c r="S204" s="273">
        <v>35192000</v>
      </c>
      <c r="T204" s="118" t="s">
        <v>329</v>
      </c>
      <c r="U204" s="118" t="s">
        <v>362</v>
      </c>
      <c r="V204" s="61" t="s">
        <v>395</v>
      </c>
      <c r="W204" s="272"/>
      <c r="X204" s="273"/>
      <c r="Y204" s="273"/>
      <c r="Z204" s="273"/>
      <c r="AA204" s="273"/>
      <c r="AB204" s="273"/>
      <c r="AC204" s="273">
        <v>0</v>
      </c>
      <c r="AD204" s="273">
        <v>3519200</v>
      </c>
      <c r="AE204" s="273">
        <v>7038400</v>
      </c>
      <c r="AF204" s="273"/>
      <c r="AG204" s="273"/>
      <c r="AH204" s="274"/>
      <c r="AI204" s="275">
        <f t="shared" si="42"/>
        <v>10557600</v>
      </c>
      <c r="AJ204" s="254">
        <f t="shared" si="43"/>
        <v>24634400</v>
      </c>
      <c r="AK204" s="153"/>
    </row>
    <row r="205" spans="1:37" s="154" customFormat="1" x14ac:dyDescent="0.2">
      <c r="A205" s="55" t="s">
        <v>321</v>
      </c>
      <c r="B205" s="123">
        <f t="shared" si="44"/>
        <v>15309947</v>
      </c>
      <c r="C205" s="57" t="s">
        <v>57</v>
      </c>
      <c r="D205" s="57" t="s">
        <v>324</v>
      </c>
      <c r="E205" s="57" t="s">
        <v>319</v>
      </c>
      <c r="F205" s="57" t="s">
        <v>323</v>
      </c>
      <c r="G205" s="57" t="s">
        <v>322</v>
      </c>
      <c r="H205" s="57" t="s">
        <v>1292</v>
      </c>
      <c r="I205" s="57" t="s">
        <v>327</v>
      </c>
      <c r="J205" s="57" t="s">
        <v>325</v>
      </c>
      <c r="K205" s="57" t="s">
        <v>326</v>
      </c>
      <c r="L205" s="58">
        <v>583</v>
      </c>
      <c r="M205" s="273">
        <v>15413750</v>
      </c>
      <c r="N205" s="65">
        <v>552</v>
      </c>
      <c r="O205" s="65">
        <v>15413750</v>
      </c>
      <c r="P205" s="59">
        <v>619</v>
      </c>
      <c r="Q205" s="273">
        <v>15309947</v>
      </c>
      <c r="R205" s="59">
        <v>585</v>
      </c>
      <c r="S205" s="273">
        <v>15309947</v>
      </c>
      <c r="T205" s="118" t="s">
        <v>330</v>
      </c>
      <c r="U205" s="118" t="s">
        <v>363</v>
      </c>
      <c r="V205" s="61" t="s">
        <v>396</v>
      </c>
      <c r="W205" s="272"/>
      <c r="X205" s="273"/>
      <c r="Y205" s="273"/>
      <c r="Z205" s="273"/>
      <c r="AA205" s="273"/>
      <c r="AB205" s="273"/>
      <c r="AC205" s="273">
        <v>0</v>
      </c>
      <c r="AD205" s="273">
        <v>1713800</v>
      </c>
      <c r="AE205" s="273">
        <v>3427600</v>
      </c>
      <c r="AF205" s="273"/>
      <c r="AG205" s="273"/>
      <c r="AH205" s="274"/>
      <c r="AI205" s="275">
        <f t="shared" si="42"/>
        <v>5141400</v>
      </c>
      <c r="AJ205" s="254">
        <f t="shared" si="43"/>
        <v>10168547</v>
      </c>
      <c r="AK205" s="153"/>
    </row>
    <row r="206" spans="1:37" s="154" customFormat="1" x14ac:dyDescent="0.2">
      <c r="A206" s="55" t="s">
        <v>321</v>
      </c>
      <c r="B206" s="123">
        <f t="shared" si="44"/>
        <v>31036500</v>
      </c>
      <c r="C206" s="57" t="s">
        <v>57</v>
      </c>
      <c r="D206" s="57" t="s">
        <v>324</v>
      </c>
      <c r="E206" s="57" t="s">
        <v>319</v>
      </c>
      <c r="F206" s="57" t="s">
        <v>323</v>
      </c>
      <c r="G206" s="57" t="s">
        <v>322</v>
      </c>
      <c r="H206" s="57" t="s">
        <v>1292</v>
      </c>
      <c r="I206" s="57" t="s">
        <v>327</v>
      </c>
      <c r="J206" s="57" t="s">
        <v>325</v>
      </c>
      <c r="K206" s="57" t="s">
        <v>326</v>
      </c>
      <c r="L206" s="58">
        <v>584</v>
      </c>
      <c r="M206" s="273">
        <v>31350000</v>
      </c>
      <c r="N206" s="65">
        <v>615</v>
      </c>
      <c r="O206" s="65">
        <v>31350000</v>
      </c>
      <c r="P206" s="59">
        <v>668</v>
      </c>
      <c r="Q206" s="273">
        <v>31036500</v>
      </c>
      <c r="R206" s="59">
        <v>733</v>
      </c>
      <c r="S206" s="273">
        <v>31036500</v>
      </c>
      <c r="T206" s="118" t="s">
        <v>331</v>
      </c>
      <c r="U206" s="118" t="s">
        <v>364</v>
      </c>
      <c r="V206" s="61" t="s">
        <v>397</v>
      </c>
      <c r="W206" s="272"/>
      <c r="X206" s="273"/>
      <c r="Y206" s="273"/>
      <c r="Z206" s="273"/>
      <c r="AA206" s="273"/>
      <c r="AB206" s="273"/>
      <c r="AC206" s="273">
        <v>0</v>
      </c>
      <c r="AD206" s="273">
        <v>0</v>
      </c>
      <c r="AE206" s="273">
        <v>8506300</v>
      </c>
      <c r="AF206" s="273"/>
      <c r="AG206" s="273"/>
      <c r="AH206" s="274"/>
      <c r="AI206" s="275">
        <f t="shared" si="42"/>
        <v>8506300</v>
      </c>
      <c r="AJ206" s="254">
        <f t="shared" si="43"/>
        <v>22530200</v>
      </c>
      <c r="AK206" s="153"/>
    </row>
    <row r="207" spans="1:37" s="154" customFormat="1" x14ac:dyDescent="0.2">
      <c r="A207" s="55" t="s">
        <v>321</v>
      </c>
      <c r="B207" s="123">
        <f t="shared" si="44"/>
        <v>31036500</v>
      </c>
      <c r="C207" s="57" t="s">
        <v>57</v>
      </c>
      <c r="D207" s="57" t="s">
        <v>324</v>
      </c>
      <c r="E207" s="57" t="s">
        <v>319</v>
      </c>
      <c r="F207" s="57" t="s">
        <v>323</v>
      </c>
      <c r="G207" s="57" t="s">
        <v>322</v>
      </c>
      <c r="H207" s="57" t="s">
        <v>1292</v>
      </c>
      <c r="I207" s="57" t="s">
        <v>327</v>
      </c>
      <c r="J207" s="57" t="s">
        <v>325</v>
      </c>
      <c r="K207" s="57" t="s">
        <v>326</v>
      </c>
      <c r="L207" s="58">
        <v>585</v>
      </c>
      <c r="M207" s="273">
        <v>31350000</v>
      </c>
      <c r="N207" s="65">
        <v>616</v>
      </c>
      <c r="O207" s="65">
        <v>31350000</v>
      </c>
      <c r="P207" s="59">
        <v>667</v>
      </c>
      <c r="Q207" s="273">
        <v>31036500</v>
      </c>
      <c r="R207" s="59">
        <v>682</v>
      </c>
      <c r="S207" s="273">
        <v>31036500</v>
      </c>
      <c r="T207" s="118" t="s">
        <v>332</v>
      </c>
      <c r="U207" s="118" t="s">
        <v>365</v>
      </c>
      <c r="V207" s="61" t="s">
        <v>398</v>
      </c>
      <c r="W207" s="272"/>
      <c r="X207" s="273"/>
      <c r="Y207" s="273"/>
      <c r="Z207" s="273"/>
      <c r="AA207" s="273"/>
      <c r="AB207" s="273"/>
      <c r="AC207" s="273">
        <v>0</v>
      </c>
      <c r="AD207" s="273">
        <v>2299000</v>
      </c>
      <c r="AE207" s="273">
        <v>6897000</v>
      </c>
      <c r="AF207" s="273"/>
      <c r="AG207" s="273"/>
      <c r="AH207" s="274"/>
      <c r="AI207" s="275">
        <f t="shared" si="42"/>
        <v>9196000</v>
      </c>
      <c r="AJ207" s="254">
        <f t="shared" si="43"/>
        <v>21840500</v>
      </c>
      <c r="AK207" s="153"/>
    </row>
    <row r="208" spans="1:37" s="154" customFormat="1" x14ac:dyDescent="0.2">
      <c r="A208" s="55" t="s">
        <v>321</v>
      </c>
      <c r="B208" s="123">
        <f t="shared" si="44"/>
        <v>25518900</v>
      </c>
      <c r="C208" s="57" t="s">
        <v>57</v>
      </c>
      <c r="D208" s="57" t="s">
        <v>324</v>
      </c>
      <c r="E208" s="57" t="s">
        <v>319</v>
      </c>
      <c r="F208" s="57" t="s">
        <v>323</v>
      </c>
      <c r="G208" s="57" t="s">
        <v>322</v>
      </c>
      <c r="H208" s="57" t="s">
        <v>1292</v>
      </c>
      <c r="I208" s="57" t="s">
        <v>327</v>
      </c>
      <c r="J208" s="57" t="s">
        <v>325</v>
      </c>
      <c r="K208" s="57" t="s">
        <v>326</v>
      </c>
      <c r="L208" s="58">
        <v>586</v>
      </c>
      <c r="M208" s="273">
        <v>25540909</v>
      </c>
      <c r="N208" s="65">
        <v>617</v>
      </c>
      <c r="O208" s="65">
        <v>25540909</v>
      </c>
      <c r="P208" s="59">
        <v>666</v>
      </c>
      <c r="Q208" s="273">
        <v>25518900</v>
      </c>
      <c r="R208" s="59">
        <v>678</v>
      </c>
      <c r="S208" s="273">
        <v>25518900</v>
      </c>
      <c r="T208" s="118" t="s">
        <v>333</v>
      </c>
      <c r="U208" s="118" t="s">
        <v>366</v>
      </c>
      <c r="V208" s="61" t="s">
        <v>399</v>
      </c>
      <c r="W208" s="272"/>
      <c r="X208" s="273"/>
      <c r="Y208" s="273"/>
      <c r="Z208" s="273"/>
      <c r="AA208" s="273"/>
      <c r="AB208" s="273"/>
      <c r="AC208" s="273">
        <v>0</v>
      </c>
      <c r="AD208" s="273">
        <v>2299000</v>
      </c>
      <c r="AE208" s="273">
        <v>6897000</v>
      </c>
      <c r="AF208" s="273"/>
      <c r="AG208" s="273"/>
      <c r="AH208" s="274"/>
      <c r="AI208" s="275">
        <f t="shared" si="42"/>
        <v>9196000</v>
      </c>
      <c r="AJ208" s="254">
        <f t="shared" si="43"/>
        <v>16322900</v>
      </c>
      <c r="AK208" s="153"/>
    </row>
    <row r="209" spans="1:37" s="154" customFormat="1" x14ac:dyDescent="0.2">
      <c r="A209" s="55" t="s">
        <v>321</v>
      </c>
      <c r="B209" s="123">
        <f t="shared" si="44"/>
        <v>28108062</v>
      </c>
      <c r="C209" s="57" t="s">
        <v>57</v>
      </c>
      <c r="D209" s="57" t="s">
        <v>324</v>
      </c>
      <c r="E209" s="57" t="s">
        <v>319</v>
      </c>
      <c r="F209" s="57" t="s">
        <v>323</v>
      </c>
      <c r="G209" s="57" t="s">
        <v>322</v>
      </c>
      <c r="H209" s="57" t="s">
        <v>1292</v>
      </c>
      <c r="I209" s="57" t="s">
        <v>327</v>
      </c>
      <c r="J209" s="57" t="s">
        <v>325</v>
      </c>
      <c r="K209" s="57" t="s">
        <v>326</v>
      </c>
      <c r="L209" s="58">
        <v>587</v>
      </c>
      <c r="M209" s="273">
        <v>28110500</v>
      </c>
      <c r="N209" s="65">
        <v>574</v>
      </c>
      <c r="O209" s="65">
        <v>28110500</v>
      </c>
      <c r="P209" s="59">
        <v>686</v>
      </c>
      <c r="Q209" s="273">
        <v>28108062</v>
      </c>
      <c r="R209" s="59">
        <v>742</v>
      </c>
      <c r="S209" s="273">
        <v>28108062</v>
      </c>
      <c r="T209" s="118" t="s">
        <v>334</v>
      </c>
      <c r="U209" s="118" t="s">
        <v>367</v>
      </c>
      <c r="V209" s="61" t="s">
        <v>400</v>
      </c>
      <c r="W209" s="272"/>
      <c r="X209" s="273"/>
      <c r="Y209" s="273"/>
      <c r="Z209" s="273"/>
      <c r="AA209" s="273"/>
      <c r="AB209" s="273"/>
      <c r="AC209" s="273">
        <v>0</v>
      </c>
      <c r="AD209" s="273">
        <v>1846515</v>
      </c>
      <c r="AE209" s="273">
        <v>6155050</v>
      </c>
      <c r="AF209" s="273"/>
      <c r="AG209" s="273"/>
      <c r="AH209" s="274"/>
      <c r="AI209" s="275">
        <f t="shared" ref="AI209:AI233" si="45">SUM(W209:AH209)</f>
        <v>8001565</v>
      </c>
      <c r="AJ209" s="254">
        <f t="shared" ref="AJ209:AJ233" si="46">+S209-AI209</f>
        <v>20106497</v>
      </c>
      <c r="AK209" s="153"/>
    </row>
    <row r="210" spans="1:37" s="154" customFormat="1" x14ac:dyDescent="0.2">
      <c r="A210" s="55" t="s">
        <v>321</v>
      </c>
      <c r="B210" s="123">
        <f t="shared" si="44"/>
        <v>28108062</v>
      </c>
      <c r="C210" s="57" t="s">
        <v>57</v>
      </c>
      <c r="D210" s="57" t="s">
        <v>324</v>
      </c>
      <c r="E210" s="57" t="s">
        <v>319</v>
      </c>
      <c r="F210" s="57" t="s">
        <v>323</v>
      </c>
      <c r="G210" s="57" t="s">
        <v>322</v>
      </c>
      <c r="H210" s="57" t="s">
        <v>1292</v>
      </c>
      <c r="I210" s="57" t="s">
        <v>327</v>
      </c>
      <c r="J210" s="57" t="s">
        <v>325</v>
      </c>
      <c r="K210" s="57" t="s">
        <v>326</v>
      </c>
      <c r="L210" s="58">
        <v>588</v>
      </c>
      <c r="M210" s="273">
        <v>28110500</v>
      </c>
      <c r="N210" s="65">
        <v>553</v>
      </c>
      <c r="O210" s="65">
        <v>28110500</v>
      </c>
      <c r="P210" s="59">
        <v>618</v>
      </c>
      <c r="Q210" s="273">
        <v>28108062</v>
      </c>
      <c r="R210" s="59">
        <v>625</v>
      </c>
      <c r="S210" s="273">
        <v>28108062</v>
      </c>
      <c r="T210" s="118" t="s">
        <v>335</v>
      </c>
      <c r="U210" s="118" t="s">
        <v>368</v>
      </c>
      <c r="V210" s="61" t="s">
        <v>401</v>
      </c>
      <c r="W210" s="272"/>
      <c r="X210" s="273"/>
      <c r="Y210" s="273"/>
      <c r="Z210" s="273"/>
      <c r="AA210" s="273"/>
      <c r="AB210" s="273"/>
      <c r="AC210" s="273">
        <v>0</v>
      </c>
      <c r="AD210" s="273">
        <v>3077525</v>
      </c>
      <c r="AE210" s="273">
        <v>6155050</v>
      </c>
      <c r="AF210" s="273"/>
      <c r="AG210" s="273"/>
      <c r="AH210" s="274"/>
      <c r="AI210" s="275">
        <f t="shared" si="45"/>
        <v>9232575</v>
      </c>
      <c r="AJ210" s="254">
        <f t="shared" si="46"/>
        <v>18875487</v>
      </c>
      <c r="AK210" s="153"/>
    </row>
    <row r="211" spans="1:37" s="154" customFormat="1" x14ac:dyDescent="0.2">
      <c r="A211" s="55" t="s">
        <v>321</v>
      </c>
      <c r="B211" s="123">
        <f t="shared" si="44"/>
        <v>23512500</v>
      </c>
      <c r="C211" s="57" t="s">
        <v>57</v>
      </c>
      <c r="D211" s="57" t="s">
        <v>324</v>
      </c>
      <c r="E211" s="57" t="s">
        <v>319</v>
      </c>
      <c r="F211" s="57" t="s">
        <v>323</v>
      </c>
      <c r="G211" s="57" t="s">
        <v>322</v>
      </c>
      <c r="H211" s="57" t="s">
        <v>1292</v>
      </c>
      <c r="I211" s="57" t="s">
        <v>327</v>
      </c>
      <c r="J211" s="57" t="s">
        <v>325</v>
      </c>
      <c r="K211" s="57" t="s">
        <v>326</v>
      </c>
      <c r="L211" s="58">
        <v>589</v>
      </c>
      <c r="M211" s="273">
        <v>23512500</v>
      </c>
      <c r="N211" s="65">
        <v>575</v>
      </c>
      <c r="O211" s="65">
        <v>23512500</v>
      </c>
      <c r="P211" s="59">
        <v>685</v>
      </c>
      <c r="Q211" s="273">
        <v>23512500</v>
      </c>
      <c r="R211" s="59">
        <v>737</v>
      </c>
      <c r="S211" s="273">
        <v>23512500</v>
      </c>
      <c r="T211" s="118" t="s">
        <v>336</v>
      </c>
      <c r="U211" s="118" t="s">
        <v>369</v>
      </c>
      <c r="V211" s="61" t="s">
        <v>402</v>
      </c>
      <c r="W211" s="272"/>
      <c r="X211" s="273"/>
      <c r="Y211" s="273"/>
      <c r="Z211" s="273"/>
      <c r="AA211" s="273"/>
      <c r="AB211" s="273"/>
      <c r="AC211" s="273">
        <v>0</v>
      </c>
      <c r="AD211" s="273">
        <v>1410750</v>
      </c>
      <c r="AE211" s="273">
        <v>4702500</v>
      </c>
      <c r="AF211" s="273"/>
      <c r="AG211" s="273"/>
      <c r="AH211" s="274"/>
      <c r="AI211" s="275">
        <f t="shared" si="45"/>
        <v>6113250</v>
      </c>
      <c r="AJ211" s="254">
        <f t="shared" si="46"/>
        <v>17399250</v>
      </c>
      <c r="AK211" s="153"/>
    </row>
    <row r="212" spans="1:37" s="154" customFormat="1" x14ac:dyDescent="0.2">
      <c r="A212" s="55" t="s">
        <v>321</v>
      </c>
      <c r="B212" s="123">
        <f t="shared" si="44"/>
        <v>28110500</v>
      </c>
      <c r="C212" s="57" t="s">
        <v>57</v>
      </c>
      <c r="D212" s="57" t="s">
        <v>324</v>
      </c>
      <c r="E212" s="57" t="s">
        <v>319</v>
      </c>
      <c r="F212" s="57" t="s">
        <v>323</v>
      </c>
      <c r="G212" s="57" t="s">
        <v>322</v>
      </c>
      <c r="H212" s="57" t="s">
        <v>1292</v>
      </c>
      <c r="I212" s="57" t="s">
        <v>327</v>
      </c>
      <c r="J212" s="57" t="s">
        <v>325</v>
      </c>
      <c r="K212" s="57" t="s">
        <v>326</v>
      </c>
      <c r="L212" s="58">
        <v>590</v>
      </c>
      <c r="M212" s="273">
        <v>28110500</v>
      </c>
      <c r="N212" s="65">
        <v>551</v>
      </c>
      <c r="O212" s="65">
        <v>28110500</v>
      </c>
      <c r="P212" s="59">
        <v>617</v>
      </c>
      <c r="Q212" s="273">
        <v>28110500</v>
      </c>
      <c r="R212" s="59">
        <v>605</v>
      </c>
      <c r="S212" s="273">
        <v>28110500</v>
      </c>
      <c r="T212" s="118" t="s">
        <v>337</v>
      </c>
      <c r="U212" s="118" t="s">
        <v>370</v>
      </c>
      <c r="V212" s="61" t="s">
        <v>403</v>
      </c>
      <c r="W212" s="272"/>
      <c r="X212" s="273"/>
      <c r="Y212" s="273"/>
      <c r="Z212" s="273"/>
      <c r="AA212" s="273"/>
      <c r="AB212" s="273"/>
      <c r="AC212" s="273">
        <v>0</v>
      </c>
      <c r="AD212" s="273">
        <v>2811050</v>
      </c>
      <c r="AE212" s="273">
        <v>5622100</v>
      </c>
      <c r="AF212" s="273"/>
      <c r="AG212" s="273"/>
      <c r="AH212" s="274"/>
      <c r="AI212" s="275">
        <f t="shared" si="45"/>
        <v>8433150</v>
      </c>
      <c r="AJ212" s="254">
        <f t="shared" si="46"/>
        <v>19677350</v>
      </c>
      <c r="AK212" s="153"/>
    </row>
    <row r="213" spans="1:37" s="154" customFormat="1" x14ac:dyDescent="0.2">
      <c r="A213" s="55" t="s">
        <v>321</v>
      </c>
      <c r="B213" s="123">
        <f t="shared" si="44"/>
        <v>28110500</v>
      </c>
      <c r="C213" s="57" t="s">
        <v>57</v>
      </c>
      <c r="D213" s="57" t="s">
        <v>324</v>
      </c>
      <c r="E213" s="57" t="s">
        <v>319</v>
      </c>
      <c r="F213" s="57" t="s">
        <v>323</v>
      </c>
      <c r="G213" s="57" t="s">
        <v>322</v>
      </c>
      <c r="H213" s="57" t="s">
        <v>1292</v>
      </c>
      <c r="I213" s="57" t="s">
        <v>327</v>
      </c>
      <c r="J213" s="57" t="s">
        <v>325</v>
      </c>
      <c r="K213" s="57" t="s">
        <v>326</v>
      </c>
      <c r="L213" s="58">
        <v>591</v>
      </c>
      <c r="M213" s="273">
        <v>28110500</v>
      </c>
      <c r="N213" s="65">
        <v>576</v>
      </c>
      <c r="O213" s="65">
        <v>28110500</v>
      </c>
      <c r="P213" s="59">
        <v>684</v>
      </c>
      <c r="Q213" s="273">
        <v>28110500</v>
      </c>
      <c r="R213" s="59">
        <v>748</v>
      </c>
      <c r="S213" s="273">
        <v>28110500</v>
      </c>
      <c r="T213" s="118" t="s">
        <v>338</v>
      </c>
      <c r="U213" s="118" t="s">
        <v>1552</v>
      </c>
      <c r="V213" s="61" t="s">
        <v>404</v>
      </c>
      <c r="W213" s="272"/>
      <c r="X213" s="273"/>
      <c r="Y213" s="273"/>
      <c r="Z213" s="273"/>
      <c r="AA213" s="273"/>
      <c r="AB213" s="273"/>
      <c r="AC213" s="273">
        <v>0</v>
      </c>
      <c r="AD213" s="273">
        <v>1499227</v>
      </c>
      <c r="AE213" s="273">
        <v>5622100</v>
      </c>
      <c r="AF213" s="273"/>
      <c r="AG213" s="273"/>
      <c r="AH213" s="274"/>
      <c r="AI213" s="275">
        <f t="shared" si="45"/>
        <v>7121327</v>
      </c>
      <c r="AJ213" s="254">
        <f t="shared" si="46"/>
        <v>20989173</v>
      </c>
      <c r="AK213" s="153"/>
    </row>
    <row r="214" spans="1:37" s="154" customFormat="1" x14ac:dyDescent="0.2">
      <c r="A214" s="55" t="s">
        <v>321</v>
      </c>
      <c r="B214" s="123">
        <f t="shared" si="44"/>
        <v>28110500</v>
      </c>
      <c r="C214" s="57" t="s">
        <v>57</v>
      </c>
      <c r="D214" s="57" t="s">
        <v>324</v>
      </c>
      <c r="E214" s="57" t="s">
        <v>319</v>
      </c>
      <c r="F214" s="57" t="s">
        <v>323</v>
      </c>
      <c r="G214" s="57" t="s">
        <v>322</v>
      </c>
      <c r="H214" s="57" t="s">
        <v>1292</v>
      </c>
      <c r="I214" s="57" t="s">
        <v>327</v>
      </c>
      <c r="J214" s="57" t="s">
        <v>325</v>
      </c>
      <c r="K214" s="57" t="s">
        <v>326</v>
      </c>
      <c r="L214" s="58">
        <v>592</v>
      </c>
      <c r="M214" s="273">
        <v>28110500</v>
      </c>
      <c r="N214" s="65">
        <v>554</v>
      </c>
      <c r="O214" s="65">
        <v>28110500</v>
      </c>
      <c r="P214" s="59">
        <v>616</v>
      </c>
      <c r="Q214" s="273">
        <v>28110500</v>
      </c>
      <c r="R214" s="59">
        <v>612</v>
      </c>
      <c r="S214" s="273">
        <v>28110500</v>
      </c>
      <c r="T214" s="118" t="s">
        <v>339</v>
      </c>
      <c r="U214" s="118" t="s">
        <v>372</v>
      </c>
      <c r="V214" s="61" t="s">
        <v>405</v>
      </c>
      <c r="W214" s="272"/>
      <c r="X214" s="273"/>
      <c r="Y214" s="273"/>
      <c r="Z214" s="273"/>
      <c r="AA214" s="273"/>
      <c r="AB214" s="273"/>
      <c r="AC214" s="273">
        <v>0</v>
      </c>
      <c r="AD214" s="273">
        <v>2811050</v>
      </c>
      <c r="AE214" s="273">
        <v>5622100</v>
      </c>
      <c r="AF214" s="273"/>
      <c r="AG214" s="273"/>
      <c r="AH214" s="274"/>
      <c r="AI214" s="275">
        <f t="shared" si="45"/>
        <v>8433150</v>
      </c>
      <c r="AJ214" s="254">
        <f t="shared" si="46"/>
        <v>19677350</v>
      </c>
      <c r="AK214" s="153"/>
    </row>
    <row r="215" spans="1:37" s="154" customFormat="1" x14ac:dyDescent="0.2">
      <c r="A215" s="55" t="s">
        <v>321</v>
      </c>
      <c r="B215" s="123">
        <f t="shared" si="44"/>
        <v>28110500</v>
      </c>
      <c r="C215" s="57" t="s">
        <v>57</v>
      </c>
      <c r="D215" s="57" t="s">
        <v>324</v>
      </c>
      <c r="E215" s="57" t="s">
        <v>319</v>
      </c>
      <c r="F215" s="57" t="s">
        <v>323</v>
      </c>
      <c r="G215" s="57" t="s">
        <v>322</v>
      </c>
      <c r="H215" s="57" t="s">
        <v>1292</v>
      </c>
      <c r="I215" s="57" t="s">
        <v>327</v>
      </c>
      <c r="J215" s="57" t="s">
        <v>325</v>
      </c>
      <c r="K215" s="57" t="s">
        <v>326</v>
      </c>
      <c r="L215" s="58">
        <v>593</v>
      </c>
      <c r="M215" s="273">
        <v>28110500</v>
      </c>
      <c r="N215" s="65">
        <v>578</v>
      </c>
      <c r="O215" s="65">
        <v>28110500</v>
      </c>
      <c r="P215" s="59">
        <v>683</v>
      </c>
      <c r="Q215" s="273">
        <v>28110500</v>
      </c>
      <c r="R215" s="59">
        <v>784</v>
      </c>
      <c r="S215" s="273">
        <v>28110500</v>
      </c>
      <c r="T215" s="118" t="s">
        <v>340</v>
      </c>
      <c r="U215" s="118" t="s">
        <v>373</v>
      </c>
      <c r="V215" s="61" t="s">
        <v>406</v>
      </c>
      <c r="W215" s="272"/>
      <c r="X215" s="273"/>
      <c r="Y215" s="273"/>
      <c r="Z215" s="273"/>
      <c r="AA215" s="273"/>
      <c r="AB215" s="273"/>
      <c r="AC215" s="273">
        <v>0</v>
      </c>
      <c r="AD215" s="273">
        <v>1311823</v>
      </c>
      <c r="AE215" s="273">
        <v>5622100</v>
      </c>
      <c r="AF215" s="273"/>
      <c r="AG215" s="273"/>
      <c r="AH215" s="274"/>
      <c r="AI215" s="275">
        <f t="shared" si="45"/>
        <v>6933923</v>
      </c>
      <c r="AJ215" s="254">
        <f t="shared" si="46"/>
        <v>21176577</v>
      </c>
      <c r="AK215" s="153"/>
    </row>
    <row r="216" spans="1:37" s="154" customFormat="1" x14ac:dyDescent="0.2">
      <c r="A216" s="55" t="s">
        <v>321</v>
      </c>
      <c r="B216" s="123">
        <f t="shared" si="44"/>
        <v>28110500</v>
      </c>
      <c r="C216" s="57" t="s">
        <v>57</v>
      </c>
      <c r="D216" s="57" t="s">
        <v>324</v>
      </c>
      <c r="E216" s="57" t="s">
        <v>319</v>
      </c>
      <c r="F216" s="57" t="s">
        <v>323</v>
      </c>
      <c r="G216" s="57" t="s">
        <v>322</v>
      </c>
      <c r="H216" s="57" t="s">
        <v>1292</v>
      </c>
      <c r="I216" s="57" t="s">
        <v>327</v>
      </c>
      <c r="J216" s="57" t="s">
        <v>325</v>
      </c>
      <c r="K216" s="57" t="s">
        <v>326</v>
      </c>
      <c r="L216" s="58">
        <v>594</v>
      </c>
      <c r="M216" s="273">
        <v>28110500</v>
      </c>
      <c r="N216" s="65">
        <v>555</v>
      </c>
      <c r="O216" s="65">
        <v>28110500</v>
      </c>
      <c r="P216" s="59">
        <v>615</v>
      </c>
      <c r="Q216" s="273">
        <v>28110500</v>
      </c>
      <c r="R216" s="59">
        <v>613</v>
      </c>
      <c r="S216" s="273">
        <v>28110500</v>
      </c>
      <c r="T216" s="118" t="s">
        <v>341</v>
      </c>
      <c r="U216" s="118" t="s">
        <v>374</v>
      </c>
      <c r="V216" s="61" t="s">
        <v>407</v>
      </c>
      <c r="W216" s="272"/>
      <c r="X216" s="273"/>
      <c r="Y216" s="273"/>
      <c r="Z216" s="273"/>
      <c r="AA216" s="273"/>
      <c r="AB216" s="273"/>
      <c r="AC216" s="273">
        <v>0</v>
      </c>
      <c r="AD216" s="273">
        <v>2811050</v>
      </c>
      <c r="AE216" s="273">
        <v>5622100</v>
      </c>
      <c r="AF216" s="273"/>
      <c r="AG216" s="273"/>
      <c r="AH216" s="274"/>
      <c r="AI216" s="275">
        <f t="shared" si="45"/>
        <v>8433150</v>
      </c>
      <c r="AJ216" s="254">
        <f t="shared" si="46"/>
        <v>19677350</v>
      </c>
      <c r="AK216" s="153"/>
    </row>
    <row r="217" spans="1:37" s="154" customFormat="1" x14ac:dyDescent="0.2">
      <c r="A217" s="55" t="s">
        <v>321</v>
      </c>
      <c r="B217" s="123">
        <f t="shared" si="44"/>
        <v>28110500</v>
      </c>
      <c r="C217" s="57" t="s">
        <v>57</v>
      </c>
      <c r="D217" s="57" t="s">
        <v>324</v>
      </c>
      <c r="E217" s="57" t="s">
        <v>319</v>
      </c>
      <c r="F217" s="57" t="s">
        <v>323</v>
      </c>
      <c r="G217" s="57" t="s">
        <v>322</v>
      </c>
      <c r="H217" s="57" t="s">
        <v>1292</v>
      </c>
      <c r="I217" s="57" t="s">
        <v>327</v>
      </c>
      <c r="J217" s="57" t="s">
        <v>325</v>
      </c>
      <c r="K217" s="57" t="s">
        <v>326</v>
      </c>
      <c r="L217" s="58">
        <v>595</v>
      </c>
      <c r="M217" s="273">
        <v>28110500</v>
      </c>
      <c r="N217" s="65">
        <v>577</v>
      </c>
      <c r="O217" s="65">
        <v>28110500</v>
      </c>
      <c r="P217" s="59">
        <v>682</v>
      </c>
      <c r="Q217" s="273">
        <v>28110500</v>
      </c>
      <c r="R217" s="59">
        <v>728</v>
      </c>
      <c r="S217" s="273">
        <v>28110500</v>
      </c>
      <c r="T217" s="118" t="s">
        <v>342</v>
      </c>
      <c r="U217" s="118" t="s">
        <v>375</v>
      </c>
      <c r="V217" s="61" t="s">
        <v>408</v>
      </c>
      <c r="W217" s="272"/>
      <c r="X217" s="273"/>
      <c r="Y217" s="273"/>
      <c r="Z217" s="273"/>
      <c r="AA217" s="273"/>
      <c r="AB217" s="273"/>
      <c r="AC217" s="273">
        <v>0</v>
      </c>
      <c r="AD217" s="273">
        <v>1874033</v>
      </c>
      <c r="AE217" s="273">
        <v>5622100</v>
      </c>
      <c r="AF217" s="273"/>
      <c r="AG217" s="273"/>
      <c r="AH217" s="274"/>
      <c r="AI217" s="275">
        <f t="shared" si="45"/>
        <v>7496133</v>
      </c>
      <c r="AJ217" s="254">
        <f t="shared" si="46"/>
        <v>20614367</v>
      </c>
      <c r="AK217" s="153"/>
    </row>
    <row r="218" spans="1:37" s="154" customFormat="1" x14ac:dyDescent="0.2">
      <c r="A218" s="55" t="s">
        <v>321</v>
      </c>
      <c r="B218" s="123">
        <f t="shared" si="44"/>
        <v>28110500</v>
      </c>
      <c r="C218" s="57" t="s">
        <v>57</v>
      </c>
      <c r="D218" s="57" t="s">
        <v>324</v>
      </c>
      <c r="E218" s="57" t="s">
        <v>319</v>
      </c>
      <c r="F218" s="57" t="s">
        <v>323</v>
      </c>
      <c r="G218" s="57" t="s">
        <v>322</v>
      </c>
      <c r="H218" s="57" t="s">
        <v>1292</v>
      </c>
      <c r="I218" s="57" t="s">
        <v>327</v>
      </c>
      <c r="J218" s="57" t="s">
        <v>325</v>
      </c>
      <c r="K218" s="57" t="s">
        <v>326</v>
      </c>
      <c r="L218" s="58">
        <v>596</v>
      </c>
      <c r="M218" s="273">
        <v>28110500</v>
      </c>
      <c r="N218" s="65">
        <v>579</v>
      </c>
      <c r="O218" s="65">
        <v>28110500</v>
      </c>
      <c r="P218" s="59">
        <v>681</v>
      </c>
      <c r="Q218" s="273">
        <v>28110500</v>
      </c>
      <c r="R218" s="59">
        <v>716</v>
      </c>
      <c r="S218" s="273">
        <v>28110500</v>
      </c>
      <c r="T218" s="118" t="s">
        <v>343</v>
      </c>
      <c r="U218" s="118" t="s">
        <v>376</v>
      </c>
      <c r="V218" s="61" t="s">
        <v>409</v>
      </c>
      <c r="W218" s="272"/>
      <c r="X218" s="273"/>
      <c r="Y218" s="273"/>
      <c r="Z218" s="273"/>
      <c r="AA218" s="273"/>
      <c r="AB218" s="273"/>
      <c r="AC218" s="273">
        <v>0</v>
      </c>
      <c r="AD218" s="273">
        <v>1874033</v>
      </c>
      <c r="AE218" s="273">
        <v>5622100</v>
      </c>
      <c r="AF218" s="273"/>
      <c r="AG218" s="273"/>
      <c r="AH218" s="274"/>
      <c r="AI218" s="275">
        <f t="shared" si="45"/>
        <v>7496133</v>
      </c>
      <c r="AJ218" s="254">
        <f t="shared" si="46"/>
        <v>20614367</v>
      </c>
      <c r="AK218" s="153"/>
    </row>
    <row r="219" spans="1:37" s="154" customFormat="1" x14ac:dyDescent="0.2">
      <c r="A219" s="55" t="s">
        <v>321</v>
      </c>
      <c r="B219" s="123">
        <f t="shared" si="44"/>
        <v>28110500</v>
      </c>
      <c r="C219" s="57" t="s">
        <v>57</v>
      </c>
      <c r="D219" s="57" t="s">
        <v>324</v>
      </c>
      <c r="E219" s="57" t="s">
        <v>319</v>
      </c>
      <c r="F219" s="57" t="s">
        <v>323</v>
      </c>
      <c r="G219" s="57" t="s">
        <v>322</v>
      </c>
      <c r="H219" s="57" t="s">
        <v>1292</v>
      </c>
      <c r="I219" s="57" t="s">
        <v>327</v>
      </c>
      <c r="J219" s="57" t="s">
        <v>325</v>
      </c>
      <c r="K219" s="57" t="s">
        <v>326</v>
      </c>
      <c r="L219" s="58">
        <v>597</v>
      </c>
      <c r="M219" s="273">
        <v>28110500</v>
      </c>
      <c r="N219" s="65">
        <v>580</v>
      </c>
      <c r="O219" s="65">
        <v>28110500</v>
      </c>
      <c r="P219" s="59">
        <v>680</v>
      </c>
      <c r="Q219" s="273">
        <v>28110500</v>
      </c>
      <c r="R219" s="59">
        <v>738</v>
      </c>
      <c r="S219" s="273">
        <v>28110500</v>
      </c>
      <c r="T219" s="118" t="s">
        <v>344</v>
      </c>
      <c r="U219" s="118" t="s">
        <v>377</v>
      </c>
      <c r="V219" s="61" t="s">
        <v>410</v>
      </c>
      <c r="W219" s="272"/>
      <c r="X219" s="273"/>
      <c r="Y219" s="273"/>
      <c r="Z219" s="273"/>
      <c r="AA219" s="273"/>
      <c r="AB219" s="273"/>
      <c r="AC219" s="273">
        <v>0</v>
      </c>
      <c r="AD219" s="273">
        <v>1686630</v>
      </c>
      <c r="AE219" s="273">
        <v>5622100</v>
      </c>
      <c r="AF219" s="273"/>
      <c r="AG219" s="273"/>
      <c r="AH219" s="274"/>
      <c r="AI219" s="275">
        <f t="shared" si="45"/>
        <v>7308730</v>
      </c>
      <c r="AJ219" s="254">
        <f t="shared" si="46"/>
        <v>20801770</v>
      </c>
      <c r="AK219" s="153"/>
    </row>
    <row r="220" spans="1:37" s="154" customFormat="1" x14ac:dyDescent="0.2">
      <c r="A220" s="55" t="s">
        <v>321</v>
      </c>
      <c r="B220" s="123">
        <f t="shared" si="44"/>
        <v>11244200</v>
      </c>
      <c r="C220" s="57" t="s">
        <v>57</v>
      </c>
      <c r="D220" s="57" t="s">
        <v>324</v>
      </c>
      <c r="E220" s="57" t="s">
        <v>319</v>
      </c>
      <c r="F220" s="57" t="s">
        <v>323</v>
      </c>
      <c r="G220" s="57" t="s">
        <v>322</v>
      </c>
      <c r="H220" s="57" t="s">
        <v>1292</v>
      </c>
      <c r="I220" s="57" t="s">
        <v>327</v>
      </c>
      <c r="J220" s="57" t="s">
        <v>325</v>
      </c>
      <c r="K220" s="57" t="s">
        <v>326</v>
      </c>
      <c r="L220" s="58">
        <v>598</v>
      </c>
      <c r="M220" s="273">
        <v>13118233</v>
      </c>
      <c r="N220" s="65">
        <v>869</v>
      </c>
      <c r="O220" s="65">
        <v>13118233</v>
      </c>
      <c r="P220" s="59">
        <v>954</v>
      </c>
      <c r="Q220" s="273">
        <v>11244200</v>
      </c>
      <c r="R220" s="59">
        <v>1136</v>
      </c>
      <c r="S220" s="273">
        <v>11244200</v>
      </c>
      <c r="T220" s="118" t="s">
        <v>1565</v>
      </c>
      <c r="U220" s="118" t="s">
        <v>1553</v>
      </c>
      <c r="V220" s="61" t="s">
        <v>1562</v>
      </c>
      <c r="W220" s="272"/>
      <c r="X220" s="273"/>
      <c r="Y220" s="273"/>
      <c r="Z220" s="273"/>
      <c r="AA220" s="273"/>
      <c r="AB220" s="273"/>
      <c r="AC220" s="273"/>
      <c r="AD220" s="273"/>
      <c r="AE220" s="273"/>
      <c r="AF220" s="273"/>
      <c r="AG220" s="273"/>
      <c r="AH220" s="274"/>
      <c r="AI220" s="275">
        <f t="shared" si="45"/>
        <v>0</v>
      </c>
      <c r="AJ220" s="254">
        <f t="shared" si="46"/>
        <v>11244200</v>
      </c>
      <c r="AK220" s="153"/>
    </row>
    <row r="221" spans="1:37" s="154" customFormat="1" x14ac:dyDescent="0.2">
      <c r="A221" s="55" t="s">
        <v>321</v>
      </c>
      <c r="B221" s="123">
        <f t="shared" si="44"/>
        <v>11244200</v>
      </c>
      <c r="C221" s="57" t="s">
        <v>57</v>
      </c>
      <c r="D221" s="57" t="s">
        <v>324</v>
      </c>
      <c r="E221" s="57" t="s">
        <v>319</v>
      </c>
      <c r="F221" s="57" t="s">
        <v>323</v>
      </c>
      <c r="G221" s="57" t="s">
        <v>322</v>
      </c>
      <c r="H221" s="57" t="s">
        <v>1292</v>
      </c>
      <c r="I221" s="57" t="s">
        <v>327</v>
      </c>
      <c r="J221" s="57" t="s">
        <v>325</v>
      </c>
      <c r="K221" s="57" t="s">
        <v>326</v>
      </c>
      <c r="L221" s="58">
        <v>599</v>
      </c>
      <c r="M221" s="273">
        <v>13118233</v>
      </c>
      <c r="N221" s="65">
        <v>870</v>
      </c>
      <c r="O221" s="65">
        <v>13118233</v>
      </c>
      <c r="P221" s="59">
        <v>953</v>
      </c>
      <c r="Q221" s="273">
        <v>11244200</v>
      </c>
      <c r="R221" s="59">
        <v>1187</v>
      </c>
      <c r="S221" s="273">
        <v>11244200</v>
      </c>
      <c r="T221" s="118" t="s">
        <v>1566</v>
      </c>
      <c r="U221" s="118" t="s">
        <v>1554</v>
      </c>
      <c r="V221" s="61" t="s">
        <v>1563</v>
      </c>
      <c r="W221" s="272"/>
      <c r="X221" s="273"/>
      <c r="Y221" s="273"/>
      <c r="Z221" s="273"/>
      <c r="AA221" s="273"/>
      <c r="AB221" s="273"/>
      <c r="AC221" s="273"/>
      <c r="AD221" s="273"/>
      <c r="AE221" s="273"/>
      <c r="AF221" s="273"/>
      <c r="AG221" s="273"/>
      <c r="AH221" s="274"/>
      <c r="AI221" s="275">
        <f t="shared" si="45"/>
        <v>0</v>
      </c>
      <c r="AJ221" s="254">
        <f t="shared" si="46"/>
        <v>11244200</v>
      </c>
      <c r="AK221" s="153"/>
    </row>
    <row r="222" spans="1:37" s="154" customFormat="1" x14ac:dyDescent="0.2">
      <c r="A222" s="55" t="s">
        <v>321</v>
      </c>
      <c r="B222" s="123">
        <f t="shared" si="44"/>
        <v>9405000</v>
      </c>
      <c r="C222" s="57" t="s">
        <v>57</v>
      </c>
      <c r="D222" s="57" t="s">
        <v>324</v>
      </c>
      <c r="E222" s="57" t="s">
        <v>319</v>
      </c>
      <c r="F222" s="57" t="s">
        <v>323</v>
      </c>
      <c r="G222" s="57" t="s">
        <v>322</v>
      </c>
      <c r="H222" s="57" t="s">
        <v>1292</v>
      </c>
      <c r="I222" s="57" t="s">
        <v>327</v>
      </c>
      <c r="J222" s="57" t="s">
        <v>325</v>
      </c>
      <c r="K222" s="57" t="s">
        <v>326</v>
      </c>
      <c r="L222" s="58">
        <v>600</v>
      </c>
      <c r="M222" s="273">
        <v>10972500</v>
      </c>
      <c r="N222" s="65">
        <v>871</v>
      </c>
      <c r="O222" s="65">
        <v>10972500</v>
      </c>
      <c r="P222" s="59">
        <v>952</v>
      </c>
      <c r="Q222" s="273">
        <v>9405000</v>
      </c>
      <c r="R222" s="59">
        <v>1223</v>
      </c>
      <c r="S222" s="273">
        <v>9405000</v>
      </c>
      <c r="T222" s="118" t="s">
        <v>1567</v>
      </c>
      <c r="U222" s="118" t="s">
        <v>1555</v>
      </c>
      <c r="V222" s="61">
        <v>700</v>
      </c>
      <c r="W222" s="272"/>
      <c r="X222" s="273"/>
      <c r="Y222" s="273"/>
      <c r="Z222" s="273"/>
      <c r="AA222" s="273"/>
      <c r="AB222" s="273"/>
      <c r="AC222" s="273"/>
      <c r="AD222" s="273"/>
      <c r="AE222" s="273"/>
      <c r="AF222" s="273"/>
      <c r="AG222" s="273"/>
      <c r="AH222" s="274"/>
      <c r="AI222" s="275">
        <f t="shared" si="45"/>
        <v>0</v>
      </c>
      <c r="AJ222" s="254">
        <f t="shared" si="46"/>
        <v>9405000</v>
      </c>
      <c r="AK222" s="153"/>
    </row>
    <row r="223" spans="1:37" s="154" customFormat="1" x14ac:dyDescent="0.2">
      <c r="A223" s="55" t="s">
        <v>321</v>
      </c>
      <c r="B223" s="123">
        <f t="shared" si="44"/>
        <v>35192000</v>
      </c>
      <c r="C223" s="57" t="s">
        <v>57</v>
      </c>
      <c r="D223" s="57" t="s">
        <v>324</v>
      </c>
      <c r="E223" s="57" t="s">
        <v>319</v>
      </c>
      <c r="F223" s="57" t="s">
        <v>323</v>
      </c>
      <c r="G223" s="57" t="s">
        <v>322</v>
      </c>
      <c r="H223" s="57" t="s">
        <v>1292</v>
      </c>
      <c r="I223" s="57" t="s">
        <v>327</v>
      </c>
      <c r="J223" s="57" t="s">
        <v>325</v>
      </c>
      <c r="K223" s="57" t="s">
        <v>326</v>
      </c>
      <c r="L223" s="58">
        <v>601</v>
      </c>
      <c r="M223" s="273">
        <v>35192000</v>
      </c>
      <c r="N223" s="65">
        <v>556</v>
      </c>
      <c r="O223" s="65">
        <v>35192000</v>
      </c>
      <c r="P223" s="59">
        <v>614</v>
      </c>
      <c r="Q223" s="273">
        <v>35192000</v>
      </c>
      <c r="R223" s="59">
        <v>592</v>
      </c>
      <c r="S223" s="273">
        <v>35192000</v>
      </c>
      <c r="T223" s="118" t="s">
        <v>345</v>
      </c>
      <c r="U223" s="118" t="s">
        <v>378</v>
      </c>
      <c r="V223" s="61" t="s">
        <v>411</v>
      </c>
      <c r="W223" s="272"/>
      <c r="X223" s="273"/>
      <c r="Y223" s="273"/>
      <c r="Z223" s="273"/>
      <c r="AA223" s="273"/>
      <c r="AB223" s="273"/>
      <c r="AC223" s="273">
        <v>0</v>
      </c>
      <c r="AD223" s="273">
        <v>3753813</v>
      </c>
      <c r="AE223" s="273">
        <v>7038400</v>
      </c>
      <c r="AF223" s="273"/>
      <c r="AG223" s="273"/>
      <c r="AH223" s="274"/>
      <c r="AI223" s="275">
        <f t="shared" si="45"/>
        <v>10792213</v>
      </c>
      <c r="AJ223" s="254">
        <f t="shared" si="46"/>
        <v>24399787</v>
      </c>
      <c r="AK223" s="153"/>
    </row>
    <row r="224" spans="1:37" s="154" customFormat="1" x14ac:dyDescent="0.2">
      <c r="A224" s="55" t="s">
        <v>321</v>
      </c>
      <c r="B224" s="123">
        <f t="shared" si="44"/>
        <v>28110500</v>
      </c>
      <c r="C224" s="57" t="s">
        <v>57</v>
      </c>
      <c r="D224" s="57" t="s">
        <v>324</v>
      </c>
      <c r="E224" s="57" t="s">
        <v>319</v>
      </c>
      <c r="F224" s="57" t="s">
        <v>323</v>
      </c>
      <c r="G224" s="57" t="s">
        <v>322</v>
      </c>
      <c r="H224" s="57" t="s">
        <v>1292</v>
      </c>
      <c r="I224" s="57" t="s">
        <v>327</v>
      </c>
      <c r="J224" s="57" t="s">
        <v>325</v>
      </c>
      <c r="K224" s="57" t="s">
        <v>326</v>
      </c>
      <c r="L224" s="58">
        <v>602</v>
      </c>
      <c r="M224" s="273">
        <v>28110500</v>
      </c>
      <c r="N224" s="65">
        <v>587</v>
      </c>
      <c r="O224" s="65">
        <v>28110500</v>
      </c>
      <c r="P224" s="59">
        <v>655</v>
      </c>
      <c r="Q224" s="273">
        <v>28110500</v>
      </c>
      <c r="R224" s="59">
        <v>731</v>
      </c>
      <c r="S224" s="273">
        <v>28110500</v>
      </c>
      <c r="T224" s="118" t="s">
        <v>346</v>
      </c>
      <c r="U224" s="118" t="s">
        <v>379</v>
      </c>
      <c r="V224" s="61" t="s">
        <v>412</v>
      </c>
      <c r="W224" s="272"/>
      <c r="X224" s="273"/>
      <c r="Y224" s="273"/>
      <c r="Z224" s="273"/>
      <c r="AA224" s="273"/>
      <c r="AB224" s="273"/>
      <c r="AC224" s="273">
        <v>0</v>
      </c>
      <c r="AD224" s="273">
        <v>1686630</v>
      </c>
      <c r="AE224" s="273">
        <v>5622100</v>
      </c>
      <c r="AF224" s="273"/>
      <c r="AG224" s="273"/>
      <c r="AH224" s="274"/>
      <c r="AI224" s="275">
        <f t="shared" si="45"/>
        <v>7308730</v>
      </c>
      <c r="AJ224" s="254">
        <f t="shared" si="46"/>
        <v>20801770</v>
      </c>
      <c r="AK224" s="153"/>
    </row>
    <row r="225" spans="1:37" s="154" customFormat="1" x14ac:dyDescent="0.2">
      <c r="A225" s="55" t="s">
        <v>321</v>
      </c>
      <c r="B225" s="123">
        <f t="shared" si="44"/>
        <v>28110500</v>
      </c>
      <c r="C225" s="57" t="s">
        <v>57</v>
      </c>
      <c r="D225" s="57" t="s">
        <v>324</v>
      </c>
      <c r="E225" s="57" t="s">
        <v>319</v>
      </c>
      <c r="F225" s="57" t="s">
        <v>323</v>
      </c>
      <c r="G225" s="57" t="s">
        <v>322</v>
      </c>
      <c r="H225" s="57" t="s">
        <v>1292</v>
      </c>
      <c r="I225" s="57" t="s">
        <v>327</v>
      </c>
      <c r="J225" s="57" t="s">
        <v>325</v>
      </c>
      <c r="K225" s="57" t="s">
        <v>326</v>
      </c>
      <c r="L225" s="58">
        <v>603</v>
      </c>
      <c r="M225" s="273">
        <v>28110500</v>
      </c>
      <c r="N225" s="65">
        <v>588</v>
      </c>
      <c r="O225" s="65">
        <v>28110500</v>
      </c>
      <c r="P225" s="59">
        <v>654</v>
      </c>
      <c r="Q225" s="273">
        <v>28110500</v>
      </c>
      <c r="R225" s="59">
        <v>718</v>
      </c>
      <c r="S225" s="273">
        <v>28110500</v>
      </c>
      <c r="T225" s="118" t="s">
        <v>347</v>
      </c>
      <c r="U225" s="118" t="s">
        <v>380</v>
      </c>
      <c r="V225" s="61" t="s">
        <v>413</v>
      </c>
      <c r="W225" s="272"/>
      <c r="X225" s="273"/>
      <c r="Y225" s="273"/>
      <c r="Z225" s="273"/>
      <c r="AA225" s="273"/>
      <c r="AB225" s="273"/>
      <c r="AC225" s="273">
        <v>0</v>
      </c>
      <c r="AD225" s="273">
        <v>1874033</v>
      </c>
      <c r="AE225" s="273">
        <v>5622100</v>
      </c>
      <c r="AF225" s="273"/>
      <c r="AG225" s="273"/>
      <c r="AH225" s="274"/>
      <c r="AI225" s="275">
        <f t="shared" si="45"/>
        <v>7496133</v>
      </c>
      <c r="AJ225" s="254">
        <f t="shared" si="46"/>
        <v>20614367</v>
      </c>
      <c r="AK225" s="153"/>
    </row>
    <row r="226" spans="1:37" s="154" customFormat="1" x14ac:dyDescent="0.2">
      <c r="A226" s="55" t="s">
        <v>321</v>
      </c>
      <c r="B226" s="123">
        <f t="shared" si="44"/>
        <v>28110500</v>
      </c>
      <c r="C226" s="57" t="s">
        <v>57</v>
      </c>
      <c r="D226" s="57" t="s">
        <v>324</v>
      </c>
      <c r="E226" s="57" t="s">
        <v>319</v>
      </c>
      <c r="F226" s="57" t="s">
        <v>323</v>
      </c>
      <c r="G226" s="57" t="s">
        <v>322</v>
      </c>
      <c r="H226" s="57" t="s">
        <v>1292</v>
      </c>
      <c r="I226" s="57" t="s">
        <v>327</v>
      </c>
      <c r="J226" s="57" t="s">
        <v>325</v>
      </c>
      <c r="K226" s="57" t="s">
        <v>326</v>
      </c>
      <c r="L226" s="58">
        <v>604</v>
      </c>
      <c r="M226" s="273">
        <v>28110500</v>
      </c>
      <c r="N226" s="65">
        <v>590</v>
      </c>
      <c r="O226" s="65">
        <v>28110500</v>
      </c>
      <c r="P226" s="59">
        <v>653</v>
      </c>
      <c r="Q226" s="273">
        <v>28110500</v>
      </c>
      <c r="R226" s="59">
        <v>714</v>
      </c>
      <c r="S226" s="273">
        <v>28110500</v>
      </c>
      <c r="T226" s="118" t="s">
        <v>348</v>
      </c>
      <c r="U226" s="118" t="s">
        <v>381</v>
      </c>
      <c r="V226" s="61" t="s">
        <v>414</v>
      </c>
      <c r="W226" s="272"/>
      <c r="X226" s="273"/>
      <c r="Y226" s="273"/>
      <c r="Z226" s="273"/>
      <c r="AA226" s="273"/>
      <c r="AB226" s="273"/>
      <c r="AC226" s="273">
        <v>0</v>
      </c>
      <c r="AD226" s="273">
        <v>1686630</v>
      </c>
      <c r="AE226" s="273">
        <v>5622100</v>
      </c>
      <c r="AF226" s="273"/>
      <c r="AG226" s="273"/>
      <c r="AH226" s="274"/>
      <c r="AI226" s="275">
        <f t="shared" si="45"/>
        <v>7308730</v>
      </c>
      <c r="AJ226" s="254">
        <f t="shared" si="46"/>
        <v>20801770</v>
      </c>
      <c r="AK226" s="153"/>
    </row>
    <row r="227" spans="1:37" s="154" customFormat="1" x14ac:dyDescent="0.2">
      <c r="A227" s="55" t="s">
        <v>321</v>
      </c>
      <c r="B227" s="123">
        <f t="shared" si="44"/>
        <v>28110500</v>
      </c>
      <c r="C227" s="57" t="s">
        <v>57</v>
      </c>
      <c r="D227" s="57" t="s">
        <v>324</v>
      </c>
      <c r="E227" s="57" t="s">
        <v>319</v>
      </c>
      <c r="F227" s="57" t="s">
        <v>323</v>
      </c>
      <c r="G227" s="57" t="s">
        <v>322</v>
      </c>
      <c r="H227" s="57" t="s">
        <v>1292</v>
      </c>
      <c r="I227" s="57" t="s">
        <v>327</v>
      </c>
      <c r="J227" s="57" t="s">
        <v>325</v>
      </c>
      <c r="K227" s="57" t="s">
        <v>326</v>
      </c>
      <c r="L227" s="58">
        <v>605</v>
      </c>
      <c r="M227" s="273">
        <v>28110500</v>
      </c>
      <c r="N227" s="65">
        <v>589</v>
      </c>
      <c r="O227" s="65">
        <v>28110500</v>
      </c>
      <c r="P227" s="59">
        <v>652</v>
      </c>
      <c r="Q227" s="273">
        <v>28110500</v>
      </c>
      <c r="R227" s="59">
        <v>783</v>
      </c>
      <c r="S227" s="273">
        <v>28110500</v>
      </c>
      <c r="T227" s="118" t="s">
        <v>349</v>
      </c>
      <c r="U227" s="118" t="s">
        <v>382</v>
      </c>
      <c r="V227" s="61" t="s">
        <v>415</v>
      </c>
      <c r="W227" s="272"/>
      <c r="X227" s="273"/>
      <c r="Y227" s="273"/>
      <c r="Z227" s="273"/>
      <c r="AA227" s="273"/>
      <c r="AB227" s="273"/>
      <c r="AC227" s="273">
        <v>0</v>
      </c>
      <c r="AD227" s="273">
        <v>1499227</v>
      </c>
      <c r="AE227" s="273">
        <v>5622100</v>
      </c>
      <c r="AF227" s="273"/>
      <c r="AG227" s="273"/>
      <c r="AH227" s="274"/>
      <c r="AI227" s="275">
        <f t="shared" si="45"/>
        <v>7121327</v>
      </c>
      <c r="AJ227" s="254">
        <f t="shared" si="46"/>
        <v>20989173</v>
      </c>
      <c r="AK227" s="153"/>
    </row>
    <row r="228" spans="1:37" s="154" customFormat="1" x14ac:dyDescent="0.2">
      <c r="A228" s="55" t="s">
        <v>321</v>
      </c>
      <c r="B228" s="123">
        <f t="shared" si="44"/>
        <v>7524000</v>
      </c>
      <c r="C228" s="57" t="s">
        <v>57</v>
      </c>
      <c r="D228" s="57" t="s">
        <v>324</v>
      </c>
      <c r="E228" s="57" t="s">
        <v>319</v>
      </c>
      <c r="F228" s="57" t="s">
        <v>323</v>
      </c>
      <c r="G228" s="57" t="s">
        <v>322</v>
      </c>
      <c r="H228" s="57" t="s">
        <v>1292</v>
      </c>
      <c r="I228" s="57" t="s">
        <v>327</v>
      </c>
      <c r="J228" s="57" t="s">
        <v>325</v>
      </c>
      <c r="K228" s="57" t="s">
        <v>326</v>
      </c>
      <c r="L228" s="58">
        <v>607</v>
      </c>
      <c r="M228" s="273">
        <v>8778000</v>
      </c>
      <c r="N228" s="65">
        <v>885</v>
      </c>
      <c r="O228" s="65">
        <v>8778000</v>
      </c>
      <c r="P228" s="59">
        <v>951</v>
      </c>
      <c r="Q228" s="273">
        <v>7524000</v>
      </c>
      <c r="R228" s="59">
        <v>1125</v>
      </c>
      <c r="S228" s="273">
        <v>7524000</v>
      </c>
      <c r="T228" s="118" t="s">
        <v>1568</v>
      </c>
      <c r="U228" s="118" t="s">
        <v>1556</v>
      </c>
      <c r="V228" s="61" t="s">
        <v>1564</v>
      </c>
      <c r="W228" s="272"/>
      <c r="X228" s="273"/>
      <c r="Y228" s="273"/>
      <c r="Z228" s="273"/>
      <c r="AA228" s="273"/>
      <c r="AB228" s="273"/>
      <c r="AC228" s="273"/>
      <c r="AD228" s="273"/>
      <c r="AE228" s="273">
        <v>0</v>
      </c>
      <c r="AF228" s="273"/>
      <c r="AG228" s="273"/>
      <c r="AH228" s="274"/>
      <c r="AI228" s="275">
        <f t="shared" si="45"/>
        <v>0</v>
      </c>
      <c r="AJ228" s="254">
        <f t="shared" si="46"/>
        <v>7524000</v>
      </c>
      <c r="AK228" s="153"/>
    </row>
    <row r="229" spans="1:37" s="154" customFormat="1" x14ac:dyDescent="0.2">
      <c r="A229" s="55" t="s">
        <v>321</v>
      </c>
      <c r="B229" s="123">
        <f t="shared" si="44"/>
        <v>35192000</v>
      </c>
      <c r="C229" s="57" t="s">
        <v>57</v>
      </c>
      <c r="D229" s="57" t="s">
        <v>324</v>
      </c>
      <c r="E229" s="57" t="s">
        <v>319</v>
      </c>
      <c r="F229" s="57" t="s">
        <v>323</v>
      </c>
      <c r="G229" s="57" t="s">
        <v>322</v>
      </c>
      <c r="H229" s="57" t="s">
        <v>1292</v>
      </c>
      <c r="I229" s="57" t="s">
        <v>327</v>
      </c>
      <c r="J229" s="57" t="s">
        <v>325</v>
      </c>
      <c r="K229" s="57" t="s">
        <v>326</v>
      </c>
      <c r="L229" s="58">
        <v>608</v>
      </c>
      <c r="M229" s="273">
        <v>35192000</v>
      </c>
      <c r="N229" s="65">
        <v>557</v>
      </c>
      <c r="O229" s="65">
        <v>35192000</v>
      </c>
      <c r="P229" s="59">
        <v>613</v>
      </c>
      <c r="Q229" s="273">
        <v>35192000</v>
      </c>
      <c r="R229" s="59">
        <v>590</v>
      </c>
      <c r="S229" s="273">
        <v>35192000</v>
      </c>
      <c r="T229" s="118" t="s">
        <v>350</v>
      </c>
      <c r="U229" s="118" t="s">
        <v>383</v>
      </c>
      <c r="V229" s="61" t="s">
        <v>416</v>
      </c>
      <c r="W229" s="272"/>
      <c r="X229" s="273"/>
      <c r="Y229" s="273"/>
      <c r="Z229" s="273"/>
      <c r="AA229" s="273"/>
      <c r="AB229" s="273"/>
      <c r="AC229" s="273">
        <v>0</v>
      </c>
      <c r="AD229" s="273">
        <v>3753813</v>
      </c>
      <c r="AE229" s="273">
        <v>7038400</v>
      </c>
      <c r="AF229" s="273"/>
      <c r="AG229" s="273"/>
      <c r="AH229" s="274"/>
      <c r="AI229" s="275">
        <f t="shared" si="45"/>
        <v>10792213</v>
      </c>
      <c r="AJ229" s="254">
        <f t="shared" si="46"/>
        <v>24399787</v>
      </c>
      <c r="AK229" s="153"/>
    </row>
    <row r="230" spans="1:37" s="154" customFormat="1" x14ac:dyDescent="0.2">
      <c r="A230" s="55" t="s">
        <v>321</v>
      </c>
      <c r="B230" s="123">
        <f t="shared" si="44"/>
        <v>28110500</v>
      </c>
      <c r="C230" s="57" t="s">
        <v>57</v>
      </c>
      <c r="D230" s="57" t="s">
        <v>324</v>
      </c>
      <c r="E230" s="57" t="s">
        <v>319</v>
      </c>
      <c r="F230" s="57" t="s">
        <v>323</v>
      </c>
      <c r="G230" s="57" t="s">
        <v>322</v>
      </c>
      <c r="H230" s="57" t="s">
        <v>1292</v>
      </c>
      <c r="I230" s="57" t="s">
        <v>327</v>
      </c>
      <c r="J230" s="57" t="s">
        <v>325</v>
      </c>
      <c r="K230" s="57" t="s">
        <v>326</v>
      </c>
      <c r="L230" s="58">
        <v>609</v>
      </c>
      <c r="M230" s="273">
        <v>28110500</v>
      </c>
      <c r="N230" s="65">
        <v>595</v>
      </c>
      <c r="O230" s="65">
        <v>28110500</v>
      </c>
      <c r="P230" s="59">
        <v>676</v>
      </c>
      <c r="Q230" s="273">
        <v>28110500</v>
      </c>
      <c r="R230" s="59">
        <v>712</v>
      </c>
      <c r="S230" s="273">
        <v>28110500</v>
      </c>
      <c r="T230" s="118" t="s">
        <v>351</v>
      </c>
      <c r="U230" s="118" t="s">
        <v>384</v>
      </c>
      <c r="V230" s="61" t="s">
        <v>417</v>
      </c>
      <c r="W230" s="272"/>
      <c r="X230" s="273"/>
      <c r="Y230" s="273"/>
      <c r="Z230" s="273"/>
      <c r="AA230" s="273"/>
      <c r="AB230" s="273"/>
      <c r="AC230" s="273">
        <v>0</v>
      </c>
      <c r="AD230" s="273">
        <v>1874033</v>
      </c>
      <c r="AE230" s="273">
        <v>5622100</v>
      </c>
      <c r="AF230" s="273"/>
      <c r="AG230" s="273"/>
      <c r="AH230" s="274"/>
      <c r="AI230" s="275">
        <f t="shared" si="45"/>
        <v>7496133</v>
      </c>
      <c r="AJ230" s="254">
        <f t="shared" si="46"/>
        <v>20614367</v>
      </c>
      <c r="AK230" s="153"/>
    </row>
    <row r="231" spans="1:37" s="154" customFormat="1" x14ac:dyDescent="0.2">
      <c r="A231" s="55" t="s">
        <v>321</v>
      </c>
      <c r="B231" s="123">
        <f t="shared" si="44"/>
        <v>28110500</v>
      </c>
      <c r="C231" s="57" t="s">
        <v>57</v>
      </c>
      <c r="D231" s="57" t="s">
        <v>324</v>
      </c>
      <c r="E231" s="57" t="s">
        <v>319</v>
      </c>
      <c r="F231" s="57" t="s">
        <v>323</v>
      </c>
      <c r="G231" s="57" t="s">
        <v>322</v>
      </c>
      <c r="H231" s="57" t="s">
        <v>1292</v>
      </c>
      <c r="I231" s="57" t="s">
        <v>327</v>
      </c>
      <c r="J231" s="57" t="s">
        <v>325</v>
      </c>
      <c r="K231" s="57" t="s">
        <v>326</v>
      </c>
      <c r="L231" s="58">
        <v>610</v>
      </c>
      <c r="M231" s="273">
        <v>28110500</v>
      </c>
      <c r="N231" s="65">
        <v>596</v>
      </c>
      <c r="O231" s="65">
        <v>28110500</v>
      </c>
      <c r="P231" s="59">
        <v>675</v>
      </c>
      <c r="Q231" s="273">
        <v>28110500</v>
      </c>
      <c r="R231" s="59">
        <v>711</v>
      </c>
      <c r="S231" s="273">
        <v>28110500</v>
      </c>
      <c r="T231" s="118" t="s">
        <v>352</v>
      </c>
      <c r="U231" s="118" t="s">
        <v>385</v>
      </c>
      <c r="V231" s="61" t="s">
        <v>418</v>
      </c>
      <c r="W231" s="272"/>
      <c r="X231" s="273"/>
      <c r="Y231" s="273"/>
      <c r="Z231" s="273"/>
      <c r="AA231" s="273"/>
      <c r="AB231" s="273"/>
      <c r="AC231" s="273">
        <v>0</v>
      </c>
      <c r="AD231" s="273">
        <v>1874033</v>
      </c>
      <c r="AE231" s="273">
        <v>5622100</v>
      </c>
      <c r="AF231" s="273"/>
      <c r="AG231" s="273"/>
      <c r="AH231" s="274"/>
      <c r="AI231" s="275">
        <f t="shared" si="45"/>
        <v>7496133</v>
      </c>
      <c r="AJ231" s="254">
        <f t="shared" si="46"/>
        <v>20614367</v>
      </c>
      <c r="AK231" s="153"/>
    </row>
    <row r="232" spans="1:37" s="154" customFormat="1" x14ac:dyDescent="0.2">
      <c r="A232" s="55" t="s">
        <v>321</v>
      </c>
      <c r="B232" s="123">
        <f t="shared" si="44"/>
        <v>28110500</v>
      </c>
      <c r="C232" s="57" t="s">
        <v>57</v>
      </c>
      <c r="D232" s="57" t="s">
        <v>324</v>
      </c>
      <c r="E232" s="57" t="s">
        <v>319</v>
      </c>
      <c r="F232" s="57" t="s">
        <v>323</v>
      </c>
      <c r="G232" s="57" t="s">
        <v>322</v>
      </c>
      <c r="H232" s="57" t="s">
        <v>1292</v>
      </c>
      <c r="I232" s="57" t="s">
        <v>327</v>
      </c>
      <c r="J232" s="57" t="s">
        <v>325</v>
      </c>
      <c r="K232" s="57" t="s">
        <v>326</v>
      </c>
      <c r="L232" s="58">
        <v>611</v>
      </c>
      <c r="M232" s="273">
        <v>28110500</v>
      </c>
      <c r="N232" s="65">
        <v>723</v>
      </c>
      <c r="O232" s="65">
        <v>28110500</v>
      </c>
      <c r="P232" s="59">
        <v>776</v>
      </c>
      <c r="Q232" s="273">
        <v>28110500</v>
      </c>
      <c r="R232" s="59">
        <v>844</v>
      </c>
      <c r="S232" s="273">
        <v>28110500</v>
      </c>
      <c r="T232" s="118" t="s">
        <v>353</v>
      </c>
      <c r="U232" s="118" t="s">
        <v>386</v>
      </c>
      <c r="V232" s="61" t="s">
        <v>419</v>
      </c>
      <c r="W232" s="272"/>
      <c r="X232" s="273"/>
      <c r="Y232" s="273"/>
      <c r="Z232" s="273"/>
      <c r="AA232" s="273"/>
      <c r="AB232" s="273"/>
      <c r="AC232" s="273">
        <v>0</v>
      </c>
      <c r="AD232" s="273">
        <v>0</v>
      </c>
      <c r="AE232" s="273">
        <v>5622100</v>
      </c>
      <c r="AF232" s="273"/>
      <c r="AG232" s="273"/>
      <c r="AH232" s="274"/>
      <c r="AI232" s="275">
        <f t="shared" si="45"/>
        <v>5622100</v>
      </c>
      <c r="AJ232" s="254">
        <f t="shared" si="46"/>
        <v>22488400</v>
      </c>
      <c r="AK232" s="153"/>
    </row>
    <row r="233" spans="1:37" s="154" customFormat="1" x14ac:dyDescent="0.2">
      <c r="A233" s="55" t="s">
        <v>321</v>
      </c>
      <c r="B233" s="123">
        <f t="shared" si="44"/>
        <v>21000000</v>
      </c>
      <c r="C233" s="57" t="s">
        <v>57</v>
      </c>
      <c r="D233" s="57" t="s">
        <v>324</v>
      </c>
      <c r="E233" s="57" t="s">
        <v>319</v>
      </c>
      <c r="F233" s="57" t="s">
        <v>323</v>
      </c>
      <c r="G233" s="57" t="s">
        <v>322</v>
      </c>
      <c r="H233" s="57" t="s">
        <v>1292</v>
      </c>
      <c r="I233" s="57" t="s">
        <v>327</v>
      </c>
      <c r="J233" s="57" t="s">
        <v>325</v>
      </c>
      <c r="K233" s="57" t="s">
        <v>326</v>
      </c>
      <c r="L233" s="58">
        <v>612</v>
      </c>
      <c r="M233" s="273">
        <v>21000000</v>
      </c>
      <c r="N233" s="65">
        <v>597</v>
      </c>
      <c r="O233" s="65">
        <v>21000000</v>
      </c>
      <c r="P233" s="59">
        <v>674</v>
      </c>
      <c r="Q233" s="273">
        <v>21000000</v>
      </c>
      <c r="R233" s="59">
        <v>719</v>
      </c>
      <c r="S233" s="273">
        <v>21000000</v>
      </c>
      <c r="T233" s="118" t="s">
        <v>354</v>
      </c>
      <c r="U233" s="118" t="s">
        <v>387</v>
      </c>
      <c r="V233" s="61" t="s">
        <v>420</v>
      </c>
      <c r="W233" s="272"/>
      <c r="X233" s="273"/>
      <c r="Y233" s="273"/>
      <c r="Z233" s="273"/>
      <c r="AA233" s="273"/>
      <c r="AB233" s="273"/>
      <c r="AC233" s="273">
        <v>0</v>
      </c>
      <c r="AD233" s="273">
        <v>1400000</v>
      </c>
      <c r="AE233" s="273">
        <v>4200000</v>
      </c>
      <c r="AF233" s="273"/>
      <c r="AG233" s="273"/>
      <c r="AH233" s="274"/>
      <c r="AI233" s="275">
        <f t="shared" si="45"/>
        <v>5600000</v>
      </c>
      <c r="AJ233" s="254">
        <f t="shared" si="46"/>
        <v>15400000</v>
      </c>
      <c r="AK233" s="153"/>
    </row>
    <row r="234" spans="1:37" s="154" customFormat="1" x14ac:dyDescent="0.2">
      <c r="A234" s="55" t="s">
        <v>321</v>
      </c>
      <c r="B234" s="123">
        <f t="shared" si="44"/>
        <v>39187500</v>
      </c>
      <c r="C234" s="57" t="s">
        <v>57</v>
      </c>
      <c r="D234" s="57" t="s">
        <v>324</v>
      </c>
      <c r="E234" s="57" t="s">
        <v>319</v>
      </c>
      <c r="F234" s="57" t="s">
        <v>323</v>
      </c>
      <c r="G234" s="57" t="s">
        <v>322</v>
      </c>
      <c r="H234" s="57" t="s">
        <v>1292</v>
      </c>
      <c r="I234" s="57" t="s">
        <v>327</v>
      </c>
      <c r="J234" s="57" t="s">
        <v>325</v>
      </c>
      <c r="K234" s="57" t="s">
        <v>326</v>
      </c>
      <c r="L234" s="58">
        <v>613</v>
      </c>
      <c r="M234" s="273">
        <v>39187500</v>
      </c>
      <c r="N234" s="65">
        <v>558</v>
      </c>
      <c r="O234" s="65">
        <v>39187500</v>
      </c>
      <c r="P234" s="59">
        <v>612</v>
      </c>
      <c r="Q234" s="273">
        <v>39187500</v>
      </c>
      <c r="R234" s="59">
        <v>584</v>
      </c>
      <c r="S234" s="273">
        <v>39187500</v>
      </c>
      <c r="T234" s="118" t="s">
        <v>355</v>
      </c>
      <c r="U234" s="118" t="s">
        <v>388</v>
      </c>
      <c r="V234" s="61" t="s">
        <v>421</v>
      </c>
      <c r="W234" s="272"/>
      <c r="X234" s="273"/>
      <c r="Y234" s="273"/>
      <c r="Z234" s="273"/>
      <c r="AA234" s="273"/>
      <c r="AB234" s="273"/>
      <c r="AC234" s="273">
        <v>0</v>
      </c>
      <c r="AD234" s="273">
        <v>3918750</v>
      </c>
      <c r="AE234" s="273">
        <v>7837500</v>
      </c>
      <c r="AF234" s="273"/>
      <c r="AG234" s="273"/>
      <c r="AH234" s="274"/>
      <c r="AI234" s="275">
        <f t="shared" si="42"/>
        <v>11756250</v>
      </c>
      <c r="AJ234" s="254">
        <f t="shared" si="43"/>
        <v>27431250</v>
      </c>
      <c r="AK234" s="153"/>
    </row>
    <row r="235" spans="1:37" s="154" customFormat="1" x14ac:dyDescent="0.2">
      <c r="A235" s="55" t="s">
        <v>321</v>
      </c>
      <c r="B235" s="123">
        <f t="shared" si="44"/>
        <v>28110500</v>
      </c>
      <c r="C235" s="57" t="s">
        <v>57</v>
      </c>
      <c r="D235" s="57" t="s">
        <v>324</v>
      </c>
      <c r="E235" s="57" t="s">
        <v>319</v>
      </c>
      <c r="F235" s="57" t="s">
        <v>323</v>
      </c>
      <c r="G235" s="57" t="s">
        <v>322</v>
      </c>
      <c r="H235" s="57" t="s">
        <v>1292</v>
      </c>
      <c r="I235" s="57" t="s">
        <v>327</v>
      </c>
      <c r="J235" s="57" t="s">
        <v>325</v>
      </c>
      <c r="K235" s="57" t="s">
        <v>326</v>
      </c>
      <c r="L235" s="58">
        <v>614</v>
      </c>
      <c r="M235" s="273">
        <v>28110500</v>
      </c>
      <c r="N235" s="65">
        <v>618</v>
      </c>
      <c r="O235" s="65">
        <v>28110500</v>
      </c>
      <c r="P235" s="59">
        <v>687</v>
      </c>
      <c r="Q235" s="273">
        <v>28110500</v>
      </c>
      <c r="R235" s="59">
        <v>717</v>
      </c>
      <c r="S235" s="273">
        <v>28110500</v>
      </c>
      <c r="T235" s="118" t="s">
        <v>356</v>
      </c>
      <c r="U235" s="118" t="s">
        <v>389</v>
      </c>
      <c r="V235" s="61" t="s">
        <v>422</v>
      </c>
      <c r="W235" s="272"/>
      <c r="X235" s="273"/>
      <c r="Y235" s="273"/>
      <c r="Z235" s="273"/>
      <c r="AA235" s="273"/>
      <c r="AB235" s="273"/>
      <c r="AC235" s="273">
        <v>0</v>
      </c>
      <c r="AD235" s="273">
        <v>1874033</v>
      </c>
      <c r="AE235" s="273">
        <v>5622100</v>
      </c>
      <c r="AF235" s="273"/>
      <c r="AG235" s="273"/>
      <c r="AH235" s="274"/>
      <c r="AI235" s="275">
        <f t="shared" si="42"/>
        <v>7496133</v>
      </c>
      <c r="AJ235" s="254">
        <f t="shared" si="43"/>
        <v>20614367</v>
      </c>
      <c r="AK235" s="153"/>
    </row>
    <row r="236" spans="1:37" s="154" customFormat="1" x14ac:dyDescent="0.2">
      <c r="A236" s="55" t="s">
        <v>321</v>
      </c>
      <c r="B236" s="123">
        <f t="shared" si="44"/>
        <v>28110500</v>
      </c>
      <c r="C236" s="57" t="s">
        <v>57</v>
      </c>
      <c r="D236" s="57" t="s">
        <v>324</v>
      </c>
      <c r="E236" s="57" t="s">
        <v>319</v>
      </c>
      <c r="F236" s="57" t="s">
        <v>323</v>
      </c>
      <c r="G236" s="57" t="s">
        <v>322</v>
      </c>
      <c r="H236" s="57" t="s">
        <v>1292</v>
      </c>
      <c r="I236" s="57" t="s">
        <v>327</v>
      </c>
      <c r="J236" s="57" t="s">
        <v>325</v>
      </c>
      <c r="K236" s="57" t="s">
        <v>326</v>
      </c>
      <c r="L236" s="58">
        <v>615</v>
      </c>
      <c r="M236" s="273">
        <v>28110500</v>
      </c>
      <c r="N236" s="65">
        <v>619</v>
      </c>
      <c r="O236" s="65">
        <v>28110500</v>
      </c>
      <c r="P236" s="59">
        <v>663</v>
      </c>
      <c r="Q236" s="273">
        <v>28110500</v>
      </c>
      <c r="R236" s="59">
        <v>744</v>
      </c>
      <c r="S236" s="273">
        <v>28110500</v>
      </c>
      <c r="T236" s="118" t="s">
        <v>357</v>
      </c>
      <c r="U236" s="118" t="s">
        <v>390</v>
      </c>
      <c r="V236" s="61" t="s">
        <v>423</v>
      </c>
      <c r="W236" s="272"/>
      <c r="X236" s="273"/>
      <c r="Y236" s="273"/>
      <c r="Z236" s="273"/>
      <c r="AA236" s="273"/>
      <c r="AB236" s="273"/>
      <c r="AC236" s="273">
        <v>0</v>
      </c>
      <c r="AD236" s="273">
        <v>1686630</v>
      </c>
      <c r="AE236" s="273">
        <v>5622100</v>
      </c>
      <c r="AF236" s="273"/>
      <c r="AG236" s="273"/>
      <c r="AH236" s="274"/>
      <c r="AI236" s="275">
        <f t="shared" si="42"/>
        <v>7308730</v>
      </c>
      <c r="AJ236" s="254">
        <f t="shared" si="43"/>
        <v>20801770</v>
      </c>
      <c r="AK236" s="153"/>
    </row>
    <row r="237" spans="1:37" s="154" customFormat="1" x14ac:dyDescent="0.2">
      <c r="A237" s="55" t="s">
        <v>321</v>
      </c>
      <c r="B237" s="123">
        <f t="shared" si="44"/>
        <v>28110500</v>
      </c>
      <c r="C237" s="57" t="s">
        <v>57</v>
      </c>
      <c r="D237" s="57" t="s">
        <v>324</v>
      </c>
      <c r="E237" s="57" t="s">
        <v>319</v>
      </c>
      <c r="F237" s="57" t="s">
        <v>323</v>
      </c>
      <c r="G237" s="57" t="s">
        <v>322</v>
      </c>
      <c r="H237" s="57" t="s">
        <v>1292</v>
      </c>
      <c r="I237" s="57" t="s">
        <v>327</v>
      </c>
      <c r="J237" s="57" t="s">
        <v>325</v>
      </c>
      <c r="K237" s="57" t="s">
        <v>326</v>
      </c>
      <c r="L237" s="58">
        <v>616</v>
      </c>
      <c r="M237" s="273">
        <v>28110500</v>
      </c>
      <c r="N237" s="65">
        <v>620</v>
      </c>
      <c r="O237" s="65">
        <v>28110500</v>
      </c>
      <c r="P237" s="59">
        <v>662</v>
      </c>
      <c r="Q237" s="273">
        <v>28110500</v>
      </c>
      <c r="R237" s="59">
        <v>747</v>
      </c>
      <c r="S237" s="273">
        <v>28110500</v>
      </c>
      <c r="T237" s="118" t="s">
        <v>358</v>
      </c>
      <c r="U237" s="118" t="s">
        <v>391</v>
      </c>
      <c r="V237" s="61" t="s">
        <v>424</v>
      </c>
      <c r="W237" s="272"/>
      <c r="X237" s="273"/>
      <c r="Y237" s="273"/>
      <c r="Z237" s="273"/>
      <c r="AA237" s="273"/>
      <c r="AB237" s="273"/>
      <c r="AC237" s="273">
        <v>0</v>
      </c>
      <c r="AD237" s="273">
        <v>0</v>
      </c>
      <c r="AE237" s="273">
        <v>6371713</v>
      </c>
      <c r="AF237" s="273"/>
      <c r="AG237" s="273"/>
      <c r="AH237" s="274"/>
      <c r="AI237" s="275">
        <f t="shared" si="42"/>
        <v>6371713</v>
      </c>
      <c r="AJ237" s="254">
        <f t="shared" si="43"/>
        <v>21738787</v>
      </c>
      <c r="AK237" s="153"/>
    </row>
    <row r="238" spans="1:37" s="154" customFormat="1" x14ac:dyDescent="0.2">
      <c r="A238" s="55" t="s">
        <v>321</v>
      </c>
      <c r="B238" s="123">
        <f t="shared" si="44"/>
        <v>28110500</v>
      </c>
      <c r="C238" s="57" t="s">
        <v>57</v>
      </c>
      <c r="D238" s="57" t="s">
        <v>324</v>
      </c>
      <c r="E238" s="57" t="s">
        <v>319</v>
      </c>
      <c r="F238" s="57" t="s">
        <v>323</v>
      </c>
      <c r="G238" s="57" t="s">
        <v>322</v>
      </c>
      <c r="H238" s="57" t="s">
        <v>1292</v>
      </c>
      <c r="I238" s="57" t="s">
        <v>327</v>
      </c>
      <c r="J238" s="57" t="s">
        <v>325</v>
      </c>
      <c r="K238" s="57" t="s">
        <v>326</v>
      </c>
      <c r="L238" s="58">
        <v>617</v>
      </c>
      <c r="M238" s="273">
        <v>28110500</v>
      </c>
      <c r="N238" s="65">
        <v>621</v>
      </c>
      <c r="O238" s="65">
        <v>28110500</v>
      </c>
      <c r="P238" s="59">
        <v>661</v>
      </c>
      <c r="Q238" s="273">
        <v>28110500</v>
      </c>
      <c r="R238" s="59">
        <v>726</v>
      </c>
      <c r="S238" s="273">
        <v>28110500</v>
      </c>
      <c r="T238" s="118" t="s">
        <v>359</v>
      </c>
      <c r="U238" s="118" t="s">
        <v>392</v>
      </c>
      <c r="V238" s="61" t="s">
        <v>425</v>
      </c>
      <c r="W238" s="272"/>
      <c r="X238" s="273"/>
      <c r="Y238" s="273"/>
      <c r="Z238" s="273"/>
      <c r="AA238" s="273"/>
      <c r="AB238" s="273"/>
      <c r="AC238" s="273">
        <v>0</v>
      </c>
      <c r="AD238" s="273">
        <v>1874033</v>
      </c>
      <c r="AE238" s="273">
        <v>5622100</v>
      </c>
      <c r="AF238" s="273"/>
      <c r="AG238" s="273"/>
      <c r="AH238" s="274"/>
      <c r="AI238" s="275">
        <f t="shared" si="42"/>
        <v>7496133</v>
      </c>
      <c r="AJ238" s="254">
        <f t="shared" si="43"/>
        <v>20614367</v>
      </c>
      <c r="AK238" s="153"/>
    </row>
    <row r="239" spans="1:37" s="154" customFormat="1" x14ac:dyDescent="0.2">
      <c r="A239" s="55" t="s">
        <v>321</v>
      </c>
      <c r="B239" s="123">
        <f t="shared" si="44"/>
        <v>31350000</v>
      </c>
      <c r="C239" s="57" t="s">
        <v>57</v>
      </c>
      <c r="D239" s="57" t="s">
        <v>324</v>
      </c>
      <c r="E239" s="57" t="s">
        <v>319</v>
      </c>
      <c r="F239" s="57" t="s">
        <v>323</v>
      </c>
      <c r="G239" s="57" t="s">
        <v>322</v>
      </c>
      <c r="H239" s="57" t="s">
        <v>1292</v>
      </c>
      <c r="I239" s="57" t="s">
        <v>327</v>
      </c>
      <c r="J239" s="57" t="s">
        <v>325</v>
      </c>
      <c r="K239" s="57" t="s">
        <v>326</v>
      </c>
      <c r="L239" s="58">
        <v>618</v>
      </c>
      <c r="M239" s="273">
        <v>31350000</v>
      </c>
      <c r="N239" s="65">
        <v>622</v>
      </c>
      <c r="O239" s="65">
        <v>31350000</v>
      </c>
      <c r="P239" s="59">
        <v>660</v>
      </c>
      <c r="Q239" s="273">
        <v>31350000</v>
      </c>
      <c r="R239" s="59">
        <v>725</v>
      </c>
      <c r="S239" s="273">
        <v>31350000</v>
      </c>
      <c r="T239" s="118" t="s">
        <v>360</v>
      </c>
      <c r="U239" s="118" t="s">
        <v>393</v>
      </c>
      <c r="V239" s="61" t="s">
        <v>426</v>
      </c>
      <c r="W239" s="272"/>
      <c r="X239" s="273"/>
      <c r="Y239" s="273"/>
      <c r="Z239" s="273"/>
      <c r="AA239" s="273"/>
      <c r="AB239" s="273"/>
      <c r="AC239" s="273">
        <v>0</v>
      </c>
      <c r="AD239" s="273">
        <v>2090000</v>
      </c>
      <c r="AE239" s="273">
        <v>6270000</v>
      </c>
      <c r="AF239" s="273"/>
      <c r="AG239" s="273"/>
      <c r="AH239" s="274"/>
      <c r="AI239" s="275">
        <f t="shared" si="42"/>
        <v>8360000</v>
      </c>
      <c r="AJ239" s="254">
        <f t="shared" si="43"/>
        <v>22990000</v>
      </c>
      <c r="AK239" s="153"/>
    </row>
    <row r="240" spans="1:37" s="154" customFormat="1" x14ac:dyDescent="0.2">
      <c r="A240" s="55" t="s">
        <v>321</v>
      </c>
      <c r="B240" s="123">
        <f t="shared" si="44"/>
        <v>9196000</v>
      </c>
      <c r="C240" s="57" t="s">
        <v>57</v>
      </c>
      <c r="D240" s="57" t="s">
        <v>324</v>
      </c>
      <c r="E240" s="57" t="s">
        <v>319</v>
      </c>
      <c r="F240" s="57" t="s">
        <v>323</v>
      </c>
      <c r="G240" s="57" t="s">
        <v>322</v>
      </c>
      <c r="H240" s="57" t="s">
        <v>1292</v>
      </c>
      <c r="I240" s="57" t="s">
        <v>327</v>
      </c>
      <c r="J240" s="57" t="s">
        <v>325</v>
      </c>
      <c r="K240" s="57" t="s">
        <v>326</v>
      </c>
      <c r="L240" s="58">
        <v>969</v>
      </c>
      <c r="M240" s="273">
        <v>11495000</v>
      </c>
      <c r="N240" s="65">
        <v>914</v>
      </c>
      <c r="O240" s="65">
        <v>11495000</v>
      </c>
      <c r="P240" s="59">
        <v>1006</v>
      </c>
      <c r="Q240" s="273">
        <v>9196000</v>
      </c>
      <c r="R240" s="59">
        <v>1237</v>
      </c>
      <c r="S240" s="273">
        <v>9196000</v>
      </c>
      <c r="T240" s="118" t="s">
        <v>1569</v>
      </c>
      <c r="U240" s="118" t="s">
        <v>366</v>
      </c>
      <c r="V240" s="61">
        <v>411</v>
      </c>
      <c r="W240" s="272"/>
      <c r="X240" s="273"/>
      <c r="Y240" s="273"/>
      <c r="Z240" s="273"/>
      <c r="AA240" s="273"/>
      <c r="AB240" s="273"/>
      <c r="AC240" s="273"/>
      <c r="AD240" s="273"/>
      <c r="AE240" s="273"/>
      <c r="AF240" s="273"/>
      <c r="AG240" s="273"/>
      <c r="AH240" s="274"/>
      <c r="AI240" s="275">
        <f t="shared" si="42"/>
        <v>0</v>
      </c>
      <c r="AJ240" s="254">
        <f t="shared" si="43"/>
        <v>9196000</v>
      </c>
      <c r="AK240" s="153"/>
    </row>
    <row r="241" spans="1:37" s="154" customFormat="1" x14ac:dyDescent="0.2">
      <c r="A241" s="55" t="s">
        <v>321</v>
      </c>
      <c r="B241" s="123">
        <f t="shared" si="44"/>
        <v>7197960</v>
      </c>
      <c r="C241" s="57" t="s">
        <v>57</v>
      </c>
      <c r="D241" s="57" t="s">
        <v>324</v>
      </c>
      <c r="E241" s="57" t="s">
        <v>319</v>
      </c>
      <c r="F241" s="57" t="s">
        <v>323</v>
      </c>
      <c r="G241" s="57" t="s">
        <v>322</v>
      </c>
      <c r="H241" s="57" t="s">
        <v>1292</v>
      </c>
      <c r="I241" s="57" t="s">
        <v>327</v>
      </c>
      <c r="J241" s="57" t="s">
        <v>325</v>
      </c>
      <c r="K241" s="57" t="s">
        <v>326</v>
      </c>
      <c r="L241" s="58" t="s">
        <v>909</v>
      </c>
      <c r="M241" s="273">
        <v>7197960</v>
      </c>
      <c r="N241" s="65">
        <v>997</v>
      </c>
      <c r="O241" s="65">
        <v>7197960</v>
      </c>
      <c r="P241" s="59">
        <v>1093</v>
      </c>
      <c r="Q241" s="273">
        <v>7197960</v>
      </c>
      <c r="R241" s="59">
        <v>1335</v>
      </c>
      <c r="S241" s="273">
        <v>7197960</v>
      </c>
      <c r="T241" s="118" t="s">
        <v>1570</v>
      </c>
      <c r="U241" s="118" t="s">
        <v>363</v>
      </c>
      <c r="V241" s="61">
        <v>367</v>
      </c>
      <c r="W241" s="272"/>
      <c r="X241" s="273"/>
      <c r="Y241" s="273"/>
      <c r="Z241" s="273"/>
      <c r="AA241" s="273"/>
      <c r="AB241" s="273"/>
      <c r="AC241" s="273"/>
      <c r="AD241" s="273"/>
      <c r="AE241" s="273"/>
      <c r="AF241" s="273"/>
      <c r="AG241" s="273"/>
      <c r="AH241" s="274"/>
      <c r="AI241" s="275">
        <f t="shared" ref="AI241:AI256" si="47">SUM(W241:AH241)</f>
        <v>0</v>
      </c>
      <c r="AJ241" s="254">
        <f t="shared" ref="AJ241:AJ256" si="48">+S241-AI241</f>
        <v>7197960</v>
      </c>
      <c r="AK241" s="153"/>
    </row>
    <row r="242" spans="1:37" s="154" customFormat="1" x14ac:dyDescent="0.2">
      <c r="A242" s="55" t="s">
        <v>321</v>
      </c>
      <c r="B242" s="123">
        <f t="shared" si="44"/>
        <v>12310100</v>
      </c>
      <c r="C242" s="57" t="s">
        <v>57</v>
      </c>
      <c r="D242" s="57" t="s">
        <v>324</v>
      </c>
      <c r="E242" s="57" t="s">
        <v>319</v>
      </c>
      <c r="F242" s="57" t="s">
        <v>323</v>
      </c>
      <c r="G242" s="57" t="s">
        <v>322</v>
      </c>
      <c r="H242" s="57" t="s">
        <v>1292</v>
      </c>
      <c r="I242" s="57" t="s">
        <v>327</v>
      </c>
      <c r="J242" s="57" t="s">
        <v>325</v>
      </c>
      <c r="K242" s="57" t="s">
        <v>326</v>
      </c>
      <c r="L242" s="58" t="s">
        <v>909</v>
      </c>
      <c r="M242" s="273">
        <v>12310100</v>
      </c>
      <c r="N242" s="65">
        <v>1006</v>
      </c>
      <c r="O242" s="65">
        <v>12310100</v>
      </c>
      <c r="P242" s="59">
        <v>1103</v>
      </c>
      <c r="Q242" s="273">
        <v>12310100</v>
      </c>
      <c r="R242" s="59">
        <v>1345</v>
      </c>
      <c r="S242" s="273">
        <v>12310100</v>
      </c>
      <c r="T242" s="118" t="s">
        <v>1571</v>
      </c>
      <c r="U242" s="118" t="s">
        <v>368</v>
      </c>
      <c r="V242" s="61">
        <v>377</v>
      </c>
      <c r="W242" s="272"/>
      <c r="X242" s="273"/>
      <c r="Y242" s="273"/>
      <c r="Z242" s="273"/>
      <c r="AA242" s="273"/>
      <c r="AB242" s="273"/>
      <c r="AC242" s="273"/>
      <c r="AD242" s="273"/>
      <c r="AE242" s="273"/>
      <c r="AF242" s="273"/>
      <c r="AG242" s="273"/>
      <c r="AH242" s="274"/>
      <c r="AI242" s="275">
        <f t="shared" si="47"/>
        <v>0</v>
      </c>
      <c r="AJ242" s="254">
        <f t="shared" si="48"/>
        <v>12310100</v>
      </c>
      <c r="AK242" s="153"/>
    </row>
    <row r="243" spans="1:37" s="154" customFormat="1" x14ac:dyDescent="0.2">
      <c r="A243" s="55" t="s">
        <v>321</v>
      </c>
      <c r="B243" s="123">
        <f t="shared" si="44"/>
        <v>13794000</v>
      </c>
      <c r="C243" s="57" t="s">
        <v>57</v>
      </c>
      <c r="D243" s="57" t="s">
        <v>324</v>
      </c>
      <c r="E243" s="57" t="s">
        <v>319</v>
      </c>
      <c r="F243" s="57" t="s">
        <v>323</v>
      </c>
      <c r="G243" s="57" t="s">
        <v>322</v>
      </c>
      <c r="H243" s="57" t="s">
        <v>1292</v>
      </c>
      <c r="I243" s="57" t="s">
        <v>327</v>
      </c>
      <c r="J243" s="57" t="s">
        <v>325</v>
      </c>
      <c r="K243" s="57" t="s">
        <v>326</v>
      </c>
      <c r="L243" s="58" t="s">
        <v>909</v>
      </c>
      <c r="M243" s="273">
        <v>13794000</v>
      </c>
      <c r="N243" s="65">
        <v>1009</v>
      </c>
      <c r="O243" s="65">
        <v>13794000</v>
      </c>
      <c r="P243" s="59">
        <v>1105</v>
      </c>
      <c r="Q243" s="273">
        <v>13794000</v>
      </c>
      <c r="R243" s="59">
        <v>1369</v>
      </c>
      <c r="S243" s="273">
        <v>13794000</v>
      </c>
      <c r="T243" s="118" t="s">
        <v>1572</v>
      </c>
      <c r="U243" s="118" t="s">
        <v>1557</v>
      </c>
      <c r="V243" s="61">
        <v>412</v>
      </c>
      <c r="W243" s="272"/>
      <c r="X243" s="273"/>
      <c r="Y243" s="273"/>
      <c r="Z243" s="273"/>
      <c r="AA243" s="273"/>
      <c r="AB243" s="273"/>
      <c r="AC243" s="273"/>
      <c r="AD243" s="273"/>
      <c r="AE243" s="273"/>
      <c r="AF243" s="273"/>
      <c r="AG243" s="273"/>
      <c r="AH243" s="274"/>
      <c r="AI243" s="275">
        <f t="shared" si="47"/>
        <v>0</v>
      </c>
      <c r="AJ243" s="254">
        <f t="shared" si="48"/>
        <v>13794000</v>
      </c>
      <c r="AK243" s="153"/>
    </row>
    <row r="244" spans="1:37" s="154" customFormat="1" x14ac:dyDescent="0.2">
      <c r="A244" s="55" t="s">
        <v>321</v>
      </c>
      <c r="B244" s="123">
        <f t="shared" si="44"/>
        <v>13794000</v>
      </c>
      <c r="C244" s="57" t="s">
        <v>57</v>
      </c>
      <c r="D244" s="57" t="s">
        <v>324</v>
      </c>
      <c r="E244" s="57" t="s">
        <v>319</v>
      </c>
      <c r="F244" s="57" t="s">
        <v>323</v>
      </c>
      <c r="G244" s="57" t="s">
        <v>322</v>
      </c>
      <c r="H244" s="57" t="s">
        <v>1292</v>
      </c>
      <c r="I244" s="57" t="s">
        <v>327</v>
      </c>
      <c r="J244" s="57" t="s">
        <v>325</v>
      </c>
      <c r="K244" s="57" t="s">
        <v>326</v>
      </c>
      <c r="L244" s="58" t="s">
        <v>909</v>
      </c>
      <c r="M244" s="273">
        <v>13794000</v>
      </c>
      <c r="N244" s="65">
        <v>1008</v>
      </c>
      <c r="O244" s="65">
        <v>13794000</v>
      </c>
      <c r="P244" s="59">
        <v>1004</v>
      </c>
      <c r="Q244" s="273">
        <v>13794000</v>
      </c>
      <c r="R244" s="59">
        <v>1376</v>
      </c>
      <c r="S244" s="273">
        <v>13794000</v>
      </c>
      <c r="T244" s="118" t="s">
        <v>1573</v>
      </c>
      <c r="U244" s="118" t="s">
        <v>364</v>
      </c>
      <c r="V244" s="61">
        <v>456</v>
      </c>
      <c r="W244" s="272"/>
      <c r="X244" s="273"/>
      <c r="Y244" s="273"/>
      <c r="Z244" s="273"/>
      <c r="AA244" s="273"/>
      <c r="AB244" s="273"/>
      <c r="AC244" s="273"/>
      <c r="AD244" s="273"/>
      <c r="AE244" s="273"/>
      <c r="AF244" s="273"/>
      <c r="AG244" s="273"/>
      <c r="AH244" s="274"/>
      <c r="AI244" s="275">
        <f t="shared" si="47"/>
        <v>0</v>
      </c>
      <c r="AJ244" s="254">
        <f t="shared" si="48"/>
        <v>13794000</v>
      </c>
      <c r="AK244" s="153"/>
    </row>
    <row r="245" spans="1:37" s="154" customFormat="1" x14ac:dyDescent="0.2">
      <c r="A245" s="55" t="s">
        <v>321</v>
      </c>
      <c r="B245" s="123">
        <f t="shared" si="44"/>
        <v>12310100</v>
      </c>
      <c r="C245" s="57" t="s">
        <v>57</v>
      </c>
      <c r="D245" s="57" t="s">
        <v>324</v>
      </c>
      <c r="E245" s="57" t="s">
        <v>319</v>
      </c>
      <c r="F245" s="57" t="s">
        <v>323</v>
      </c>
      <c r="G245" s="57" t="s">
        <v>322</v>
      </c>
      <c r="H245" s="57" t="s">
        <v>1292</v>
      </c>
      <c r="I245" s="57" t="s">
        <v>327</v>
      </c>
      <c r="J245" s="57" t="s">
        <v>325</v>
      </c>
      <c r="K245" s="57" t="s">
        <v>326</v>
      </c>
      <c r="L245" s="58" t="s">
        <v>909</v>
      </c>
      <c r="M245" s="273">
        <v>12310100</v>
      </c>
      <c r="N245" s="65">
        <v>1007</v>
      </c>
      <c r="O245" s="65">
        <v>12310100</v>
      </c>
      <c r="P245" s="59">
        <v>1106</v>
      </c>
      <c r="Q245" s="273">
        <v>12310100</v>
      </c>
      <c r="R245" s="59">
        <v>1375</v>
      </c>
      <c r="S245" s="273">
        <v>12310100</v>
      </c>
      <c r="T245" s="118" t="s">
        <v>1574</v>
      </c>
      <c r="U245" s="118" t="s">
        <v>367</v>
      </c>
      <c r="V245" s="61">
        <v>465</v>
      </c>
      <c r="W245" s="272"/>
      <c r="X245" s="273"/>
      <c r="Y245" s="273"/>
      <c r="Z245" s="273"/>
      <c r="AA245" s="273"/>
      <c r="AB245" s="273"/>
      <c r="AC245" s="273"/>
      <c r="AD245" s="273"/>
      <c r="AE245" s="273"/>
      <c r="AF245" s="273"/>
      <c r="AG245" s="273"/>
      <c r="AH245" s="274"/>
      <c r="AI245" s="275">
        <f t="shared" si="47"/>
        <v>0</v>
      </c>
      <c r="AJ245" s="254">
        <f t="shared" si="48"/>
        <v>12310100</v>
      </c>
      <c r="AK245" s="153"/>
    </row>
    <row r="246" spans="1:37" s="154" customFormat="1" x14ac:dyDescent="0.2">
      <c r="A246" s="55" t="s">
        <v>321</v>
      </c>
      <c r="B246" s="123">
        <f t="shared" si="44"/>
        <v>21335417</v>
      </c>
      <c r="C246" s="57" t="s">
        <v>57</v>
      </c>
      <c r="D246" s="57" t="s">
        <v>324</v>
      </c>
      <c r="E246" s="57" t="s">
        <v>319</v>
      </c>
      <c r="F246" s="57" t="s">
        <v>323</v>
      </c>
      <c r="G246" s="57" t="s">
        <v>322</v>
      </c>
      <c r="H246" s="57" t="s">
        <v>1292</v>
      </c>
      <c r="I246" s="57" t="s">
        <v>327</v>
      </c>
      <c r="J246" s="57" t="s">
        <v>325</v>
      </c>
      <c r="K246" s="57" t="s">
        <v>326</v>
      </c>
      <c r="L246" s="58" t="s">
        <v>909</v>
      </c>
      <c r="M246" s="273">
        <v>21335417</v>
      </c>
      <c r="N246" s="65">
        <v>1145</v>
      </c>
      <c r="O246" s="65">
        <v>21335417</v>
      </c>
      <c r="P246" s="59">
        <v>1244</v>
      </c>
      <c r="Q246" s="273">
        <v>21335417</v>
      </c>
      <c r="R246" s="59" t="s">
        <v>1602</v>
      </c>
      <c r="S246" s="273">
        <v>21335417</v>
      </c>
      <c r="T246" s="118" t="s">
        <v>1575</v>
      </c>
      <c r="U246" s="118" t="s">
        <v>361</v>
      </c>
      <c r="V246" s="61">
        <v>341</v>
      </c>
      <c r="W246" s="272"/>
      <c r="X246" s="273"/>
      <c r="Y246" s="273"/>
      <c r="Z246" s="273"/>
      <c r="AA246" s="273"/>
      <c r="AB246" s="273"/>
      <c r="AC246" s="273"/>
      <c r="AD246" s="273"/>
      <c r="AE246" s="273"/>
      <c r="AF246" s="273"/>
      <c r="AG246" s="273"/>
      <c r="AH246" s="274"/>
      <c r="AI246" s="275">
        <f t="shared" si="47"/>
        <v>0</v>
      </c>
      <c r="AJ246" s="254">
        <f t="shared" si="48"/>
        <v>21335417</v>
      </c>
      <c r="AK246" s="153"/>
    </row>
    <row r="247" spans="1:37" s="154" customFormat="1" x14ac:dyDescent="0.2">
      <c r="A247" s="55" t="s">
        <v>321</v>
      </c>
      <c r="B247" s="123">
        <f t="shared" si="44"/>
        <v>17361387</v>
      </c>
      <c r="C247" s="57" t="s">
        <v>57</v>
      </c>
      <c r="D247" s="57" t="s">
        <v>324</v>
      </c>
      <c r="E247" s="57" t="s">
        <v>319</v>
      </c>
      <c r="F247" s="57" t="s">
        <v>323</v>
      </c>
      <c r="G247" s="57" t="s">
        <v>322</v>
      </c>
      <c r="H247" s="57" t="s">
        <v>1292</v>
      </c>
      <c r="I247" s="57" t="s">
        <v>327</v>
      </c>
      <c r="J247" s="57" t="s">
        <v>325</v>
      </c>
      <c r="K247" s="57" t="s">
        <v>326</v>
      </c>
      <c r="L247" s="58" t="s">
        <v>909</v>
      </c>
      <c r="M247" s="273">
        <v>17361387</v>
      </c>
      <c r="N247" s="65">
        <v>1115</v>
      </c>
      <c r="O247" s="65">
        <v>17361387</v>
      </c>
      <c r="P247" s="59">
        <v>1227</v>
      </c>
      <c r="Q247" s="273">
        <v>17361387</v>
      </c>
      <c r="R247" s="59">
        <v>1441</v>
      </c>
      <c r="S247" s="273">
        <v>17361387</v>
      </c>
      <c r="T247" s="118" t="s">
        <v>1576</v>
      </c>
      <c r="U247" s="118" t="s">
        <v>378</v>
      </c>
      <c r="V247" s="61">
        <v>362</v>
      </c>
      <c r="W247" s="272"/>
      <c r="X247" s="273"/>
      <c r="Y247" s="273"/>
      <c r="Z247" s="273"/>
      <c r="AA247" s="273"/>
      <c r="AB247" s="273"/>
      <c r="AC247" s="273"/>
      <c r="AD247" s="273"/>
      <c r="AE247" s="273"/>
      <c r="AF247" s="273"/>
      <c r="AG247" s="273"/>
      <c r="AH247" s="274"/>
      <c r="AI247" s="275">
        <f t="shared" si="47"/>
        <v>0</v>
      </c>
      <c r="AJ247" s="254">
        <f t="shared" si="48"/>
        <v>17361387</v>
      </c>
      <c r="AK247" s="153"/>
    </row>
    <row r="248" spans="1:37" s="154" customFormat="1" x14ac:dyDescent="0.2">
      <c r="A248" s="55" t="s">
        <v>321</v>
      </c>
      <c r="B248" s="123">
        <f t="shared" si="44"/>
        <v>17596000</v>
      </c>
      <c r="C248" s="57" t="s">
        <v>57</v>
      </c>
      <c r="D248" s="57" t="s">
        <v>324</v>
      </c>
      <c r="E248" s="57" t="s">
        <v>319</v>
      </c>
      <c r="F248" s="57" t="s">
        <v>323</v>
      </c>
      <c r="G248" s="57" t="s">
        <v>322</v>
      </c>
      <c r="H248" s="57" t="s">
        <v>1292</v>
      </c>
      <c r="I248" s="57" t="s">
        <v>327</v>
      </c>
      <c r="J248" s="57" t="s">
        <v>325</v>
      </c>
      <c r="K248" s="57" t="s">
        <v>326</v>
      </c>
      <c r="L248" s="58" t="s">
        <v>909</v>
      </c>
      <c r="M248" s="273">
        <v>17596000</v>
      </c>
      <c r="N248" s="65">
        <v>1116</v>
      </c>
      <c r="O248" s="65">
        <v>17596000</v>
      </c>
      <c r="P248" s="59">
        <v>1224</v>
      </c>
      <c r="Q248" s="273">
        <v>17596000</v>
      </c>
      <c r="R248" s="59">
        <v>1433</v>
      </c>
      <c r="S248" s="273">
        <v>17596000</v>
      </c>
      <c r="T248" s="118" t="s">
        <v>1577</v>
      </c>
      <c r="U248" s="118" t="s">
        <v>362</v>
      </c>
      <c r="V248" s="61">
        <v>364</v>
      </c>
      <c r="W248" s="272"/>
      <c r="X248" s="273"/>
      <c r="Y248" s="273"/>
      <c r="Z248" s="273"/>
      <c r="AA248" s="273"/>
      <c r="AB248" s="273"/>
      <c r="AC248" s="273"/>
      <c r="AD248" s="273"/>
      <c r="AE248" s="273"/>
      <c r="AF248" s="273"/>
      <c r="AG248" s="273"/>
      <c r="AH248" s="274"/>
      <c r="AI248" s="275">
        <f t="shared" si="47"/>
        <v>0</v>
      </c>
      <c r="AJ248" s="254">
        <f t="shared" si="48"/>
        <v>17596000</v>
      </c>
      <c r="AK248" s="153"/>
    </row>
    <row r="249" spans="1:37" s="154" customFormat="1" x14ac:dyDescent="0.2">
      <c r="A249" s="55" t="s">
        <v>321</v>
      </c>
      <c r="B249" s="123">
        <f t="shared" si="44"/>
        <v>17361387</v>
      </c>
      <c r="C249" s="57" t="s">
        <v>57</v>
      </c>
      <c r="D249" s="57" t="s">
        <v>324</v>
      </c>
      <c r="E249" s="57" t="s">
        <v>319</v>
      </c>
      <c r="F249" s="57" t="s">
        <v>323</v>
      </c>
      <c r="G249" s="57" t="s">
        <v>322</v>
      </c>
      <c r="H249" s="57" t="s">
        <v>1292</v>
      </c>
      <c r="I249" s="57" t="s">
        <v>327</v>
      </c>
      <c r="J249" s="57" t="s">
        <v>325</v>
      </c>
      <c r="K249" s="57" t="s">
        <v>326</v>
      </c>
      <c r="L249" s="58" t="s">
        <v>909</v>
      </c>
      <c r="M249" s="273">
        <v>17361387</v>
      </c>
      <c r="N249" s="65">
        <v>1117</v>
      </c>
      <c r="O249" s="65">
        <v>17361387</v>
      </c>
      <c r="P249" s="59">
        <v>1225</v>
      </c>
      <c r="Q249" s="273">
        <v>17361387</v>
      </c>
      <c r="R249" s="59">
        <v>1438</v>
      </c>
      <c r="S249" s="273">
        <v>17361387</v>
      </c>
      <c r="T249" s="118" t="s">
        <v>1578</v>
      </c>
      <c r="U249" s="118" t="s">
        <v>383</v>
      </c>
      <c r="V249" s="61">
        <v>365</v>
      </c>
      <c r="W249" s="272"/>
      <c r="X249" s="273"/>
      <c r="Y249" s="273"/>
      <c r="Z249" s="273"/>
      <c r="AA249" s="273"/>
      <c r="AB249" s="273"/>
      <c r="AC249" s="273"/>
      <c r="AD249" s="273"/>
      <c r="AE249" s="273"/>
      <c r="AF249" s="273"/>
      <c r="AG249" s="273"/>
      <c r="AH249" s="274"/>
      <c r="AI249" s="275">
        <f t="shared" si="47"/>
        <v>0</v>
      </c>
      <c r="AJ249" s="254">
        <f t="shared" si="48"/>
        <v>17361387</v>
      </c>
      <c r="AK249" s="153"/>
    </row>
    <row r="250" spans="1:37" s="154" customFormat="1" x14ac:dyDescent="0.2">
      <c r="A250" s="55" t="s">
        <v>321</v>
      </c>
      <c r="B250" s="123">
        <f t="shared" si="44"/>
        <v>19593750</v>
      </c>
      <c r="C250" s="57" t="s">
        <v>57</v>
      </c>
      <c r="D250" s="57" t="s">
        <v>324</v>
      </c>
      <c r="E250" s="57" t="s">
        <v>319</v>
      </c>
      <c r="F250" s="57" t="s">
        <v>323</v>
      </c>
      <c r="G250" s="57" t="s">
        <v>322</v>
      </c>
      <c r="H250" s="57" t="s">
        <v>1292</v>
      </c>
      <c r="I250" s="57" t="s">
        <v>327</v>
      </c>
      <c r="J250" s="57" t="s">
        <v>325</v>
      </c>
      <c r="K250" s="57" t="s">
        <v>326</v>
      </c>
      <c r="L250" s="58" t="s">
        <v>909</v>
      </c>
      <c r="M250" s="273">
        <v>19593750</v>
      </c>
      <c r="N250" s="65">
        <v>1118</v>
      </c>
      <c r="O250" s="65">
        <v>19593750</v>
      </c>
      <c r="P250" s="59">
        <v>1226</v>
      </c>
      <c r="Q250" s="273">
        <v>19593750</v>
      </c>
      <c r="R250" s="59">
        <v>1434</v>
      </c>
      <c r="S250" s="273">
        <v>19593750</v>
      </c>
      <c r="T250" s="118" t="s">
        <v>1579</v>
      </c>
      <c r="U250" s="118" t="s">
        <v>388</v>
      </c>
      <c r="V250" s="61">
        <v>366</v>
      </c>
      <c r="W250" s="272"/>
      <c r="X250" s="273"/>
      <c r="Y250" s="273"/>
      <c r="Z250" s="273"/>
      <c r="AA250" s="273"/>
      <c r="AB250" s="273"/>
      <c r="AC250" s="273"/>
      <c r="AD250" s="273"/>
      <c r="AE250" s="273"/>
      <c r="AF250" s="273"/>
      <c r="AG250" s="273"/>
      <c r="AH250" s="274"/>
      <c r="AI250" s="275">
        <f t="shared" si="47"/>
        <v>0</v>
      </c>
      <c r="AJ250" s="254">
        <f t="shared" si="48"/>
        <v>19593750</v>
      </c>
      <c r="AK250" s="153"/>
    </row>
    <row r="251" spans="1:37" s="154" customFormat="1" x14ac:dyDescent="0.2">
      <c r="A251" s="55" t="s">
        <v>321</v>
      </c>
      <c r="B251" s="123">
        <f t="shared" si="44"/>
        <v>14055250</v>
      </c>
      <c r="C251" s="57" t="s">
        <v>57</v>
      </c>
      <c r="D251" s="57" t="s">
        <v>324</v>
      </c>
      <c r="E251" s="57" t="s">
        <v>319</v>
      </c>
      <c r="F251" s="57" t="s">
        <v>323</v>
      </c>
      <c r="G251" s="57" t="s">
        <v>322</v>
      </c>
      <c r="H251" s="57" t="s">
        <v>1292</v>
      </c>
      <c r="I251" s="57" t="s">
        <v>327</v>
      </c>
      <c r="J251" s="57" t="s">
        <v>325</v>
      </c>
      <c r="K251" s="57" t="s">
        <v>326</v>
      </c>
      <c r="L251" s="58" t="s">
        <v>909</v>
      </c>
      <c r="M251" s="273">
        <v>14055250</v>
      </c>
      <c r="N251" s="65">
        <v>1119</v>
      </c>
      <c r="O251" s="65">
        <v>14055250</v>
      </c>
      <c r="P251" s="59">
        <v>1228</v>
      </c>
      <c r="Q251" s="273">
        <v>14055250</v>
      </c>
      <c r="R251" s="59">
        <v>1435</v>
      </c>
      <c r="S251" s="273">
        <v>14055250</v>
      </c>
      <c r="T251" s="118" t="s">
        <v>1580</v>
      </c>
      <c r="U251" s="118" t="s">
        <v>370</v>
      </c>
      <c r="V251" s="61">
        <v>374</v>
      </c>
      <c r="W251" s="272"/>
      <c r="X251" s="273"/>
      <c r="Y251" s="273"/>
      <c r="Z251" s="273"/>
      <c r="AA251" s="273"/>
      <c r="AB251" s="273"/>
      <c r="AC251" s="273"/>
      <c r="AD251" s="273"/>
      <c r="AE251" s="273"/>
      <c r="AF251" s="273"/>
      <c r="AG251" s="273"/>
      <c r="AH251" s="274"/>
      <c r="AI251" s="275">
        <f t="shared" si="47"/>
        <v>0</v>
      </c>
      <c r="AJ251" s="254">
        <f t="shared" si="48"/>
        <v>14055250</v>
      </c>
      <c r="AK251" s="153"/>
    </row>
    <row r="252" spans="1:37" s="154" customFormat="1" x14ac:dyDescent="0.2">
      <c r="A252" s="55" t="s">
        <v>321</v>
      </c>
      <c r="B252" s="123">
        <f t="shared" si="44"/>
        <v>14055250</v>
      </c>
      <c r="C252" s="57" t="s">
        <v>57</v>
      </c>
      <c r="D252" s="57" t="s">
        <v>324</v>
      </c>
      <c r="E252" s="57" t="s">
        <v>319</v>
      </c>
      <c r="F252" s="57" t="s">
        <v>323</v>
      </c>
      <c r="G252" s="57" t="s">
        <v>322</v>
      </c>
      <c r="H252" s="57" t="s">
        <v>1292</v>
      </c>
      <c r="I252" s="57" t="s">
        <v>327</v>
      </c>
      <c r="J252" s="57" t="s">
        <v>325</v>
      </c>
      <c r="K252" s="57" t="s">
        <v>326</v>
      </c>
      <c r="L252" s="58" t="s">
        <v>909</v>
      </c>
      <c r="M252" s="273">
        <v>14055250</v>
      </c>
      <c r="N252" s="65">
        <v>1120</v>
      </c>
      <c r="O252" s="65">
        <v>14055250</v>
      </c>
      <c r="P252" s="59">
        <v>1223</v>
      </c>
      <c r="Q252" s="273">
        <v>14055250</v>
      </c>
      <c r="R252" s="59">
        <v>1428</v>
      </c>
      <c r="S252" s="273">
        <v>14055250</v>
      </c>
      <c r="T252" s="118" t="s">
        <v>1581</v>
      </c>
      <c r="U252" s="118" t="s">
        <v>372</v>
      </c>
      <c r="V252" s="61">
        <v>376</v>
      </c>
      <c r="W252" s="272"/>
      <c r="X252" s="273"/>
      <c r="Y252" s="273"/>
      <c r="Z252" s="273"/>
      <c r="AA252" s="273"/>
      <c r="AB252" s="273"/>
      <c r="AC252" s="273"/>
      <c r="AD252" s="273"/>
      <c r="AE252" s="273"/>
      <c r="AF252" s="273"/>
      <c r="AG252" s="273"/>
      <c r="AH252" s="274"/>
      <c r="AI252" s="275">
        <f t="shared" si="47"/>
        <v>0</v>
      </c>
      <c r="AJ252" s="254">
        <f t="shared" si="48"/>
        <v>14055250</v>
      </c>
      <c r="AK252" s="153"/>
    </row>
    <row r="253" spans="1:37" s="154" customFormat="1" x14ac:dyDescent="0.2">
      <c r="A253" s="55" t="s">
        <v>321</v>
      </c>
      <c r="B253" s="123">
        <f t="shared" si="44"/>
        <v>9800000</v>
      </c>
      <c r="C253" s="57" t="s">
        <v>57</v>
      </c>
      <c r="D253" s="57" t="s">
        <v>324</v>
      </c>
      <c r="E253" s="57" t="s">
        <v>319</v>
      </c>
      <c r="F253" s="57" t="s">
        <v>323</v>
      </c>
      <c r="G253" s="57" t="s">
        <v>322</v>
      </c>
      <c r="H253" s="57" t="s">
        <v>1292</v>
      </c>
      <c r="I253" s="57" t="s">
        <v>327</v>
      </c>
      <c r="J253" s="57" t="s">
        <v>325</v>
      </c>
      <c r="K253" s="57" t="s">
        <v>326</v>
      </c>
      <c r="L253" s="58" t="s">
        <v>909</v>
      </c>
      <c r="M253" s="273">
        <v>9800000</v>
      </c>
      <c r="N253" s="65">
        <v>1148</v>
      </c>
      <c r="O253" s="65">
        <v>9800000</v>
      </c>
      <c r="P253" s="59">
        <v>1274</v>
      </c>
      <c r="Q253" s="273">
        <v>9800000</v>
      </c>
      <c r="R253" s="59" t="s">
        <v>1603</v>
      </c>
      <c r="S253" s="273">
        <v>9800000</v>
      </c>
      <c r="T253" s="118" t="s">
        <v>1582</v>
      </c>
      <c r="U253" s="118" t="s">
        <v>387</v>
      </c>
      <c r="V253" s="61">
        <v>421</v>
      </c>
      <c r="W253" s="272"/>
      <c r="X253" s="273"/>
      <c r="Y253" s="273"/>
      <c r="Z253" s="273"/>
      <c r="AA253" s="273"/>
      <c r="AB253" s="273"/>
      <c r="AC253" s="273"/>
      <c r="AD253" s="273"/>
      <c r="AE253" s="273"/>
      <c r="AF253" s="273"/>
      <c r="AG253" s="273"/>
      <c r="AH253" s="274"/>
      <c r="AI253" s="275">
        <f t="shared" si="47"/>
        <v>0</v>
      </c>
      <c r="AJ253" s="254">
        <f t="shared" si="48"/>
        <v>9800000</v>
      </c>
      <c r="AK253" s="153"/>
    </row>
    <row r="254" spans="1:37" s="154" customFormat="1" x14ac:dyDescent="0.2">
      <c r="A254" s="55" t="s">
        <v>321</v>
      </c>
      <c r="B254" s="123">
        <f t="shared" si="44"/>
        <v>13118233</v>
      </c>
      <c r="C254" s="57" t="s">
        <v>57</v>
      </c>
      <c r="D254" s="57" t="s">
        <v>324</v>
      </c>
      <c r="E254" s="57" t="s">
        <v>319</v>
      </c>
      <c r="F254" s="57" t="s">
        <v>323</v>
      </c>
      <c r="G254" s="57" t="s">
        <v>322</v>
      </c>
      <c r="H254" s="57" t="s">
        <v>1292</v>
      </c>
      <c r="I254" s="57" t="s">
        <v>327</v>
      </c>
      <c r="J254" s="57" t="s">
        <v>325</v>
      </c>
      <c r="K254" s="57" t="s">
        <v>326</v>
      </c>
      <c r="L254" s="58" t="s">
        <v>909</v>
      </c>
      <c r="M254" s="273">
        <v>13118233</v>
      </c>
      <c r="N254" s="65">
        <v>1154</v>
      </c>
      <c r="O254" s="65">
        <v>13118233</v>
      </c>
      <c r="P254" s="59">
        <v>1276</v>
      </c>
      <c r="Q254" s="273">
        <v>13118233</v>
      </c>
      <c r="R254" s="59" t="s">
        <v>1604</v>
      </c>
      <c r="S254" s="273">
        <v>13118233</v>
      </c>
      <c r="T254" s="118" t="s">
        <v>1583</v>
      </c>
      <c r="U254" s="118" t="s">
        <v>376</v>
      </c>
      <c r="V254" s="61">
        <v>437</v>
      </c>
      <c r="W254" s="272"/>
      <c r="X254" s="273"/>
      <c r="Y254" s="273"/>
      <c r="Z254" s="273"/>
      <c r="AA254" s="273"/>
      <c r="AB254" s="273"/>
      <c r="AC254" s="273"/>
      <c r="AD254" s="273"/>
      <c r="AE254" s="273"/>
      <c r="AF254" s="273"/>
      <c r="AG254" s="273"/>
      <c r="AH254" s="274"/>
      <c r="AI254" s="275">
        <f t="shared" si="47"/>
        <v>0</v>
      </c>
      <c r="AJ254" s="254">
        <f t="shared" si="48"/>
        <v>13118233</v>
      </c>
      <c r="AK254" s="153"/>
    </row>
    <row r="255" spans="1:37" s="154" customFormat="1" x14ac:dyDescent="0.2">
      <c r="A255" s="55" t="s">
        <v>321</v>
      </c>
      <c r="B255" s="123">
        <f t="shared" si="44"/>
        <v>13118233</v>
      </c>
      <c r="C255" s="57" t="s">
        <v>57</v>
      </c>
      <c r="D255" s="57" t="s">
        <v>324</v>
      </c>
      <c r="E255" s="57" t="s">
        <v>319</v>
      </c>
      <c r="F255" s="57" t="s">
        <v>323</v>
      </c>
      <c r="G255" s="57" t="s">
        <v>322</v>
      </c>
      <c r="H255" s="57" t="s">
        <v>1292</v>
      </c>
      <c r="I255" s="57" t="s">
        <v>327</v>
      </c>
      <c r="J255" s="57" t="s">
        <v>325</v>
      </c>
      <c r="K255" s="57" t="s">
        <v>326</v>
      </c>
      <c r="L255" s="58" t="s">
        <v>909</v>
      </c>
      <c r="M255" s="273">
        <v>13118233</v>
      </c>
      <c r="N255" s="65">
        <v>1151</v>
      </c>
      <c r="O255" s="65">
        <v>13118233</v>
      </c>
      <c r="P255" s="59">
        <v>1275</v>
      </c>
      <c r="Q255" s="273">
        <v>13118233</v>
      </c>
      <c r="R255" s="59" t="s">
        <v>1605</v>
      </c>
      <c r="S255" s="273">
        <v>13118233</v>
      </c>
      <c r="T255" s="118" t="s">
        <v>1584</v>
      </c>
      <c r="U255" s="118" t="s">
        <v>389</v>
      </c>
      <c r="V255" s="61">
        <v>438</v>
      </c>
      <c r="W255" s="272"/>
      <c r="X255" s="273"/>
      <c r="Y255" s="273"/>
      <c r="Z255" s="273"/>
      <c r="AA255" s="273"/>
      <c r="AB255" s="273"/>
      <c r="AC255" s="273"/>
      <c r="AD255" s="273"/>
      <c r="AE255" s="273"/>
      <c r="AF255" s="273"/>
      <c r="AG255" s="273"/>
      <c r="AH255" s="274"/>
      <c r="AI255" s="275">
        <f t="shared" si="47"/>
        <v>0</v>
      </c>
      <c r="AJ255" s="254">
        <f t="shared" si="48"/>
        <v>13118233</v>
      </c>
      <c r="AK255" s="153"/>
    </row>
    <row r="256" spans="1:37" s="154" customFormat="1" x14ac:dyDescent="0.2">
      <c r="A256" s="55" t="s">
        <v>321</v>
      </c>
      <c r="B256" s="123">
        <f t="shared" si="44"/>
        <v>13118233</v>
      </c>
      <c r="C256" s="57" t="s">
        <v>57</v>
      </c>
      <c r="D256" s="57" t="s">
        <v>324</v>
      </c>
      <c r="E256" s="57" t="s">
        <v>319</v>
      </c>
      <c r="F256" s="57" t="s">
        <v>323</v>
      </c>
      <c r="G256" s="57" t="s">
        <v>322</v>
      </c>
      <c r="H256" s="57" t="s">
        <v>1292</v>
      </c>
      <c r="I256" s="57" t="s">
        <v>327</v>
      </c>
      <c r="J256" s="57" t="s">
        <v>325</v>
      </c>
      <c r="K256" s="57" t="s">
        <v>326</v>
      </c>
      <c r="L256" s="58" t="s">
        <v>909</v>
      </c>
      <c r="M256" s="273">
        <v>13118233</v>
      </c>
      <c r="N256" s="65">
        <v>1154</v>
      </c>
      <c r="O256" s="65">
        <v>13118233</v>
      </c>
      <c r="P256" s="59">
        <v>1272</v>
      </c>
      <c r="Q256" s="273">
        <v>13118233</v>
      </c>
      <c r="R256" s="59" t="s">
        <v>1606</v>
      </c>
      <c r="S256" s="273">
        <v>13118233</v>
      </c>
      <c r="T256" s="118" t="s">
        <v>1585</v>
      </c>
      <c r="U256" s="118" t="s">
        <v>1558</v>
      </c>
      <c r="V256" s="61">
        <v>439</v>
      </c>
      <c r="W256" s="272"/>
      <c r="X256" s="273"/>
      <c r="Y256" s="273"/>
      <c r="Z256" s="273"/>
      <c r="AA256" s="273"/>
      <c r="AB256" s="273"/>
      <c r="AC256" s="273"/>
      <c r="AD256" s="273"/>
      <c r="AE256" s="273"/>
      <c r="AF256" s="273"/>
      <c r="AG256" s="273"/>
      <c r="AH256" s="274"/>
      <c r="AI256" s="275">
        <f t="shared" si="47"/>
        <v>0</v>
      </c>
      <c r="AJ256" s="254">
        <f t="shared" si="48"/>
        <v>13118233</v>
      </c>
      <c r="AK256" s="153"/>
    </row>
    <row r="257" spans="1:37" s="154" customFormat="1" x14ac:dyDescent="0.2">
      <c r="A257" s="55" t="s">
        <v>321</v>
      </c>
      <c r="B257" s="123">
        <f t="shared" si="44"/>
        <v>13118233</v>
      </c>
      <c r="C257" s="57" t="s">
        <v>57</v>
      </c>
      <c r="D257" s="57" t="s">
        <v>324</v>
      </c>
      <c r="E257" s="57" t="s">
        <v>319</v>
      </c>
      <c r="F257" s="57" t="s">
        <v>323</v>
      </c>
      <c r="G257" s="57" t="s">
        <v>322</v>
      </c>
      <c r="H257" s="57" t="s">
        <v>1292</v>
      </c>
      <c r="I257" s="57" t="s">
        <v>327</v>
      </c>
      <c r="J257" s="57" t="s">
        <v>325</v>
      </c>
      <c r="K257" s="57" t="s">
        <v>326</v>
      </c>
      <c r="L257" s="58" t="s">
        <v>909</v>
      </c>
      <c r="M257" s="273">
        <v>13118233</v>
      </c>
      <c r="N257" s="65">
        <v>1152</v>
      </c>
      <c r="O257" s="65">
        <v>13118233</v>
      </c>
      <c r="P257" s="59">
        <v>1273</v>
      </c>
      <c r="Q257" s="273">
        <v>13118233</v>
      </c>
      <c r="R257" s="59" t="s">
        <v>1607</v>
      </c>
      <c r="S257" s="273">
        <v>13118233</v>
      </c>
      <c r="T257" s="118" t="s">
        <v>1586</v>
      </c>
      <c r="U257" s="118" t="s">
        <v>385</v>
      </c>
      <c r="V257" s="61">
        <v>444</v>
      </c>
      <c r="W257" s="272"/>
      <c r="X257" s="273"/>
      <c r="Y257" s="273"/>
      <c r="Z257" s="273"/>
      <c r="AA257" s="273"/>
      <c r="AB257" s="273"/>
      <c r="AC257" s="273"/>
      <c r="AD257" s="273"/>
      <c r="AE257" s="273"/>
      <c r="AF257" s="273"/>
      <c r="AG257" s="273"/>
      <c r="AH257" s="274"/>
      <c r="AI257" s="275">
        <f t="shared" si="42"/>
        <v>0</v>
      </c>
      <c r="AJ257" s="254">
        <f t="shared" si="43"/>
        <v>13118233</v>
      </c>
      <c r="AK257" s="153"/>
    </row>
    <row r="258" spans="1:37" s="154" customFormat="1" x14ac:dyDescent="0.2">
      <c r="A258" s="55" t="s">
        <v>321</v>
      </c>
      <c r="B258" s="123">
        <f t="shared" si="44"/>
        <v>12930830</v>
      </c>
      <c r="C258" s="57" t="s">
        <v>57</v>
      </c>
      <c r="D258" s="57" t="s">
        <v>324</v>
      </c>
      <c r="E258" s="57" t="s">
        <v>319</v>
      </c>
      <c r="F258" s="57" t="s">
        <v>323</v>
      </c>
      <c r="G258" s="57" t="s">
        <v>322</v>
      </c>
      <c r="H258" s="57" t="s">
        <v>1292</v>
      </c>
      <c r="I258" s="57" t="s">
        <v>327</v>
      </c>
      <c r="J258" s="57" t="s">
        <v>325</v>
      </c>
      <c r="K258" s="57" t="s">
        <v>326</v>
      </c>
      <c r="L258" s="58" t="s">
        <v>909</v>
      </c>
      <c r="M258" s="273">
        <v>12930830</v>
      </c>
      <c r="N258" s="65">
        <v>1160</v>
      </c>
      <c r="O258" s="65">
        <v>12930830</v>
      </c>
      <c r="P258" s="59">
        <v>1281</v>
      </c>
      <c r="Q258" s="273">
        <v>12930830</v>
      </c>
      <c r="R258" s="59" t="s">
        <v>1608</v>
      </c>
      <c r="S258" s="273">
        <v>12930830</v>
      </c>
      <c r="T258" s="118" t="s">
        <v>1587</v>
      </c>
      <c r="U258" s="118" t="s">
        <v>381</v>
      </c>
      <c r="V258" s="61">
        <v>445</v>
      </c>
      <c r="W258" s="272"/>
      <c r="X258" s="273"/>
      <c r="Y258" s="273"/>
      <c r="Z258" s="273"/>
      <c r="AA258" s="273"/>
      <c r="AB258" s="273"/>
      <c r="AC258" s="273"/>
      <c r="AD258" s="273"/>
      <c r="AE258" s="273"/>
      <c r="AF258" s="273"/>
      <c r="AG258" s="273"/>
      <c r="AH258" s="274"/>
      <c r="AI258" s="275">
        <f t="shared" si="42"/>
        <v>0</v>
      </c>
      <c r="AJ258" s="254">
        <f t="shared" si="43"/>
        <v>12930830</v>
      </c>
      <c r="AK258" s="153"/>
    </row>
    <row r="259" spans="1:37" s="154" customFormat="1" x14ac:dyDescent="0.2">
      <c r="A259" s="55" t="s">
        <v>321</v>
      </c>
      <c r="B259" s="123">
        <f t="shared" si="44"/>
        <v>12930807</v>
      </c>
      <c r="C259" s="57" t="s">
        <v>57</v>
      </c>
      <c r="D259" s="57" t="s">
        <v>324</v>
      </c>
      <c r="E259" s="57" t="s">
        <v>319</v>
      </c>
      <c r="F259" s="57" t="s">
        <v>323</v>
      </c>
      <c r="G259" s="57" t="s">
        <v>322</v>
      </c>
      <c r="H259" s="57" t="s">
        <v>1292</v>
      </c>
      <c r="I259" s="57" t="s">
        <v>327</v>
      </c>
      <c r="J259" s="57" t="s">
        <v>325</v>
      </c>
      <c r="K259" s="57" t="s">
        <v>326</v>
      </c>
      <c r="L259" s="58" t="s">
        <v>909</v>
      </c>
      <c r="M259" s="273">
        <v>12930807</v>
      </c>
      <c r="N259" s="65">
        <v>1164</v>
      </c>
      <c r="O259" s="65">
        <v>12930807</v>
      </c>
      <c r="P259" s="59">
        <v>1280</v>
      </c>
      <c r="Q259" s="273">
        <v>12930807</v>
      </c>
      <c r="R259" s="59" t="s">
        <v>1609</v>
      </c>
      <c r="S259" s="273">
        <v>12930807</v>
      </c>
      <c r="T259" s="118" t="s">
        <v>1588</v>
      </c>
      <c r="U259" s="118" t="s">
        <v>390</v>
      </c>
      <c r="V259" s="61">
        <v>445</v>
      </c>
      <c r="W259" s="272"/>
      <c r="X259" s="273"/>
      <c r="Y259" s="273"/>
      <c r="Z259" s="273"/>
      <c r="AA259" s="273"/>
      <c r="AB259" s="273"/>
      <c r="AC259" s="273"/>
      <c r="AD259" s="273"/>
      <c r="AE259" s="273"/>
      <c r="AF259" s="273"/>
      <c r="AG259" s="273"/>
      <c r="AH259" s="274"/>
      <c r="AI259" s="275">
        <f t="shared" si="42"/>
        <v>0</v>
      </c>
      <c r="AJ259" s="254">
        <f t="shared" si="43"/>
        <v>12930807</v>
      </c>
      <c r="AK259" s="153"/>
    </row>
    <row r="260" spans="1:37" s="154" customFormat="1" x14ac:dyDescent="0.2">
      <c r="A260" s="55" t="s">
        <v>321</v>
      </c>
      <c r="B260" s="123">
        <f t="shared" si="44"/>
        <v>13118233</v>
      </c>
      <c r="C260" s="57" t="s">
        <v>57</v>
      </c>
      <c r="D260" s="57" t="s">
        <v>324</v>
      </c>
      <c r="E260" s="57" t="s">
        <v>319</v>
      </c>
      <c r="F260" s="57" t="s">
        <v>323</v>
      </c>
      <c r="G260" s="57" t="s">
        <v>322</v>
      </c>
      <c r="H260" s="57" t="s">
        <v>1292</v>
      </c>
      <c r="I260" s="57" t="s">
        <v>327</v>
      </c>
      <c r="J260" s="57" t="s">
        <v>325</v>
      </c>
      <c r="K260" s="57" t="s">
        <v>326</v>
      </c>
      <c r="L260" s="58" t="s">
        <v>909</v>
      </c>
      <c r="M260" s="273">
        <v>13118233</v>
      </c>
      <c r="N260" s="65">
        <v>1159</v>
      </c>
      <c r="O260" s="65">
        <v>13118233</v>
      </c>
      <c r="P260" s="59">
        <v>1278</v>
      </c>
      <c r="Q260" s="273">
        <v>13118233</v>
      </c>
      <c r="R260" s="59" t="s">
        <v>1610</v>
      </c>
      <c r="S260" s="273">
        <v>13118233</v>
      </c>
      <c r="T260" s="118" t="s">
        <v>1589</v>
      </c>
      <c r="U260" s="118" t="s">
        <v>384</v>
      </c>
      <c r="V260" s="61">
        <v>447</v>
      </c>
      <c r="W260" s="272"/>
      <c r="X260" s="273"/>
      <c r="Y260" s="273"/>
      <c r="Z260" s="273"/>
      <c r="AA260" s="273"/>
      <c r="AB260" s="273"/>
      <c r="AC260" s="273"/>
      <c r="AD260" s="273"/>
      <c r="AE260" s="273"/>
      <c r="AF260" s="273"/>
      <c r="AG260" s="273"/>
      <c r="AH260" s="274"/>
      <c r="AI260" s="275">
        <f t="shared" si="42"/>
        <v>0</v>
      </c>
      <c r="AJ260" s="254">
        <f t="shared" si="43"/>
        <v>13118233</v>
      </c>
      <c r="AK260" s="153"/>
    </row>
    <row r="261" spans="1:37" s="154" customFormat="1" x14ac:dyDescent="0.2">
      <c r="A261" s="55" t="s">
        <v>321</v>
      </c>
      <c r="B261" s="123">
        <f t="shared" si="44"/>
        <v>13118233</v>
      </c>
      <c r="C261" s="57" t="s">
        <v>57</v>
      </c>
      <c r="D261" s="57" t="s">
        <v>324</v>
      </c>
      <c r="E261" s="57" t="s">
        <v>319</v>
      </c>
      <c r="F261" s="57" t="s">
        <v>323</v>
      </c>
      <c r="G261" s="57" t="s">
        <v>322</v>
      </c>
      <c r="H261" s="57" t="s">
        <v>1292</v>
      </c>
      <c r="I261" s="57" t="s">
        <v>327</v>
      </c>
      <c r="J261" s="57" t="s">
        <v>325</v>
      </c>
      <c r="K261" s="57" t="s">
        <v>326</v>
      </c>
      <c r="L261" s="58" t="s">
        <v>909</v>
      </c>
      <c r="M261" s="273">
        <v>13118233</v>
      </c>
      <c r="N261" s="65">
        <v>1157</v>
      </c>
      <c r="O261" s="65">
        <v>13118233</v>
      </c>
      <c r="P261" s="59">
        <v>1271</v>
      </c>
      <c r="Q261" s="273">
        <v>13118233</v>
      </c>
      <c r="R261" s="59" t="s">
        <v>1611</v>
      </c>
      <c r="S261" s="273">
        <v>13118233</v>
      </c>
      <c r="T261" s="118" t="s">
        <v>1590</v>
      </c>
      <c r="U261" s="118" t="s">
        <v>380</v>
      </c>
      <c r="V261" s="61">
        <v>449</v>
      </c>
      <c r="W261" s="272"/>
      <c r="X261" s="273"/>
      <c r="Y261" s="273"/>
      <c r="Z261" s="273"/>
      <c r="AA261" s="273"/>
      <c r="AB261" s="273"/>
      <c r="AC261" s="273"/>
      <c r="AD261" s="273"/>
      <c r="AE261" s="273"/>
      <c r="AF261" s="273"/>
      <c r="AG261" s="273"/>
      <c r="AH261" s="274"/>
      <c r="AI261" s="275">
        <f t="shared" si="42"/>
        <v>0</v>
      </c>
      <c r="AJ261" s="254">
        <f t="shared" si="43"/>
        <v>13118233</v>
      </c>
      <c r="AK261" s="153"/>
    </row>
    <row r="262" spans="1:37" s="154" customFormat="1" x14ac:dyDescent="0.2">
      <c r="A262" s="55" t="s">
        <v>321</v>
      </c>
      <c r="B262" s="123">
        <f t="shared" si="44"/>
        <v>14630000</v>
      </c>
      <c r="C262" s="57" t="s">
        <v>57</v>
      </c>
      <c r="D262" s="57" t="s">
        <v>324</v>
      </c>
      <c r="E262" s="57" t="s">
        <v>319</v>
      </c>
      <c r="F262" s="57" t="s">
        <v>323</v>
      </c>
      <c r="G262" s="57" t="s">
        <v>322</v>
      </c>
      <c r="H262" s="57" t="s">
        <v>1292</v>
      </c>
      <c r="I262" s="57" t="s">
        <v>327</v>
      </c>
      <c r="J262" s="57" t="s">
        <v>325</v>
      </c>
      <c r="K262" s="57" t="s">
        <v>326</v>
      </c>
      <c r="L262" s="58" t="s">
        <v>909</v>
      </c>
      <c r="M262" s="273">
        <v>14630000</v>
      </c>
      <c r="N262" s="65">
        <v>1158</v>
      </c>
      <c r="O262" s="65">
        <v>14630000</v>
      </c>
      <c r="P262" s="59">
        <v>1277</v>
      </c>
      <c r="Q262" s="273">
        <v>14630000</v>
      </c>
      <c r="R262" s="59" t="s">
        <v>1612</v>
      </c>
      <c r="S262" s="273">
        <v>14630000</v>
      </c>
      <c r="T262" s="118" t="s">
        <v>1591</v>
      </c>
      <c r="U262" s="118" t="s">
        <v>1559</v>
      </c>
      <c r="V262" s="61">
        <v>450</v>
      </c>
      <c r="W262" s="272"/>
      <c r="X262" s="273"/>
      <c r="Y262" s="273"/>
      <c r="Z262" s="273"/>
      <c r="AA262" s="273"/>
      <c r="AB262" s="273"/>
      <c r="AC262" s="273"/>
      <c r="AD262" s="273"/>
      <c r="AE262" s="273"/>
      <c r="AF262" s="273"/>
      <c r="AG262" s="273"/>
      <c r="AH262" s="274"/>
      <c r="AI262" s="275">
        <f t="shared" si="42"/>
        <v>0</v>
      </c>
      <c r="AJ262" s="254">
        <f t="shared" si="43"/>
        <v>14630000</v>
      </c>
      <c r="AK262" s="153"/>
    </row>
    <row r="263" spans="1:37" s="154" customFormat="1" x14ac:dyDescent="0.2">
      <c r="A263" s="55" t="s">
        <v>321</v>
      </c>
      <c r="B263" s="123">
        <f t="shared" si="44"/>
        <v>10815750</v>
      </c>
      <c r="C263" s="57" t="s">
        <v>57</v>
      </c>
      <c r="D263" s="57" t="s">
        <v>324</v>
      </c>
      <c r="E263" s="57" t="s">
        <v>319</v>
      </c>
      <c r="F263" s="57" t="s">
        <v>323</v>
      </c>
      <c r="G263" s="57" t="s">
        <v>322</v>
      </c>
      <c r="H263" s="57" t="s">
        <v>1292</v>
      </c>
      <c r="I263" s="57" t="s">
        <v>327</v>
      </c>
      <c r="J263" s="57" t="s">
        <v>325</v>
      </c>
      <c r="K263" s="57" t="s">
        <v>326</v>
      </c>
      <c r="L263" s="58" t="s">
        <v>909</v>
      </c>
      <c r="M263" s="273">
        <v>10815750</v>
      </c>
      <c r="N263" s="65">
        <v>1163</v>
      </c>
      <c r="O263" s="65">
        <v>10815750</v>
      </c>
      <c r="P263" s="59">
        <v>1279</v>
      </c>
      <c r="Q263" s="273">
        <v>10815750</v>
      </c>
      <c r="R263" s="59" t="s">
        <v>1613</v>
      </c>
      <c r="S263" s="273">
        <v>10815750</v>
      </c>
      <c r="T263" s="118" t="s">
        <v>1592</v>
      </c>
      <c r="U263" s="118" t="s">
        <v>1560</v>
      </c>
      <c r="V263" s="61">
        <v>451</v>
      </c>
      <c r="W263" s="272"/>
      <c r="X263" s="273"/>
      <c r="Y263" s="273"/>
      <c r="Z263" s="273"/>
      <c r="AA263" s="273"/>
      <c r="AB263" s="273"/>
      <c r="AC263" s="273"/>
      <c r="AD263" s="273"/>
      <c r="AE263" s="273"/>
      <c r="AF263" s="273"/>
      <c r="AG263" s="273"/>
      <c r="AH263" s="274"/>
      <c r="AI263" s="275">
        <f t="shared" si="42"/>
        <v>0</v>
      </c>
      <c r="AJ263" s="254">
        <f t="shared" si="43"/>
        <v>10815750</v>
      </c>
      <c r="AK263" s="153"/>
    </row>
    <row r="264" spans="1:37" s="154" customFormat="1" x14ac:dyDescent="0.2">
      <c r="A264" s="55" t="s">
        <v>321</v>
      </c>
      <c r="B264" s="123">
        <f t="shared" si="44"/>
        <v>12930830</v>
      </c>
      <c r="C264" s="57" t="s">
        <v>57</v>
      </c>
      <c r="D264" s="57" t="s">
        <v>324</v>
      </c>
      <c r="E264" s="57" t="s">
        <v>319</v>
      </c>
      <c r="F264" s="57" t="s">
        <v>323</v>
      </c>
      <c r="G264" s="57" t="s">
        <v>322</v>
      </c>
      <c r="H264" s="57" t="s">
        <v>1292</v>
      </c>
      <c r="I264" s="57" t="s">
        <v>327</v>
      </c>
      <c r="J264" s="57" t="s">
        <v>325</v>
      </c>
      <c r="K264" s="57" t="s">
        <v>326</v>
      </c>
      <c r="L264" s="58" t="s">
        <v>909</v>
      </c>
      <c r="M264" s="273">
        <v>12930830</v>
      </c>
      <c r="N264" s="65">
        <v>1161</v>
      </c>
      <c r="O264" s="65">
        <v>12930830</v>
      </c>
      <c r="P264" s="59">
        <v>1283</v>
      </c>
      <c r="Q264" s="273">
        <v>12930830</v>
      </c>
      <c r="R264" s="59" t="s">
        <v>1614</v>
      </c>
      <c r="S264" s="273">
        <v>12930830</v>
      </c>
      <c r="T264" s="118" t="s">
        <v>1593</v>
      </c>
      <c r="U264" s="118" t="s">
        <v>377</v>
      </c>
      <c r="V264" s="61" t="s">
        <v>410</v>
      </c>
      <c r="W264" s="272"/>
      <c r="X264" s="273"/>
      <c r="Y264" s="273"/>
      <c r="Z264" s="273"/>
      <c r="AA264" s="273"/>
      <c r="AB264" s="273"/>
      <c r="AC264" s="273"/>
      <c r="AD264" s="273"/>
      <c r="AE264" s="273"/>
      <c r="AF264" s="273"/>
      <c r="AG264" s="273"/>
      <c r="AH264" s="274"/>
      <c r="AI264" s="275">
        <f t="shared" si="42"/>
        <v>0</v>
      </c>
      <c r="AJ264" s="254">
        <f t="shared" si="43"/>
        <v>12930830</v>
      </c>
      <c r="AK264" s="153"/>
    </row>
    <row r="265" spans="1:37" s="154" customFormat="1" x14ac:dyDescent="0.2">
      <c r="A265" s="55" t="s">
        <v>321</v>
      </c>
      <c r="B265" s="123">
        <f t="shared" si="44"/>
        <v>13118233</v>
      </c>
      <c r="C265" s="57" t="s">
        <v>57</v>
      </c>
      <c r="D265" s="57" t="s">
        <v>324</v>
      </c>
      <c r="E265" s="57" t="s">
        <v>319</v>
      </c>
      <c r="F265" s="57" t="s">
        <v>323</v>
      </c>
      <c r="G265" s="57" t="s">
        <v>322</v>
      </c>
      <c r="H265" s="57" t="s">
        <v>1292</v>
      </c>
      <c r="I265" s="57" t="s">
        <v>327</v>
      </c>
      <c r="J265" s="57" t="s">
        <v>325</v>
      </c>
      <c r="K265" s="57" t="s">
        <v>326</v>
      </c>
      <c r="L265" s="58" t="s">
        <v>909</v>
      </c>
      <c r="M265" s="273">
        <v>13118233</v>
      </c>
      <c r="N265" s="65">
        <v>1156</v>
      </c>
      <c r="O265" s="65">
        <v>13118233</v>
      </c>
      <c r="P265" s="59">
        <v>1282</v>
      </c>
      <c r="Q265" s="273">
        <v>13118233</v>
      </c>
      <c r="R265" s="59" t="s">
        <v>1615</v>
      </c>
      <c r="S265" s="273">
        <v>13118233</v>
      </c>
      <c r="T265" s="118" t="s">
        <v>1594</v>
      </c>
      <c r="U265" s="118" t="s">
        <v>392</v>
      </c>
      <c r="V265" s="61" t="s">
        <v>425</v>
      </c>
      <c r="W265" s="272"/>
      <c r="X265" s="273"/>
      <c r="Y265" s="273"/>
      <c r="Z265" s="273"/>
      <c r="AA265" s="273"/>
      <c r="AB265" s="273"/>
      <c r="AC265" s="273"/>
      <c r="AD265" s="273"/>
      <c r="AE265" s="273"/>
      <c r="AF265" s="273"/>
      <c r="AG265" s="273"/>
      <c r="AH265" s="274"/>
      <c r="AI265" s="275">
        <f t="shared" si="42"/>
        <v>0</v>
      </c>
      <c r="AJ265" s="254">
        <f t="shared" si="43"/>
        <v>13118233</v>
      </c>
      <c r="AK265" s="153"/>
    </row>
    <row r="266" spans="1:37" s="154" customFormat="1" x14ac:dyDescent="0.2">
      <c r="A266" s="55" t="s">
        <v>321</v>
      </c>
      <c r="B266" s="123">
        <f t="shared" si="44"/>
        <v>12930830</v>
      </c>
      <c r="C266" s="57" t="s">
        <v>57</v>
      </c>
      <c r="D266" s="57" t="s">
        <v>324</v>
      </c>
      <c r="E266" s="57" t="s">
        <v>319</v>
      </c>
      <c r="F266" s="57" t="s">
        <v>323</v>
      </c>
      <c r="G266" s="57" t="s">
        <v>322</v>
      </c>
      <c r="H266" s="57" t="s">
        <v>1292</v>
      </c>
      <c r="I266" s="57" t="s">
        <v>327</v>
      </c>
      <c r="J266" s="57" t="s">
        <v>325</v>
      </c>
      <c r="K266" s="57" t="s">
        <v>326</v>
      </c>
      <c r="L266" s="58" t="s">
        <v>909</v>
      </c>
      <c r="M266" s="273">
        <v>12930830</v>
      </c>
      <c r="N266" s="65">
        <v>1165</v>
      </c>
      <c r="O266" s="65">
        <v>12930830</v>
      </c>
      <c r="P266" s="59">
        <v>1254</v>
      </c>
      <c r="Q266" s="273">
        <v>12930830</v>
      </c>
      <c r="R266" s="59" t="s">
        <v>1616</v>
      </c>
      <c r="S266" s="273">
        <v>12930830</v>
      </c>
      <c r="T266" s="118" t="s">
        <v>1595</v>
      </c>
      <c r="U266" s="118" t="s">
        <v>1561</v>
      </c>
      <c r="V266" s="61" t="s">
        <v>412</v>
      </c>
      <c r="W266" s="272"/>
      <c r="X266" s="273"/>
      <c r="Y266" s="273"/>
      <c r="Z266" s="273"/>
      <c r="AA266" s="273"/>
      <c r="AB266" s="273"/>
      <c r="AC266" s="273"/>
      <c r="AD266" s="273"/>
      <c r="AE266" s="273"/>
      <c r="AF266" s="273"/>
      <c r="AG266" s="273"/>
      <c r="AH266" s="274"/>
      <c r="AI266" s="275">
        <f t="shared" si="42"/>
        <v>0</v>
      </c>
      <c r="AJ266" s="254">
        <f t="shared" si="43"/>
        <v>12930830</v>
      </c>
      <c r="AK266" s="153"/>
    </row>
    <row r="267" spans="1:37" s="154" customFormat="1" x14ac:dyDescent="0.2">
      <c r="A267" s="55" t="s">
        <v>321</v>
      </c>
      <c r="B267" s="123">
        <f t="shared" ref="B267:B272" si="49">+S267</f>
        <v>12743427</v>
      </c>
      <c r="C267" s="57" t="s">
        <v>57</v>
      </c>
      <c r="D267" s="57" t="s">
        <v>324</v>
      </c>
      <c r="E267" s="57" t="s">
        <v>319</v>
      </c>
      <c r="F267" s="57" t="s">
        <v>323</v>
      </c>
      <c r="G267" s="57" t="s">
        <v>322</v>
      </c>
      <c r="H267" s="57" t="s">
        <v>1292</v>
      </c>
      <c r="I267" s="57" t="s">
        <v>327</v>
      </c>
      <c r="J267" s="57" t="s">
        <v>325</v>
      </c>
      <c r="K267" s="57" t="s">
        <v>326</v>
      </c>
      <c r="L267" s="58" t="s">
        <v>909</v>
      </c>
      <c r="M267" s="273">
        <v>12743427</v>
      </c>
      <c r="N267" s="65">
        <v>1170</v>
      </c>
      <c r="O267" s="65">
        <v>12743427</v>
      </c>
      <c r="P267" s="59">
        <v>1253</v>
      </c>
      <c r="Q267" s="273">
        <v>12743427</v>
      </c>
      <c r="R267" s="59" t="s">
        <v>1617</v>
      </c>
      <c r="S267" s="273">
        <v>12743427</v>
      </c>
      <c r="T267" s="118" t="s">
        <v>1596</v>
      </c>
      <c r="U267" s="118" t="s">
        <v>382</v>
      </c>
      <c r="V267" s="61" t="s">
        <v>415</v>
      </c>
      <c r="W267" s="272"/>
      <c r="X267" s="273"/>
      <c r="Y267" s="273"/>
      <c r="Z267" s="273"/>
      <c r="AA267" s="273"/>
      <c r="AB267" s="273"/>
      <c r="AC267" s="273"/>
      <c r="AD267" s="273"/>
      <c r="AE267" s="273"/>
      <c r="AF267" s="273"/>
      <c r="AG267" s="273"/>
      <c r="AH267" s="274"/>
      <c r="AI267" s="275">
        <f t="shared" si="42"/>
        <v>0</v>
      </c>
      <c r="AJ267" s="254">
        <f t="shared" si="43"/>
        <v>12743427</v>
      </c>
      <c r="AK267" s="153"/>
    </row>
    <row r="268" spans="1:37" s="154" customFormat="1" x14ac:dyDescent="0.2">
      <c r="A268" s="55" t="s">
        <v>321</v>
      </c>
      <c r="B268" s="123">
        <f t="shared" si="49"/>
        <v>12743427</v>
      </c>
      <c r="C268" s="57" t="s">
        <v>57</v>
      </c>
      <c r="D268" s="57" t="s">
        <v>324</v>
      </c>
      <c r="E268" s="57" t="s">
        <v>319</v>
      </c>
      <c r="F268" s="57" t="s">
        <v>323</v>
      </c>
      <c r="G268" s="57" t="s">
        <v>322</v>
      </c>
      <c r="H268" s="57" t="s">
        <v>1292</v>
      </c>
      <c r="I268" s="57" t="s">
        <v>327</v>
      </c>
      <c r="J268" s="57" t="s">
        <v>325</v>
      </c>
      <c r="K268" s="57" t="s">
        <v>326</v>
      </c>
      <c r="L268" s="58" t="s">
        <v>909</v>
      </c>
      <c r="M268" s="273">
        <v>12743427</v>
      </c>
      <c r="N268" s="65">
        <v>1172</v>
      </c>
      <c r="O268" s="65">
        <v>12743427</v>
      </c>
      <c r="P268" s="59">
        <v>1250</v>
      </c>
      <c r="Q268" s="273">
        <v>12743427</v>
      </c>
      <c r="R268" s="59" t="s">
        <v>1618</v>
      </c>
      <c r="S268" s="273">
        <v>12743427</v>
      </c>
      <c r="T268" s="118" t="s">
        <v>1597</v>
      </c>
      <c r="U268" s="118" t="s">
        <v>371</v>
      </c>
      <c r="V268" s="61">
        <v>472</v>
      </c>
      <c r="W268" s="272"/>
      <c r="X268" s="273"/>
      <c r="Y268" s="273"/>
      <c r="Z268" s="273"/>
      <c r="AA268" s="273"/>
      <c r="AB268" s="273"/>
      <c r="AC268" s="273"/>
      <c r="AD268" s="273"/>
      <c r="AE268" s="273"/>
      <c r="AF268" s="273"/>
      <c r="AG268" s="273"/>
      <c r="AH268" s="274"/>
      <c r="AI268" s="275">
        <f t="shared" si="42"/>
        <v>0</v>
      </c>
      <c r="AJ268" s="254">
        <f t="shared" si="43"/>
        <v>12743427</v>
      </c>
      <c r="AK268" s="153"/>
    </row>
    <row r="269" spans="1:37" s="154" customFormat="1" x14ac:dyDescent="0.2">
      <c r="A269" s="55" t="s">
        <v>321</v>
      </c>
      <c r="B269" s="123">
        <f t="shared" si="49"/>
        <v>11993813</v>
      </c>
      <c r="C269" s="57" t="s">
        <v>57</v>
      </c>
      <c r="D269" s="57" t="s">
        <v>324</v>
      </c>
      <c r="E269" s="57" t="s">
        <v>319</v>
      </c>
      <c r="F269" s="57" t="s">
        <v>323</v>
      </c>
      <c r="G269" s="57" t="s">
        <v>322</v>
      </c>
      <c r="H269" s="57" t="s">
        <v>1292</v>
      </c>
      <c r="I269" s="57" t="s">
        <v>327</v>
      </c>
      <c r="J269" s="57" t="s">
        <v>325</v>
      </c>
      <c r="K269" s="57" t="s">
        <v>326</v>
      </c>
      <c r="L269" s="58" t="s">
        <v>909</v>
      </c>
      <c r="M269" s="273">
        <v>11993813</v>
      </c>
      <c r="N269" s="65">
        <v>1177</v>
      </c>
      <c r="O269" s="65">
        <v>11993813</v>
      </c>
      <c r="P269" s="59">
        <v>1251</v>
      </c>
      <c r="Q269" s="273">
        <v>11993813</v>
      </c>
      <c r="R269" s="59" t="s">
        <v>1619</v>
      </c>
      <c r="S269" s="273">
        <v>11993813</v>
      </c>
      <c r="T269" s="118" t="s">
        <v>1598</v>
      </c>
      <c r="U269" s="118" t="s">
        <v>391</v>
      </c>
      <c r="V269" s="61">
        <v>474</v>
      </c>
      <c r="W269" s="272"/>
      <c r="X269" s="273"/>
      <c r="Y269" s="273"/>
      <c r="Z269" s="273"/>
      <c r="AA269" s="273"/>
      <c r="AB269" s="273"/>
      <c r="AC269" s="273"/>
      <c r="AD269" s="273"/>
      <c r="AE269" s="273"/>
      <c r="AF269" s="273"/>
      <c r="AG269" s="273"/>
      <c r="AH269" s="274"/>
      <c r="AI269" s="275">
        <f t="shared" si="42"/>
        <v>0</v>
      </c>
      <c r="AJ269" s="254">
        <f t="shared" si="43"/>
        <v>11993813</v>
      </c>
      <c r="AK269" s="153"/>
    </row>
    <row r="270" spans="1:37" s="154" customFormat="1" x14ac:dyDescent="0.2">
      <c r="A270" s="55" t="s">
        <v>321</v>
      </c>
      <c r="B270" s="123">
        <f t="shared" si="49"/>
        <v>12556023</v>
      </c>
      <c r="C270" s="57" t="s">
        <v>57</v>
      </c>
      <c r="D270" s="57" t="s">
        <v>324</v>
      </c>
      <c r="E270" s="57" t="s">
        <v>319</v>
      </c>
      <c r="F270" s="57" t="s">
        <v>323</v>
      </c>
      <c r="G270" s="57" t="s">
        <v>322</v>
      </c>
      <c r="H270" s="57" t="s">
        <v>1292</v>
      </c>
      <c r="I270" s="57" t="s">
        <v>327</v>
      </c>
      <c r="J270" s="57" t="s">
        <v>325</v>
      </c>
      <c r="K270" s="57" t="s">
        <v>326</v>
      </c>
      <c r="L270" s="58" t="s">
        <v>909</v>
      </c>
      <c r="M270" s="273">
        <v>12556023</v>
      </c>
      <c r="N270" s="65">
        <v>1178</v>
      </c>
      <c r="O270" s="65">
        <v>12556023</v>
      </c>
      <c r="P270" s="59">
        <v>1252</v>
      </c>
      <c r="Q270" s="273">
        <v>12556023</v>
      </c>
      <c r="R270" s="59" t="s">
        <v>1620</v>
      </c>
      <c r="S270" s="273">
        <v>12556023</v>
      </c>
      <c r="T270" s="118" t="s">
        <v>1599</v>
      </c>
      <c r="U270" s="118" t="s">
        <v>373</v>
      </c>
      <c r="V270" s="61">
        <v>475</v>
      </c>
      <c r="W270" s="272"/>
      <c r="X270" s="273"/>
      <c r="Y270" s="273"/>
      <c r="Z270" s="273"/>
      <c r="AA270" s="273"/>
      <c r="AB270" s="273"/>
      <c r="AC270" s="273"/>
      <c r="AD270" s="273"/>
      <c r="AE270" s="273"/>
      <c r="AF270" s="273"/>
      <c r="AG270" s="273"/>
      <c r="AH270" s="274"/>
      <c r="AI270" s="275">
        <f t="shared" si="42"/>
        <v>0</v>
      </c>
      <c r="AJ270" s="254">
        <f t="shared" si="43"/>
        <v>12556023</v>
      </c>
      <c r="AK270" s="153"/>
    </row>
    <row r="271" spans="1:37" s="154" customFormat="1" x14ac:dyDescent="0.2">
      <c r="A271" s="55" t="s">
        <v>321</v>
      </c>
      <c r="B271" s="123">
        <f t="shared" si="49"/>
        <v>11244200</v>
      </c>
      <c r="C271" s="57" t="s">
        <v>57</v>
      </c>
      <c r="D271" s="57" t="s">
        <v>324</v>
      </c>
      <c r="E271" s="57" t="s">
        <v>319</v>
      </c>
      <c r="F271" s="57" t="s">
        <v>323</v>
      </c>
      <c r="G271" s="57" t="s">
        <v>322</v>
      </c>
      <c r="H271" s="57" t="s">
        <v>1292</v>
      </c>
      <c r="I271" s="57" t="s">
        <v>327</v>
      </c>
      <c r="J271" s="57" t="s">
        <v>325</v>
      </c>
      <c r="K271" s="57" t="s">
        <v>326</v>
      </c>
      <c r="L271" s="58" t="s">
        <v>909</v>
      </c>
      <c r="M271" s="273">
        <v>11244200</v>
      </c>
      <c r="N271" s="65">
        <v>1182</v>
      </c>
      <c r="O271" s="65">
        <v>11244200</v>
      </c>
      <c r="P271" s="59">
        <v>1248</v>
      </c>
      <c r="Q271" s="273">
        <v>11244200</v>
      </c>
      <c r="R271" s="59" t="s">
        <v>1621</v>
      </c>
      <c r="S271" s="273">
        <v>11244200</v>
      </c>
      <c r="T271" s="118" t="s">
        <v>1600</v>
      </c>
      <c r="U271" s="118" t="s">
        <v>386</v>
      </c>
      <c r="V271" s="61">
        <v>539</v>
      </c>
      <c r="W271" s="272"/>
      <c r="X271" s="273"/>
      <c r="Y271" s="273"/>
      <c r="Z271" s="273"/>
      <c r="AA271" s="273"/>
      <c r="AB271" s="273"/>
      <c r="AC271" s="273"/>
      <c r="AD271" s="273"/>
      <c r="AE271" s="273"/>
      <c r="AF271" s="273"/>
      <c r="AG271" s="273"/>
      <c r="AH271" s="274"/>
      <c r="AI271" s="275">
        <f t="shared" si="42"/>
        <v>0</v>
      </c>
      <c r="AJ271" s="254">
        <f t="shared" si="43"/>
        <v>11244200</v>
      </c>
      <c r="AK271" s="153"/>
    </row>
    <row r="272" spans="1:37" s="154" customFormat="1" x14ac:dyDescent="0.2">
      <c r="A272" s="55" t="s">
        <v>321</v>
      </c>
      <c r="B272" s="123">
        <f t="shared" si="49"/>
        <v>3762000</v>
      </c>
      <c r="C272" s="57" t="s">
        <v>57</v>
      </c>
      <c r="D272" s="57" t="s">
        <v>324</v>
      </c>
      <c r="E272" s="57" t="s">
        <v>319</v>
      </c>
      <c r="F272" s="57" t="s">
        <v>323</v>
      </c>
      <c r="G272" s="57" t="s">
        <v>322</v>
      </c>
      <c r="H272" s="57" t="s">
        <v>1292</v>
      </c>
      <c r="I272" s="57" t="s">
        <v>327</v>
      </c>
      <c r="J272" s="57" t="s">
        <v>325</v>
      </c>
      <c r="K272" s="57" t="s">
        <v>326</v>
      </c>
      <c r="L272" s="58" t="s">
        <v>909</v>
      </c>
      <c r="M272" s="273">
        <v>3762000</v>
      </c>
      <c r="N272" s="65">
        <v>1176</v>
      </c>
      <c r="O272" s="65">
        <v>3762000</v>
      </c>
      <c r="P272" s="59">
        <v>1249</v>
      </c>
      <c r="Q272" s="273">
        <v>3762000</v>
      </c>
      <c r="R272" s="59" t="s">
        <v>1622</v>
      </c>
      <c r="S272" s="273">
        <v>3762000</v>
      </c>
      <c r="T272" s="118" t="s">
        <v>1601</v>
      </c>
      <c r="U272" s="118" t="s">
        <v>1556</v>
      </c>
      <c r="V272" s="61">
        <v>673</v>
      </c>
      <c r="W272" s="272"/>
      <c r="X272" s="273"/>
      <c r="Y272" s="273"/>
      <c r="Z272" s="273"/>
      <c r="AA272" s="273"/>
      <c r="AB272" s="273"/>
      <c r="AC272" s="273"/>
      <c r="AD272" s="273"/>
      <c r="AE272" s="273"/>
      <c r="AF272" s="273"/>
      <c r="AG272" s="273"/>
      <c r="AH272" s="274"/>
      <c r="AI272" s="275">
        <f t="shared" si="42"/>
        <v>0</v>
      </c>
      <c r="AJ272" s="254">
        <f t="shared" si="43"/>
        <v>3762000</v>
      </c>
      <c r="AK272" s="153"/>
    </row>
    <row r="273" spans="1:37" s="154" customFormat="1" hidden="1" x14ac:dyDescent="0.2">
      <c r="A273" s="55"/>
      <c r="B273" s="123"/>
      <c r="C273" s="57"/>
      <c r="D273" s="57"/>
      <c r="E273" s="57"/>
      <c r="F273" s="57"/>
      <c r="G273" s="57"/>
      <c r="H273" s="57"/>
      <c r="I273" s="57"/>
      <c r="J273" s="57"/>
      <c r="K273" s="57"/>
      <c r="L273" s="58"/>
      <c r="M273" s="115"/>
      <c r="N273" s="65"/>
      <c r="O273" s="65"/>
      <c r="P273" s="59"/>
      <c r="Q273" s="273"/>
      <c r="R273" s="59"/>
      <c r="S273" s="273"/>
      <c r="T273" s="118"/>
      <c r="U273" s="60"/>
      <c r="V273" s="61"/>
      <c r="W273" s="272"/>
      <c r="X273" s="273"/>
      <c r="Y273" s="273"/>
      <c r="Z273" s="273"/>
      <c r="AA273" s="273"/>
      <c r="AB273" s="273"/>
      <c r="AC273" s="273"/>
      <c r="AD273" s="273"/>
      <c r="AE273" s="273"/>
      <c r="AF273" s="273"/>
      <c r="AG273" s="273"/>
      <c r="AH273" s="274"/>
      <c r="AI273" s="275">
        <f t="shared" si="42"/>
        <v>0</v>
      </c>
      <c r="AJ273" s="254">
        <f t="shared" si="43"/>
        <v>0</v>
      </c>
      <c r="AK273" s="153"/>
    </row>
    <row r="274" spans="1:37" s="155" customFormat="1" ht="94.5" x14ac:dyDescent="0.2">
      <c r="A274" s="66" t="s">
        <v>8</v>
      </c>
      <c r="B274" s="124">
        <f>B202-SUM(B203:B273)</f>
        <v>23681504</v>
      </c>
      <c r="C274" s="321" t="s">
        <v>57</v>
      </c>
      <c r="D274" s="322" t="s">
        <v>324</v>
      </c>
      <c r="E274" s="322" t="s">
        <v>319</v>
      </c>
      <c r="F274" s="322" t="s">
        <v>323</v>
      </c>
      <c r="G274" s="323" t="s">
        <v>322</v>
      </c>
      <c r="H274" s="322" t="s">
        <v>1292</v>
      </c>
      <c r="I274" s="322" t="s">
        <v>327</v>
      </c>
      <c r="J274" s="322" t="s">
        <v>325</v>
      </c>
      <c r="K274" s="322" t="s">
        <v>326</v>
      </c>
      <c r="L274" s="68"/>
      <c r="M274" s="116"/>
      <c r="N274" s="69"/>
      <c r="O274" s="67"/>
      <c r="P274" s="70"/>
      <c r="Q274" s="301">
        <f>SUM(Q203:Q273)</f>
        <v>1432779790</v>
      </c>
      <c r="R274" s="71"/>
      <c r="S274" s="301">
        <f>SUM(S203:S273)</f>
        <v>1432779790</v>
      </c>
      <c r="T274" s="72"/>
      <c r="U274" s="72"/>
      <c r="V274" s="73"/>
      <c r="W274" s="276">
        <f t="shared" ref="W274:AJ274" si="50">SUM(W203:W273)</f>
        <v>0</v>
      </c>
      <c r="X274" s="276">
        <f t="shared" si="50"/>
        <v>0</v>
      </c>
      <c r="Y274" s="276">
        <f t="shared" si="50"/>
        <v>0</v>
      </c>
      <c r="Z274" s="276">
        <f t="shared" si="50"/>
        <v>0</v>
      </c>
      <c r="AA274" s="276">
        <f t="shared" si="50"/>
        <v>0</v>
      </c>
      <c r="AB274" s="276">
        <f t="shared" si="50"/>
        <v>0</v>
      </c>
      <c r="AC274" s="276">
        <f t="shared" si="50"/>
        <v>0</v>
      </c>
      <c r="AD274" s="276">
        <f t="shared" si="50"/>
        <v>66738261</v>
      </c>
      <c r="AE274" s="276">
        <f t="shared" si="50"/>
        <v>198876463</v>
      </c>
      <c r="AF274" s="276">
        <f t="shared" si="50"/>
        <v>0</v>
      </c>
      <c r="AG274" s="276">
        <f t="shared" si="50"/>
        <v>0</v>
      </c>
      <c r="AH274" s="277">
        <f t="shared" si="50"/>
        <v>0</v>
      </c>
      <c r="AI274" s="255">
        <f t="shared" si="50"/>
        <v>265614724</v>
      </c>
      <c r="AJ274" s="255">
        <f t="shared" si="50"/>
        <v>1167165066</v>
      </c>
    </row>
    <row r="275" spans="1:37" s="154" customFormat="1" x14ac:dyDescent="0.2">
      <c r="A275" s="79"/>
      <c r="B275" s="125"/>
      <c r="C275" s="81"/>
      <c r="D275" s="82"/>
      <c r="E275" s="81"/>
      <c r="F275" s="81"/>
      <c r="G275" s="330"/>
      <c r="H275" s="83"/>
      <c r="I275" s="83"/>
      <c r="J275" s="83"/>
      <c r="K275" s="83"/>
      <c r="L275" s="84"/>
      <c r="M275" s="117"/>
      <c r="N275" s="82"/>
      <c r="O275" s="85"/>
      <c r="P275" s="86"/>
      <c r="Q275" s="305"/>
      <c r="R275" s="87"/>
      <c r="S275" s="305"/>
      <c r="T275" s="88"/>
      <c r="U275" s="88"/>
      <c r="V275" s="89"/>
      <c r="W275" s="278"/>
      <c r="X275" s="279"/>
      <c r="Y275" s="279"/>
      <c r="Z275" s="279"/>
      <c r="AA275" s="279"/>
      <c r="AB275" s="279"/>
      <c r="AC275" s="279"/>
      <c r="AD275" s="279"/>
      <c r="AE275" s="279"/>
      <c r="AF275" s="279"/>
      <c r="AG275" s="279"/>
      <c r="AH275" s="280"/>
      <c r="AI275" s="256"/>
      <c r="AJ275" s="256"/>
    </row>
    <row r="276" spans="1:37" s="173" customFormat="1" x14ac:dyDescent="0.2">
      <c r="A276" s="160" t="s">
        <v>38</v>
      </c>
      <c r="B276" s="161">
        <f>B59+B29+B20+B130+B134+B186+B198+B202</f>
        <v>4507109068</v>
      </c>
      <c r="C276" s="162"/>
      <c r="D276" s="163"/>
      <c r="E276" s="162"/>
      <c r="F276" s="162"/>
      <c r="G276" s="331"/>
      <c r="H276" s="164"/>
      <c r="I276" s="164"/>
      <c r="J276" s="165"/>
      <c r="K276" s="164"/>
      <c r="L276" s="166"/>
      <c r="M276" s="167"/>
      <c r="N276" s="163"/>
      <c r="O276" s="168"/>
      <c r="P276" s="169"/>
      <c r="Q276" s="306">
        <f>+Q28+Q58+Q129+Q133+Q185+Q197+Q201+Q274</f>
        <v>4117924621</v>
      </c>
      <c r="R276" s="170"/>
      <c r="S276" s="306">
        <f>+S28+S58+S129+S133+S185+S197+S201+S274</f>
        <v>4117924621</v>
      </c>
      <c r="T276" s="171"/>
      <c r="U276" s="171"/>
      <c r="V276" s="172"/>
      <c r="W276" s="281">
        <f t="shared" ref="W276:AJ276" si="51">+W28+W58+W129+W133+W185+W197+W201+W274</f>
        <v>0</v>
      </c>
      <c r="X276" s="281">
        <f t="shared" si="51"/>
        <v>0</v>
      </c>
      <c r="Y276" s="281">
        <f t="shared" si="51"/>
        <v>0</v>
      </c>
      <c r="Z276" s="281">
        <f t="shared" si="51"/>
        <v>0</v>
      </c>
      <c r="AA276" s="281">
        <f t="shared" si="51"/>
        <v>0</v>
      </c>
      <c r="AB276" s="281">
        <f t="shared" si="51"/>
        <v>0</v>
      </c>
      <c r="AC276" s="281">
        <f t="shared" si="51"/>
        <v>6415000</v>
      </c>
      <c r="AD276" s="281">
        <f t="shared" si="51"/>
        <v>119867730</v>
      </c>
      <c r="AE276" s="281">
        <f t="shared" si="51"/>
        <v>357899986</v>
      </c>
      <c r="AF276" s="281">
        <f t="shared" si="51"/>
        <v>0</v>
      </c>
      <c r="AG276" s="281">
        <f t="shared" si="51"/>
        <v>0</v>
      </c>
      <c r="AH276" s="282">
        <f t="shared" si="51"/>
        <v>0</v>
      </c>
      <c r="AI276" s="257">
        <f t="shared" si="51"/>
        <v>484182716</v>
      </c>
      <c r="AJ276" s="257">
        <f t="shared" si="51"/>
        <v>3633741905</v>
      </c>
    </row>
    <row r="277" spans="1:37" ht="14.25" x14ac:dyDescent="0.2">
      <c r="A277" s="336"/>
      <c r="B277" s="337">
        <v>4507109068</v>
      </c>
      <c r="C277" s="338"/>
      <c r="D277" s="338"/>
      <c r="E277" s="338"/>
      <c r="F277" s="338"/>
      <c r="G277" s="339"/>
      <c r="H277" s="338"/>
      <c r="I277" s="338"/>
      <c r="J277" s="338"/>
      <c r="K277" s="338"/>
      <c r="L277" s="340"/>
      <c r="M277" s="340"/>
      <c r="N277" s="338"/>
      <c r="O277" s="341"/>
      <c r="P277" s="178"/>
      <c r="Q277" s="337">
        <v>4117924621</v>
      </c>
      <c r="R277" s="342"/>
      <c r="S277" s="343">
        <v>4117924621</v>
      </c>
      <c r="T277" s="344"/>
      <c r="U277" s="344"/>
      <c r="V277" s="345"/>
      <c r="W277" s="283"/>
      <c r="X277" s="283"/>
      <c r="Y277" s="283"/>
      <c r="Z277" s="283"/>
      <c r="AA277" s="283"/>
      <c r="AB277" s="283"/>
      <c r="AC277" s="283"/>
      <c r="AD277" s="283"/>
      <c r="AE277" s="283"/>
      <c r="AF277" s="283"/>
      <c r="AG277" s="283"/>
      <c r="AH277" s="283"/>
      <c r="AI277" s="283">
        <v>2542242955</v>
      </c>
      <c r="AJ277" s="258">
        <v>1575681666</v>
      </c>
    </row>
    <row r="278" spans="1:37" x14ac:dyDescent="0.2">
      <c r="A278" s="174"/>
      <c r="B278" s="335">
        <f>+B277-B276</f>
        <v>0</v>
      </c>
      <c r="C278" s="176"/>
      <c r="D278" s="176"/>
      <c r="E278" s="176"/>
      <c r="F278" s="176"/>
      <c r="G278" s="332"/>
      <c r="H278" s="176"/>
      <c r="I278" s="176"/>
      <c r="J278" s="176"/>
      <c r="K278" s="176"/>
      <c r="L278" s="177"/>
      <c r="M278" s="177"/>
      <c r="N278" s="176"/>
      <c r="O278" s="175"/>
      <c r="P278" s="178"/>
      <c r="Q278" s="335">
        <f>+Q277-Q276</f>
        <v>0</v>
      </c>
      <c r="R278" s="180"/>
      <c r="S278" s="335">
        <f>+S277-S276</f>
        <v>0</v>
      </c>
      <c r="T278" s="179"/>
      <c r="U278" s="179"/>
      <c r="V278" s="181"/>
      <c r="W278" s="283"/>
      <c r="X278" s="283"/>
      <c r="Y278" s="283"/>
      <c r="Z278" s="283"/>
      <c r="AA278" s="283"/>
      <c r="AB278" s="283"/>
      <c r="AC278" s="283"/>
      <c r="AD278" s="283"/>
      <c r="AE278" s="283"/>
      <c r="AF278" s="283"/>
      <c r="AG278" s="283"/>
      <c r="AH278" s="283"/>
      <c r="AI278" s="335">
        <f>+AI277-AI276</f>
        <v>2058060239</v>
      </c>
      <c r="AJ278" s="346">
        <f>+AJ277-AJ276</f>
        <v>-2058060239</v>
      </c>
      <c r="AK278" s="347"/>
    </row>
    <row r="279" spans="1:37" ht="12.75" customHeight="1" x14ac:dyDescent="0.2">
      <c r="A279" s="174"/>
      <c r="B279" s="175"/>
      <c r="C279" s="182"/>
      <c r="D279" s="182"/>
      <c r="E279" s="182"/>
      <c r="F279" s="182"/>
      <c r="G279" s="333"/>
      <c r="H279" s="182"/>
      <c r="I279" s="182"/>
      <c r="J279" s="182"/>
      <c r="K279" s="182"/>
      <c r="L279" s="183"/>
      <c r="M279" s="183"/>
      <c r="N279" s="176"/>
      <c r="O279" s="175"/>
      <c r="P279" s="178"/>
      <c r="Q279" s="307"/>
      <c r="R279" s="180"/>
      <c r="S279" s="307"/>
      <c r="T279" s="179"/>
      <c r="U279" s="179"/>
      <c r="V279" s="181"/>
      <c r="W279" s="283"/>
      <c r="X279" s="283"/>
      <c r="Y279" s="283"/>
      <c r="Z279" s="283"/>
      <c r="AA279" s="283"/>
      <c r="AB279" s="283"/>
      <c r="AC279" s="283"/>
      <c r="AD279" s="283"/>
      <c r="AE279" s="283"/>
      <c r="AF279" s="283"/>
      <c r="AG279" s="283"/>
      <c r="AH279" s="283"/>
      <c r="AI279" s="284"/>
      <c r="AJ279" s="258"/>
      <c r="AK279" s="347"/>
    </row>
    <row r="280" spans="1:37" ht="22.5" customHeight="1" x14ac:dyDescent="0.2">
      <c r="A280" s="222" t="s">
        <v>1623</v>
      </c>
      <c r="B280" s="223" t="s">
        <v>2</v>
      </c>
      <c r="C280" s="173"/>
      <c r="D280" s="173"/>
      <c r="E280" s="182"/>
      <c r="F280" s="182"/>
      <c r="G280" s="333"/>
      <c r="M280" s="183"/>
      <c r="Q280" s="308" t="s">
        <v>6</v>
      </c>
      <c r="S280" s="308" t="s">
        <v>7</v>
      </c>
      <c r="W280" s="285" t="s">
        <v>13</v>
      </c>
      <c r="X280" s="286" t="s">
        <v>14</v>
      </c>
      <c r="Y280" s="286" t="s">
        <v>15</v>
      </c>
      <c r="Z280" s="286" t="s">
        <v>16</v>
      </c>
      <c r="AA280" s="286" t="s">
        <v>17</v>
      </c>
      <c r="AB280" s="286" t="s">
        <v>18</v>
      </c>
      <c r="AC280" s="286" t="s">
        <v>19</v>
      </c>
      <c r="AD280" s="286" t="s">
        <v>20</v>
      </c>
      <c r="AE280" s="286" t="s">
        <v>21</v>
      </c>
      <c r="AF280" s="286" t="s">
        <v>22</v>
      </c>
      <c r="AG280" s="286" t="s">
        <v>23</v>
      </c>
      <c r="AH280" s="287" t="s">
        <v>24</v>
      </c>
      <c r="AI280" s="288" t="s">
        <v>25</v>
      </c>
      <c r="AJ280" s="259" t="s">
        <v>26</v>
      </c>
      <c r="AK280" s="347"/>
    </row>
    <row r="281" spans="1:37" ht="40.5" x14ac:dyDescent="0.2">
      <c r="A281" s="229" t="s">
        <v>1290</v>
      </c>
      <c r="B281" s="289">
        <f>+SUMIF($H$19:$H$274,$A281,B$19:B$274)</f>
        <v>2750647774</v>
      </c>
      <c r="C281" s="173"/>
      <c r="D281" s="173"/>
      <c r="E281" s="173"/>
      <c r="F281" s="173"/>
      <c r="G281" s="173"/>
      <c r="M281" s="231"/>
      <c r="Q281" s="289">
        <f>+SUMIF($H$19:$H$274,$A281,Q$19:Q$274)/2</f>
        <v>2435967113</v>
      </c>
      <c r="S281" s="289">
        <f>+SUMIF($H$19:$H$274,$A281,S$19:S$274)/2</f>
        <v>2435967113</v>
      </c>
      <c r="V281" s="189"/>
      <c r="W281" s="289">
        <f t="shared" ref="W281:AJ283" si="52">+SUMIF($H$19:$H$274,$A281,W$19:W$274)/2</f>
        <v>0</v>
      </c>
      <c r="X281" s="289">
        <f t="shared" si="52"/>
        <v>0</v>
      </c>
      <c r="Y281" s="289">
        <f t="shared" si="52"/>
        <v>0</v>
      </c>
      <c r="Z281" s="289">
        <f t="shared" si="52"/>
        <v>0</v>
      </c>
      <c r="AA281" s="289">
        <f t="shared" si="52"/>
        <v>0</v>
      </c>
      <c r="AB281" s="289">
        <f t="shared" si="52"/>
        <v>0</v>
      </c>
      <c r="AC281" s="289">
        <f t="shared" si="52"/>
        <v>6415000</v>
      </c>
      <c r="AD281" s="289">
        <f t="shared" si="52"/>
        <v>53129469</v>
      </c>
      <c r="AE281" s="289">
        <f t="shared" si="52"/>
        <v>159023523</v>
      </c>
      <c r="AF281" s="289">
        <f t="shared" si="52"/>
        <v>0</v>
      </c>
      <c r="AG281" s="289">
        <f t="shared" si="52"/>
        <v>0</v>
      </c>
      <c r="AH281" s="289">
        <f t="shared" si="52"/>
        <v>0</v>
      </c>
      <c r="AI281" s="289">
        <f t="shared" si="52"/>
        <v>218567992</v>
      </c>
      <c r="AJ281" s="260">
        <f t="shared" si="52"/>
        <v>2217399121</v>
      </c>
      <c r="AK281" s="347"/>
    </row>
    <row r="282" spans="1:37" ht="27" x14ac:dyDescent="0.2">
      <c r="A282" s="229" t="s">
        <v>1291</v>
      </c>
      <c r="B282" s="289">
        <f>+SUMIF($H$19:$H$274,$A282,B$19:B$274)</f>
        <v>300000000</v>
      </c>
      <c r="C282" s="173"/>
      <c r="D282" s="173"/>
      <c r="E282" s="173"/>
      <c r="F282" s="173"/>
      <c r="G282" s="173"/>
      <c r="M282" s="231"/>
      <c r="Q282" s="289">
        <f t="shared" ref="Q282:S283" si="53">+SUMIF($H$19:$H$274,$A282,Q$19:Q$274)/2</f>
        <v>249177718</v>
      </c>
      <c r="S282" s="289">
        <f t="shared" si="53"/>
        <v>249177718</v>
      </c>
      <c r="V282" s="189"/>
      <c r="W282" s="289">
        <f t="shared" si="52"/>
        <v>0</v>
      </c>
      <c r="X282" s="289">
        <f t="shared" si="52"/>
        <v>0</v>
      </c>
      <c r="Y282" s="289">
        <f t="shared" si="52"/>
        <v>0</v>
      </c>
      <c r="Z282" s="289">
        <f t="shared" si="52"/>
        <v>0</v>
      </c>
      <c r="AA282" s="289">
        <f t="shared" si="52"/>
        <v>0</v>
      </c>
      <c r="AB282" s="289">
        <f t="shared" si="52"/>
        <v>0</v>
      </c>
      <c r="AC282" s="289">
        <f t="shared" si="52"/>
        <v>0</v>
      </c>
      <c r="AD282" s="289">
        <f t="shared" si="52"/>
        <v>0</v>
      </c>
      <c r="AE282" s="289">
        <f t="shared" si="52"/>
        <v>0</v>
      </c>
      <c r="AF282" s="289">
        <f t="shared" si="52"/>
        <v>0</v>
      </c>
      <c r="AG282" s="289">
        <f t="shared" si="52"/>
        <v>0</v>
      </c>
      <c r="AH282" s="289">
        <f t="shared" si="52"/>
        <v>0</v>
      </c>
      <c r="AI282" s="289">
        <f t="shared" si="52"/>
        <v>0</v>
      </c>
      <c r="AJ282" s="260">
        <f t="shared" si="52"/>
        <v>249177718</v>
      </c>
      <c r="AK282" s="347"/>
    </row>
    <row r="283" spans="1:37" ht="40.5" x14ac:dyDescent="0.2">
      <c r="A283" s="229" t="s">
        <v>1292</v>
      </c>
      <c r="B283" s="289">
        <f>+SUMIF($H$19:$H$274,$A283,B$19:B$274)</f>
        <v>1456461294</v>
      </c>
      <c r="C283" s="173"/>
      <c r="D283" s="173"/>
      <c r="E283" s="173"/>
      <c r="F283" s="173"/>
      <c r="G283" s="173"/>
      <c r="M283" s="231"/>
      <c r="Q283" s="289">
        <f t="shared" si="53"/>
        <v>1432779790</v>
      </c>
      <c r="S283" s="289">
        <f t="shared" si="53"/>
        <v>1432779790</v>
      </c>
      <c r="V283" s="189"/>
      <c r="W283" s="289">
        <f t="shared" si="52"/>
        <v>0</v>
      </c>
      <c r="X283" s="289">
        <f t="shared" si="52"/>
        <v>0</v>
      </c>
      <c r="Y283" s="289">
        <f t="shared" si="52"/>
        <v>0</v>
      </c>
      <c r="Z283" s="289">
        <f t="shared" si="52"/>
        <v>0</v>
      </c>
      <c r="AA283" s="289">
        <f t="shared" si="52"/>
        <v>0</v>
      </c>
      <c r="AB283" s="289">
        <f t="shared" si="52"/>
        <v>0</v>
      </c>
      <c r="AC283" s="289">
        <f t="shared" si="52"/>
        <v>0</v>
      </c>
      <c r="AD283" s="289">
        <f t="shared" si="52"/>
        <v>66738261</v>
      </c>
      <c r="AE283" s="289">
        <f t="shared" si="52"/>
        <v>198876463</v>
      </c>
      <c r="AF283" s="289">
        <f t="shared" si="52"/>
        <v>0</v>
      </c>
      <c r="AG283" s="289">
        <f t="shared" si="52"/>
        <v>0</v>
      </c>
      <c r="AH283" s="289">
        <f t="shared" si="52"/>
        <v>0</v>
      </c>
      <c r="AI283" s="289">
        <f t="shared" si="52"/>
        <v>265614724</v>
      </c>
      <c r="AJ283" s="260">
        <f t="shared" si="52"/>
        <v>1167165066</v>
      </c>
      <c r="AK283" s="347"/>
    </row>
    <row r="284" spans="1:37" x14ac:dyDescent="0.2">
      <c r="AJ284" s="258"/>
      <c r="AK284" s="347"/>
    </row>
    <row r="285" spans="1:37" ht="12.75" customHeight="1" x14ac:dyDescent="0.2">
      <c r="A285" s="174"/>
      <c r="B285" s="175"/>
      <c r="C285" s="182"/>
      <c r="D285" s="182"/>
      <c r="E285" s="182"/>
      <c r="F285" s="182"/>
      <c r="G285" s="333"/>
      <c r="H285" s="182"/>
      <c r="I285" s="182"/>
      <c r="J285" s="182"/>
      <c r="K285" s="182"/>
      <c r="L285" s="183"/>
      <c r="M285" s="183"/>
      <c r="N285" s="176"/>
      <c r="O285" s="175"/>
      <c r="P285" s="178"/>
      <c r="Q285" s="307"/>
      <c r="R285" s="180"/>
      <c r="S285" s="307"/>
      <c r="T285" s="179"/>
      <c r="U285" s="179"/>
      <c r="V285" s="181"/>
      <c r="W285" s="283"/>
      <c r="X285" s="283"/>
      <c r="Y285" s="283"/>
      <c r="Z285" s="283"/>
      <c r="AA285" s="283"/>
      <c r="AB285" s="283"/>
      <c r="AC285" s="283"/>
      <c r="AD285" s="283"/>
      <c r="AE285" s="283"/>
      <c r="AF285" s="283"/>
      <c r="AG285" s="283"/>
      <c r="AH285" s="283"/>
      <c r="AI285" s="284"/>
      <c r="AJ285" s="258"/>
      <c r="AK285" s="347"/>
    </row>
    <row r="286" spans="1:37" ht="22.5" customHeight="1" x14ac:dyDescent="0.2">
      <c r="A286" s="222" t="s">
        <v>1624</v>
      </c>
      <c r="B286" s="223" t="s">
        <v>2</v>
      </c>
      <c r="C286" s="173"/>
      <c r="D286" s="173"/>
      <c r="E286" s="182"/>
      <c r="F286" s="182"/>
      <c r="G286" s="333"/>
      <c r="M286" s="183"/>
      <c r="Q286" s="308" t="s">
        <v>6</v>
      </c>
      <c r="S286" s="308" t="s">
        <v>7</v>
      </c>
      <c r="W286" s="285" t="s">
        <v>13</v>
      </c>
      <c r="X286" s="286" t="s">
        <v>14</v>
      </c>
      <c r="Y286" s="286" t="s">
        <v>15</v>
      </c>
      <c r="Z286" s="286" t="s">
        <v>16</v>
      </c>
      <c r="AA286" s="286" t="s">
        <v>17</v>
      </c>
      <c r="AB286" s="286" t="s">
        <v>18</v>
      </c>
      <c r="AC286" s="286" t="s">
        <v>19</v>
      </c>
      <c r="AD286" s="286" t="s">
        <v>20</v>
      </c>
      <c r="AE286" s="286" t="s">
        <v>21</v>
      </c>
      <c r="AF286" s="286" t="s">
        <v>22</v>
      </c>
      <c r="AG286" s="286" t="s">
        <v>23</v>
      </c>
      <c r="AH286" s="287" t="s">
        <v>24</v>
      </c>
      <c r="AI286" s="288" t="s">
        <v>25</v>
      </c>
      <c r="AJ286" s="259" t="s">
        <v>26</v>
      </c>
      <c r="AK286" s="347"/>
    </row>
    <row r="287" spans="1:37" ht="67.5" x14ac:dyDescent="0.2">
      <c r="A287" s="229" t="s">
        <v>157</v>
      </c>
      <c r="B287" s="289">
        <f>+SUMIF($J$19:$J$274,$A287,B$19:B$274)</f>
        <v>3050647774</v>
      </c>
      <c r="C287" s="173"/>
      <c r="D287" s="173"/>
      <c r="E287" s="173"/>
      <c r="F287" s="173"/>
      <c r="G287" s="173"/>
      <c r="M287" s="231"/>
      <c r="Q287" s="289">
        <f>+SUMIF($J$19:$J$274,$A287,Q$19:Q$274)/2</f>
        <v>2685144831</v>
      </c>
      <c r="S287" s="289">
        <f>+SUMIF($J$19:$J$274,$A287,S$19:S$274)/2</f>
        <v>2685144831</v>
      </c>
      <c r="V287" s="189"/>
      <c r="W287" s="289">
        <f t="shared" ref="W287:AJ288" si="54">+SUMIF($J$19:$J$274,$A287,W$19:W$274)/2</f>
        <v>0</v>
      </c>
      <c r="X287" s="289">
        <f t="shared" si="54"/>
        <v>0</v>
      </c>
      <c r="Y287" s="289">
        <f t="shared" si="54"/>
        <v>0</v>
      </c>
      <c r="Z287" s="289">
        <f t="shared" si="54"/>
        <v>0</v>
      </c>
      <c r="AA287" s="289">
        <f t="shared" si="54"/>
        <v>0</v>
      </c>
      <c r="AB287" s="289">
        <f t="shared" si="54"/>
        <v>0</v>
      </c>
      <c r="AC287" s="289">
        <f t="shared" si="54"/>
        <v>6415000</v>
      </c>
      <c r="AD287" s="289">
        <f t="shared" si="54"/>
        <v>53129469</v>
      </c>
      <c r="AE287" s="289">
        <f t="shared" si="54"/>
        <v>159023523</v>
      </c>
      <c r="AF287" s="289">
        <f t="shared" si="54"/>
        <v>0</v>
      </c>
      <c r="AG287" s="289">
        <f t="shared" si="54"/>
        <v>0</v>
      </c>
      <c r="AH287" s="289">
        <f t="shared" si="54"/>
        <v>0</v>
      </c>
      <c r="AI287" s="289">
        <f t="shared" si="54"/>
        <v>218567992</v>
      </c>
      <c r="AJ287" s="260">
        <f t="shared" si="54"/>
        <v>2466576839</v>
      </c>
      <c r="AK287" s="347"/>
    </row>
    <row r="288" spans="1:37" ht="18.75" customHeight="1" x14ac:dyDescent="0.2">
      <c r="A288" s="229" t="s">
        <v>325</v>
      </c>
      <c r="B288" s="289">
        <f>+SUMIF($J$19:$J$274,$A288,B$19:B$274)</f>
        <v>1456461294</v>
      </c>
      <c r="C288" s="173"/>
      <c r="D288" s="173"/>
      <c r="M288" s="233"/>
      <c r="Q288" s="289">
        <f>+SUMIF($J$19:$J$274,$A288,Q$19:Q$274)/2</f>
        <v>1432779790</v>
      </c>
      <c r="S288" s="289">
        <f>+SUMIF($J$19:$J$274,$A288,S$19:S$274)/2</f>
        <v>1432779790</v>
      </c>
      <c r="V288" s="189"/>
      <c r="W288" s="289">
        <f t="shared" si="54"/>
        <v>0</v>
      </c>
      <c r="X288" s="289">
        <f t="shared" si="54"/>
        <v>0</v>
      </c>
      <c r="Y288" s="289">
        <f t="shared" si="54"/>
        <v>0</v>
      </c>
      <c r="Z288" s="289">
        <f t="shared" si="54"/>
        <v>0</v>
      </c>
      <c r="AA288" s="289">
        <f t="shared" si="54"/>
        <v>0</v>
      </c>
      <c r="AB288" s="289">
        <f t="shared" si="54"/>
        <v>0</v>
      </c>
      <c r="AC288" s="289">
        <f t="shared" si="54"/>
        <v>0</v>
      </c>
      <c r="AD288" s="289">
        <f t="shared" si="54"/>
        <v>66738261</v>
      </c>
      <c r="AE288" s="289">
        <f t="shared" si="54"/>
        <v>198876463</v>
      </c>
      <c r="AF288" s="289">
        <f t="shared" si="54"/>
        <v>0</v>
      </c>
      <c r="AG288" s="289">
        <f t="shared" si="54"/>
        <v>0</v>
      </c>
      <c r="AH288" s="289">
        <f t="shared" si="54"/>
        <v>0</v>
      </c>
      <c r="AI288" s="289">
        <f t="shared" si="54"/>
        <v>265614724</v>
      </c>
      <c r="AJ288" s="260">
        <f t="shared" si="54"/>
        <v>1167165066</v>
      </c>
      <c r="AK288" s="347"/>
    </row>
    <row r="289" spans="1:37" ht="14.25" thickBot="1" x14ac:dyDescent="0.25">
      <c r="A289" s="190"/>
      <c r="B289" s="191"/>
      <c r="C289" s="192"/>
      <c r="D289" s="192"/>
      <c r="E289" s="192"/>
      <c r="F289" s="192"/>
      <c r="G289" s="334"/>
      <c r="H289" s="192"/>
      <c r="I289" s="192"/>
      <c r="J289" s="192"/>
      <c r="K289" s="192"/>
      <c r="L289" s="193"/>
      <c r="M289" s="193"/>
      <c r="N289" s="194"/>
      <c r="O289" s="109"/>
      <c r="P289" s="195"/>
      <c r="Q289" s="309"/>
      <c r="R289" s="195"/>
      <c r="S289" s="309"/>
      <c r="T289" s="191"/>
      <c r="U289" s="191"/>
      <c r="V289" s="194"/>
      <c r="W289" s="291"/>
      <c r="X289" s="291"/>
      <c r="Y289" s="291"/>
      <c r="Z289" s="291"/>
      <c r="AA289" s="291"/>
      <c r="AB289" s="291"/>
      <c r="AC289" s="291"/>
      <c r="AD289" s="291"/>
      <c r="AE289" s="291"/>
      <c r="AF289" s="291"/>
      <c r="AG289" s="291"/>
      <c r="AH289" s="291"/>
      <c r="AI289" s="292"/>
      <c r="AJ289" s="262"/>
      <c r="AK289" s="347"/>
    </row>
    <row r="290" spans="1:37" x14ac:dyDescent="0.2">
      <c r="Q290" s="293"/>
      <c r="R290" s="113"/>
      <c r="S290" s="293"/>
      <c r="T290" s="113"/>
      <c r="U290" s="113"/>
    </row>
    <row r="291" spans="1:37" x14ac:dyDescent="0.2">
      <c r="Q291" s="293"/>
      <c r="R291" s="113"/>
      <c r="S291" s="293"/>
      <c r="T291" s="113"/>
      <c r="U291" s="113"/>
    </row>
    <row r="293" spans="1:37" x14ac:dyDescent="0.2">
      <c r="A293" s="196"/>
      <c r="B293" s="184"/>
      <c r="C293" s="197"/>
      <c r="D293" s="198"/>
      <c r="K293" s="199"/>
    </row>
    <row r="294" spans="1:37" x14ac:dyDescent="0.2">
      <c r="A294" s="200"/>
      <c r="B294" s="201"/>
      <c r="C294" s="202"/>
      <c r="D294" s="203"/>
    </row>
    <row r="295" spans="1:37" x14ac:dyDescent="0.2">
      <c r="A295" s="200"/>
      <c r="B295" s="201"/>
      <c r="C295" s="202"/>
      <c r="D295" s="203"/>
    </row>
    <row r="296" spans="1:37" x14ac:dyDescent="0.2">
      <c r="A296" s="200"/>
      <c r="B296" s="201"/>
      <c r="C296" s="202"/>
    </row>
    <row r="297" spans="1:37" x14ac:dyDescent="0.2">
      <c r="B297" s="201"/>
    </row>
    <row r="298" spans="1:37" x14ac:dyDescent="0.2">
      <c r="B298" s="201"/>
    </row>
    <row r="299" spans="1:37" x14ac:dyDescent="0.2">
      <c r="B299" s="201"/>
    </row>
    <row r="300" spans="1:37" x14ac:dyDescent="0.2">
      <c r="B300" s="201"/>
    </row>
    <row r="301" spans="1:37" x14ac:dyDescent="0.2">
      <c r="B301" s="201"/>
    </row>
    <row r="302" spans="1:37" x14ac:dyDescent="0.2">
      <c r="B302" s="201"/>
    </row>
    <row r="303" spans="1:37" x14ac:dyDescent="0.2">
      <c r="A303" s="200"/>
      <c r="C303" s="201"/>
    </row>
    <row r="304" spans="1:37" x14ac:dyDescent="0.2">
      <c r="A304" s="200"/>
      <c r="C304" s="201"/>
    </row>
    <row r="305" spans="1:10" x14ac:dyDescent="0.2">
      <c r="A305" s="196"/>
      <c r="B305" s="201"/>
      <c r="C305" s="201"/>
    </row>
    <row r="306" spans="1:10" x14ac:dyDescent="0.2">
      <c r="A306" s="200"/>
      <c r="B306" s="201"/>
      <c r="C306" s="201"/>
      <c r="F306" s="204"/>
      <c r="G306" s="204"/>
      <c r="H306" s="204"/>
      <c r="I306" s="204"/>
      <c r="J306" s="204"/>
    </row>
    <row r="307" spans="1:10" x14ac:dyDescent="0.2">
      <c r="A307" s="200"/>
    </row>
    <row r="308" spans="1:10" x14ac:dyDescent="0.2">
      <c r="B308" s="201"/>
      <c r="C308" s="201"/>
    </row>
    <row r="309" spans="1:10" x14ac:dyDescent="0.2">
      <c r="A309" s="200"/>
    </row>
    <row r="310" spans="1:10" x14ac:dyDescent="0.2">
      <c r="A310" s="200"/>
    </row>
    <row r="311" spans="1:10" x14ac:dyDescent="0.2">
      <c r="A311" s="200"/>
    </row>
    <row r="312" spans="1:10" x14ac:dyDescent="0.2">
      <c r="A312" s="200"/>
    </row>
    <row r="313" spans="1:10" x14ac:dyDescent="0.2">
      <c r="A313" s="200"/>
    </row>
    <row r="314" spans="1:10" x14ac:dyDescent="0.2">
      <c r="A314" s="200"/>
      <c r="B314" s="201"/>
    </row>
    <row r="315" spans="1:10" x14ac:dyDescent="0.2">
      <c r="A315" s="200"/>
      <c r="B315" s="201"/>
    </row>
    <row r="316" spans="1:10" x14ac:dyDescent="0.2">
      <c r="A316" s="200"/>
      <c r="B316" s="201"/>
    </row>
    <row r="317" spans="1:10" x14ac:dyDescent="0.2">
      <c r="A317" s="200"/>
      <c r="B317" s="201"/>
    </row>
    <row r="318" spans="1:10" x14ac:dyDescent="0.2">
      <c r="A318" s="200"/>
      <c r="B318" s="201"/>
    </row>
    <row r="319" spans="1:10" x14ac:dyDescent="0.2">
      <c r="A319" s="200"/>
      <c r="B319" s="201"/>
    </row>
    <row r="320" spans="1:10" x14ac:dyDescent="0.2">
      <c r="A320" s="200"/>
      <c r="B320" s="201"/>
    </row>
    <row r="321" spans="1:2" x14ac:dyDescent="0.2">
      <c r="A321" s="200"/>
      <c r="B321" s="201"/>
    </row>
    <row r="322" spans="1:2" x14ac:dyDescent="0.2">
      <c r="A322" s="200"/>
      <c r="B322" s="201"/>
    </row>
    <row r="323" spans="1:2" x14ac:dyDescent="0.2">
      <c r="A323" s="200"/>
      <c r="B323" s="201"/>
    </row>
    <row r="324" spans="1:2" x14ac:dyDescent="0.2">
      <c r="A324" s="200"/>
      <c r="B324" s="201"/>
    </row>
  </sheetData>
  <autoFilter ref="A19:AJ274" xr:uid="{00000000-0009-0000-0000-000001000000}">
    <filterColumn colId="18">
      <filters>
        <filter val="1.004.600,00"/>
        <filter val="1.120.200,00"/>
        <filter val="1.199.000,00"/>
        <filter val="1.270.800,00"/>
        <filter val="1.348.600,00"/>
        <filter val="1.388.900,00"/>
        <filter val="1.393.600,00"/>
        <filter val="1.432.779.790,00"/>
        <filter val="1.797.400,00"/>
        <filter val="10.500.000,00"/>
        <filter val="10.815.750,00"/>
        <filter val="11.244.200,00"/>
        <filter val="11.451.458,00"/>
        <filter val="11.500.000,00"/>
        <filter val="11.619.007,00"/>
        <filter val="11.993.813,00"/>
        <filter val="119.998.000,00"/>
        <filter val="12.208.333,00"/>
        <filter val="12.310.100,00"/>
        <filter val="12.466.667,00"/>
        <filter val="12.500.000,00"/>
        <filter val="12.556.023,00"/>
        <filter val="12.743.427,00"/>
        <filter val="12.750.000,00"/>
        <filter val="12.930.807,00"/>
        <filter val="12.930.830,00"/>
        <filter val="13.020.000,00"/>
        <filter val="13.062.500,00"/>
        <filter val="13.118.233,00"/>
        <filter val="13.794.000,00"/>
        <filter val="13.867.847,00"/>
        <filter val="14.055.250,00"/>
        <filter val="14.334.508,00"/>
        <filter val="14.630.000,00"/>
        <filter val="14.650.000,00"/>
        <filter val="142.877.350,00"/>
        <filter val="15.309.947,00"/>
        <filter val="15.953.707,00"/>
        <filter val="16.422.933,00"/>
        <filter val="17.347.000,00"/>
        <filter val="17.361.387,00"/>
        <filter val="17.596.000,00"/>
        <filter val="17.866.667,00"/>
        <filter val="18.635.317,00"/>
        <filter val="18.810.000,00"/>
        <filter val="183.300,00"/>
        <filter val="19.593.750,00"/>
        <filter val="2.696.100,00"/>
        <filter val="20.608.200,00"/>
        <filter val="21.000.000,00"/>
        <filter val="21.335.417,00"/>
        <filter val="22.488.400,00"/>
        <filter val="22.859.375,00"/>
        <filter val="23.425.417,00"/>
        <filter val="23.512.500,00"/>
        <filter val="232.506.120,00"/>
        <filter val="24.999.907,00"/>
        <filter val="249.177.718,00"/>
        <filter val="25.000.000,00"/>
        <filter val="25.518.900,00"/>
        <filter val="25.596.230,00"/>
        <filter val="27.500.000,00"/>
        <filter val="27.590.968,00"/>
        <filter val="278.682.840,00"/>
        <filter val="28.108.062,00"/>
        <filter val="28.110.500,00"/>
        <filter val="286.800,00"/>
        <filter val="29.052.375,00"/>
        <filter val="3.762.000,00"/>
        <filter val="30.093.220,00"/>
        <filter val="31.036.500,00"/>
        <filter val="31.350.000,00"/>
        <filter val="316.600,00"/>
        <filter val="35.192.000,00"/>
        <filter val="383.853.710,00"/>
        <filter val="39.187.500,00"/>
        <filter val="399.844.880,00"/>
        <filter val="4.200.000,00"/>
        <filter val="4.883.900,00"/>
        <filter val="4.999.457,00"/>
        <filter val="40.000.000,00"/>
        <filter val="45.718.750,00"/>
        <filter val="5.622.100,00"/>
        <filter val="50.000.000,00"/>
        <filter val="51.884.250,00"/>
        <filter val="6.444.167,00"/>
        <filter val="6.445.000,00"/>
        <filter val="6.641.333,00"/>
        <filter val="6.739.000,00"/>
        <filter val="6.740.250,00"/>
        <filter val="62.964.227,00"/>
        <filter val="694.691.597,00"/>
        <filter val="699.300,00"/>
        <filter val="7.197.960,00"/>
        <filter val="7.496.133,00"/>
        <filter val="7.524.000,00"/>
        <filter val="796.800,00"/>
        <filter val="8.058.343,00"/>
        <filter val="8.095.267,00"/>
        <filter val="8.230.000,00"/>
        <filter val="8.577.708,00"/>
        <filter val="821.600,00"/>
        <filter val="837.578.926,00"/>
        <filter val="9.090.909,00"/>
        <filter val="9.196.000,00"/>
        <filter val="9.405.000,00"/>
        <filter val="9.800.000,00"/>
        <filter val="90.445.190,00"/>
        <filter val="957.600,00"/>
      </filters>
    </filterColumn>
  </autoFilter>
  <mergeCells count="16">
    <mergeCell ref="B11:F11"/>
    <mergeCell ref="B6:F6"/>
    <mergeCell ref="B7:F7"/>
    <mergeCell ref="B8:F8"/>
    <mergeCell ref="B9:F9"/>
    <mergeCell ref="B10:F10"/>
    <mergeCell ref="A1:A3"/>
    <mergeCell ref="B1:AJ1"/>
    <mergeCell ref="B2:AJ2"/>
    <mergeCell ref="B3:AJ3"/>
    <mergeCell ref="B5:F5"/>
    <mergeCell ref="B13:F13"/>
    <mergeCell ref="B14:F14"/>
    <mergeCell ref="B15:F15"/>
    <mergeCell ref="A16:A17"/>
    <mergeCell ref="B12:F12"/>
  </mergeCells>
  <conditionalFormatting sqref="R292:R1048576 R289 R5:R10 R42:R45 R13:R22 R276:R279 R26:R27 R57:R58">
    <cfRule type="duplicateValues" dxfId="846" priority="286"/>
  </conditionalFormatting>
  <conditionalFormatting sqref="AJ277 AJ289:AJ1048576 AJ5:AJ10 AJ42:AJ45 AJ13:AJ22 AJ60 AJ26:AJ27 AJ57 AJ80:AJ95 AJ257:AJ273 AJ279">
    <cfRule type="cellIs" dxfId="845" priority="282" operator="lessThan">
      <formula>0</formula>
    </cfRule>
    <cfRule type="cellIs" dxfId="844" priority="285" operator="lessThan">
      <formula>0</formula>
    </cfRule>
  </conditionalFormatting>
  <conditionalFormatting sqref="P289:P1048576 P5:P10 P42:P45 P13:P22 P276:P279 P26:P27 P57:P58">
    <cfRule type="duplicateValues" dxfId="843" priority="284"/>
  </conditionalFormatting>
  <conditionalFormatting sqref="R291:R1048576 R5:R10 R289 R42:R45 R13:R22 R276:R279 R26:R27 R57:R58">
    <cfRule type="duplicateValues" dxfId="842" priority="283"/>
  </conditionalFormatting>
  <conditionalFormatting sqref="R59">
    <cfRule type="duplicateValues" dxfId="841" priority="281"/>
  </conditionalFormatting>
  <conditionalFormatting sqref="AJ59">
    <cfRule type="cellIs" dxfId="840" priority="277" operator="lessThan">
      <formula>0</formula>
    </cfRule>
    <cfRule type="cellIs" dxfId="839" priority="280" operator="lessThan">
      <formula>0</formula>
    </cfRule>
  </conditionalFormatting>
  <conditionalFormatting sqref="P59">
    <cfRule type="duplicateValues" dxfId="838" priority="279"/>
  </conditionalFormatting>
  <conditionalFormatting sqref="R59">
    <cfRule type="duplicateValues" dxfId="837" priority="278"/>
  </conditionalFormatting>
  <conditionalFormatting sqref="R29">
    <cfRule type="duplicateValues" dxfId="836" priority="276"/>
  </conditionalFormatting>
  <conditionalFormatting sqref="AJ29">
    <cfRule type="cellIs" dxfId="835" priority="272" operator="lessThan">
      <formula>0</formula>
    </cfRule>
    <cfRule type="cellIs" dxfId="834" priority="275" operator="lessThan">
      <formula>0</formula>
    </cfRule>
  </conditionalFormatting>
  <conditionalFormatting sqref="P29">
    <cfRule type="duplicateValues" dxfId="833" priority="274"/>
  </conditionalFormatting>
  <conditionalFormatting sqref="R29">
    <cfRule type="duplicateValues" dxfId="832" priority="273"/>
  </conditionalFormatting>
  <conditionalFormatting sqref="R28">
    <cfRule type="duplicateValues" dxfId="831" priority="271"/>
  </conditionalFormatting>
  <conditionalFormatting sqref="P28">
    <cfRule type="duplicateValues" dxfId="830" priority="270"/>
  </conditionalFormatting>
  <conditionalFormatting sqref="R28">
    <cfRule type="duplicateValues" dxfId="829" priority="269"/>
  </conditionalFormatting>
  <conditionalFormatting sqref="R133">
    <cfRule type="duplicateValues" dxfId="828" priority="268"/>
  </conditionalFormatting>
  <conditionalFormatting sqref="P133">
    <cfRule type="duplicateValues" dxfId="827" priority="267"/>
  </conditionalFormatting>
  <conditionalFormatting sqref="R133">
    <cfRule type="duplicateValues" dxfId="826" priority="266"/>
  </conditionalFormatting>
  <conditionalFormatting sqref="R11:R12">
    <cfRule type="duplicateValues" dxfId="825" priority="265"/>
  </conditionalFormatting>
  <conditionalFormatting sqref="AJ11:AJ12">
    <cfRule type="cellIs" dxfId="824" priority="261" operator="lessThan">
      <formula>0</formula>
    </cfRule>
    <cfRule type="cellIs" dxfId="823" priority="264" operator="lessThan">
      <formula>0</formula>
    </cfRule>
  </conditionalFormatting>
  <conditionalFormatting sqref="P11:P12">
    <cfRule type="duplicateValues" dxfId="822" priority="263"/>
  </conditionalFormatting>
  <conditionalFormatting sqref="R11:R12">
    <cfRule type="duplicateValues" dxfId="821" priority="262"/>
  </conditionalFormatting>
  <conditionalFormatting sqref="S280">
    <cfRule type="duplicateValues" dxfId="820" priority="260"/>
  </conditionalFormatting>
  <conditionalFormatting sqref="S280">
    <cfRule type="duplicateValues" dxfId="819" priority="259"/>
  </conditionalFormatting>
  <conditionalFormatting sqref="AJ280">
    <cfRule type="cellIs" dxfId="818" priority="255" operator="lessThan">
      <formula>0</formula>
    </cfRule>
    <cfRule type="cellIs" dxfId="817" priority="256" operator="lessThan">
      <formula>0</formula>
    </cfRule>
  </conditionalFormatting>
  <conditionalFormatting sqref="R30:R32">
    <cfRule type="duplicateValues" dxfId="816" priority="254"/>
  </conditionalFormatting>
  <conditionalFormatting sqref="AJ30:AJ32">
    <cfRule type="cellIs" dxfId="815" priority="250" operator="lessThan">
      <formula>0</formula>
    </cfRule>
    <cfRule type="cellIs" dxfId="814" priority="253" operator="lessThan">
      <formula>0</formula>
    </cfRule>
  </conditionalFormatting>
  <conditionalFormatting sqref="P30:P32">
    <cfRule type="duplicateValues" dxfId="813" priority="252"/>
  </conditionalFormatting>
  <conditionalFormatting sqref="R30:R32">
    <cfRule type="duplicateValues" dxfId="812" priority="251"/>
  </conditionalFormatting>
  <conditionalFormatting sqref="R33:R35">
    <cfRule type="duplicateValues" dxfId="811" priority="249"/>
  </conditionalFormatting>
  <conditionalFormatting sqref="AJ33:AJ35">
    <cfRule type="cellIs" dxfId="810" priority="245" operator="lessThan">
      <formula>0</formula>
    </cfRule>
    <cfRule type="cellIs" dxfId="809" priority="248" operator="lessThan">
      <formula>0</formula>
    </cfRule>
  </conditionalFormatting>
  <conditionalFormatting sqref="P33:P35">
    <cfRule type="duplicateValues" dxfId="808" priority="247"/>
  </conditionalFormatting>
  <conditionalFormatting sqref="R33:R35">
    <cfRule type="duplicateValues" dxfId="807" priority="246"/>
  </conditionalFormatting>
  <conditionalFormatting sqref="R36:R38">
    <cfRule type="duplicateValues" dxfId="806" priority="244"/>
  </conditionalFormatting>
  <conditionalFormatting sqref="AJ36:AJ38">
    <cfRule type="cellIs" dxfId="805" priority="240" operator="lessThan">
      <formula>0</formula>
    </cfRule>
    <cfRule type="cellIs" dxfId="804" priority="243" operator="lessThan">
      <formula>0</formula>
    </cfRule>
  </conditionalFormatting>
  <conditionalFormatting sqref="P36:P38">
    <cfRule type="duplicateValues" dxfId="803" priority="242"/>
  </conditionalFormatting>
  <conditionalFormatting sqref="R36:R38">
    <cfRule type="duplicateValues" dxfId="802" priority="241"/>
  </conditionalFormatting>
  <conditionalFormatting sqref="R39:R41">
    <cfRule type="duplicateValues" dxfId="801" priority="239"/>
  </conditionalFormatting>
  <conditionalFormatting sqref="AJ39:AJ41">
    <cfRule type="cellIs" dxfId="800" priority="235" operator="lessThan">
      <formula>0</formula>
    </cfRule>
    <cfRule type="cellIs" dxfId="799" priority="238" operator="lessThan">
      <formula>0</formula>
    </cfRule>
  </conditionalFormatting>
  <conditionalFormatting sqref="P39:P41">
    <cfRule type="duplicateValues" dxfId="798" priority="237"/>
  </conditionalFormatting>
  <conditionalFormatting sqref="R39:R41">
    <cfRule type="duplicateValues" dxfId="797" priority="236"/>
  </conditionalFormatting>
  <conditionalFormatting sqref="R130 R60:R68 R70:R78 R132">
    <cfRule type="duplicateValues" dxfId="796" priority="287"/>
  </conditionalFormatting>
  <conditionalFormatting sqref="P130 P60:P68 P70:P78 P132">
    <cfRule type="duplicateValues" dxfId="795" priority="288"/>
  </conditionalFormatting>
  <conditionalFormatting sqref="R69">
    <cfRule type="duplicateValues" dxfId="794" priority="233"/>
  </conditionalFormatting>
  <conditionalFormatting sqref="P69">
    <cfRule type="duplicateValues" dxfId="793" priority="234"/>
  </conditionalFormatting>
  <conditionalFormatting sqref="R275">
    <cfRule type="duplicateValues" dxfId="792" priority="228"/>
  </conditionalFormatting>
  <conditionalFormatting sqref="AJ275">
    <cfRule type="cellIs" dxfId="791" priority="224" operator="lessThan">
      <formula>0</formula>
    </cfRule>
    <cfRule type="cellIs" dxfId="790" priority="227" operator="lessThan">
      <formula>0</formula>
    </cfRule>
  </conditionalFormatting>
  <conditionalFormatting sqref="P275">
    <cfRule type="duplicateValues" dxfId="789" priority="226"/>
  </conditionalFormatting>
  <conditionalFormatting sqref="R275">
    <cfRule type="duplicateValues" dxfId="788" priority="225"/>
  </conditionalFormatting>
  <conditionalFormatting sqref="R134">
    <cfRule type="duplicateValues" dxfId="787" priority="223"/>
  </conditionalFormatting>
  <conditionalFormatting sqref="AJ134">
    <cfRule type="cellIs" dxfId="786" priority="219" operator="lessThan">
      <formula>0</formula>
    </cfRule>
    <cfRule type="cellIs" dxfId="785" priority="222" operator="lessThan">
      <formula>0</formula>
    </cfRule>
  </conditionalFormatting>
  <conditionalFormatting sqref="P134">
    <cfRule type="duplicateValues" dxfId="784" priority="221"/>
  </conditionalFormatting>
  <conditionalFormatting sqref="R134">
    <cfRule type="duplicateValues" dxfId="783" priority="220"/>
  </conditionalFormatting>
  <conditionalFormatting sqref="R185">
    <cfRule type="duplicateValues" dxfId="782" priority="218"/>
  </conditionalFormatting>
  <conditionalFormatting sqref="P185">
    <cfRule type="duplicateValues" dxfId="781" priority="217"/>
  </conditionalFormatting>
  <conditionalFormatting sqref="R185">
    <cfRule type="duplicateValues" dxfId="780" priority="216"/>
  </conditionalFormatting>
  <conditionalFormatting sqref="R135:R143 R145:R147 R149:R154 R173 R184">
    <cfRule type="duplicateValues" dxfId="779" priority="229"/>
  </conditionalFormatting>
  <conditionalFormatting sqref="P135:P143 P145:P147 P149:P154 P173 P184">
    <cfRule type="duplicateValues" dxfId="778" priority="230"/>
  </conditionalFormatting>
  <conditionalFormatting sqref="R144">
    <cfRule type="duplicateValues" dxfId="777" priority="214"/>
  </conditionalFormatting>
  <conditionalFormatting sqref="P144">
    <cfRule type="duplicateValues" dxfId="776" priority="215"/>
  </conditionalFormatting>
  <conditionalFormatting sqref="R129">
    <cfRule type="duplicateValues" dxfId="775" priority="207"/>
  </conditionalFormatting>
  <conditionalFormatting sqref="P129">
    <cfRule type="duplicateValues" dxfId="774" priority="206"/>
  </conditionalFormatting>
  <conditionalFormatting sqref="R129">
    <cfRule type="duplicateValues" dxfId="773" priority="205"/>
  </conditionalFormatting>
  <conditionalFormatting sqref="R128">
    <cfRule type="duplicateValues" dxfId="772" priority="210"/>
  </conditionalFormatting>
  <conditionalFormatting sqref="P128">
    <cfRule type="duplicateValues" dxfId="771" priority="211"/>
  </conditionalFormatting>
  <conditionalFormatting sqref="AJ61:AJ78">
    <cfRule type="cellIs" dxfId="770" priority="203" operator="lessThan">
      <formula>0</formula>
    </cfRule>
    <cfRule type="cellIs" dxfId="769" priority="204" operator="lessThan">
      <formula>0</formula>
    </cfRule>
  </conditionalFormatting>
  <conditionalFormatting sqref="AJ148">
    <cfRule type="cellIs" dxfId="768" priority="195" operator="lessThan">
      <formula>0</formula>
    </cfRule>
    <cfRule type="cellIs" dxfId="767" priority="196" operator="lessThan">
      <formula>0</formula>
    </cfRule>
  </conditionalFormatting>
  <conditionalFormatting sqref="AJ135:AJ147 AJ149:AJ154 AJ173">
    <cfRule type="cellIs" dxfId="766" priority="199" operator="lessThan">
      <formula>0</formula>
    </cfRule>
    <cfRule type="cellIs" dxfId="765" priority="200" operator="lessThan">
      <formula>0</formula>
    </cfRule>
  </conditionalFormatting>
  <conditionalFormatting sqref="R148">
    <cfRule type="duplicateValues" dxfId="764" priority="197"/>
  </conditionalFormatting>
  <conditionalFormatting sqref="P148">
    <cfRule type="duplicateValues" dxfId="763" priority="198"/>
  </conditionalFormatting>
  <conditionalFormatting sqref="AJ200">
    <cfRule type="cellIs" dxfId="762" priority="191" operator="lessThan">
      <formula>0</formula>
    </cfRule>
    <cfRule type="cellIs" dxfId="761" priority="192" operator="lessThan">
      <formula>0</formula>
    </cfRule>
  </conditionalFormatting>
  <conditionalFormatting sqref="R201">
    <cfRule type="duplicateValues" dxfId="760" priority="190"/>
  </conditionalFormatting>
  <conditionalFormatting sqref="P201">
    <cfRule type="duplicateValues" dxfId="759" priority="189"/>
  </conditionalFormatting>
  <conditionalFormatting sqref="R201">
    <cfRule type="duplicateValues" dxfId="758" priority="188"/>
  </conditionalFormatting>
  <conditionalFormatting sqref="AJ186 AJ199 AJ195:AJ196">
    <cfRule type="cellIs" dxfId="757" priority="186" operator="lessThan">
      <formula>0</formula>
    </cfRule>
    <cfRule type="cellIs" dxfId="756" priority="187" operator="lessThan">
      <formula>0</formula>
    </cfRule>
  </conditionalFormatting>
  <conditionalFormatting sqref="R274">
    <cfRule type="duplicateValues" dxfId="755" priority="181"/>
  </conditionalFormatting>
  <conditionalFormatting sqref="P274">
    <cfRule type="duplicateValues" dxfId="754" priority="180"/>
  </conditionalFormatting>
  <conditionalFormatting sqref="R274">
    <cfRule type="duplicateValues" dxfId="753" priority="179"/>
  </conditionalFormatting>
  <conditionalFormatting sqref="R202">
    <cfRule type="duplicateValues" dxfId="752" priority="184"/>
  </conditionalFormatting>
  <conditionalFormatting sqref="P202">
    <cfRule type="duplicateValues" dxfId="751" priority="185"/>
  </conditionalFormatting>
  <conditionalFormatting sqref="AJ202">
    <cfRule type="cellIs" dxfId="750" priority="177" operator="lessThan">
      <formula>0</formula>
    </cfRule>
    <cfRule type="cellIs" dxfId="749" priority="178" operator="lessThan">
      <formula>0</formula>
    </cfRule>
  </conditionalFormatting>
  <conditionalFormatting sqref="R198">
    <cfRule type="duplicateValues" dxfId="748" priority="175"/>
  </conditionalFormatting>
  <conditionalFormatting sqref="P198">
    <cfRule type="duplicateValues" dxfId="747" priority="176"/>
  </conditionalFormatting>
  <conditionalFormatting sqref="AJ198">
    <cfRule type="cellIs" dxfId="746" priority="173" operator="lessThan">
      <formula>0</formula>
    </cfRule>
    <cfRule type="cellIs" dxfId="745" priority="174" operator="lessThan">
      <formula>0</formula>
    </cfRule>
  </conditionalFormatting>
  <conditionalFormatting sqref="R197">
    <cfRule type="duplicateValues" dxfId="744" priority="172"/>
  </conditionalFormatting>
  <conditionalFormatting sqref="P197">
    <cfRule type="duplicateValues" dxfId="743" priority="171"/>
  </conditionalFormatting>
  <conditionalFormatting sqref="R197">
    <cfRule type="duplicateValues" dxfId="742" priority="170"/>
  </conditionalFormatting>
  <conditionalFormatting sqref="R186 R199:R200 R195:R196">
    <cfRule type="duplicateValues" dxfId="741" priority="303"/>
  </conditionalFormatting>
  <conditionalFormatting sqref="P186 P199:P200 P195:P196">
    <cfRule type="duplicateValues" dxfId="740" priority="306"/>
  </conditionalFormatting>
  <conditionalFormatting sqref="AJ130">
    <cfRule type="cellIs" dxfId="739" priority="168" operator="lessThan">
      <formula>0</formula>
    </cfRule>
    <cfRule type="cellIs" dxfId="738" priority="169" operator="lessThan">
      <formula>0</formula>
    </cfRule>
  </conditionalFormatting>
  <conditionalFormatting sqref="AJ203:AJ204">
    <cfRule type="cellIs" dxfId="737" priority="164" operator="lessThan">
      <formula>0</formula>
    </cfRule>
    <cfRule type="cellIs" dxfId="736" priority="165" operator="lessThan">
      <formula>0</formula>
    </cfRule>
  </conditionalFormatting>
  <conditionalFormatting sqref="R258:R269">
    <cfRule type="duplicateValues" dxfId="735" priority="162"/>
  </conditionalFormatting>
  <conditionalFormatting sqref="P258:P269">
    <cfRule type="duplicateValues" dxfId="734" priority="163"/>
  </conditionalFormatting>
  <conditionalFormatting sqref="AJ128">
    <cfRule type="cellIs" dxfId="733" priority="158" operator="lessThan">
      <formula>0</formula>
    </cfRule>
    <cfRule type="cellIs" dxfId="732" priority="159" operator="lessThan">
      <formula>0</formula>
    </cfRule>
  </conditionalFormatting>
  <conditionalFormatting sqref="AJ132">
    <cfRule type="cellIs" dxfId="731" priority="156" operator="lessThan">
      <formula>0</formula>
    </cfRule>
    <cfRule type="cellIs" dxfId="730" priority="157" operator="lessThan">
      <formula>0</formula>
    </cfRule>
  </conditionalFormatting>
  <conditionalFormatting sqref="AJ184">
    <cfRule type="cellIs" dxfId="729" priority="154" operator="lessThan">
      <formula>0</formula>
    </cfRule>
    <cfRule type="cellIs" dxfId="728" priority="155" operator="lessThan">
      <formula>0</formula>
    </cfRule>
  </conditionalFormatting>
  <conditionalFormatting sqref="AJ205:AJ208 AJ234:AJ240">
    <cfRule type="cellIs" dxfId="727" priority="152" operator="lessThan">
      <formula>0</formula>
    </cfRule>
    <cfRule type="cellIs" dxfId="726" priority="153" operator="lessThan">
      <formula>0</formula>
    </cfRule>
  </conditionalFormatting>
  <conditionalFormatting sqref="R24:R25">
    <cfRule type="duplicateValues" dxfId="725" priority="151"/>
  </conditionalFormatting>
  <conditionalFormatting sqref="AJ24:AJ25">
    <cfRule type="cellIs" dxfId="724" priority="147" operator="lessThan">
      <formula>0</formula>
    </cfRule>
    <cfRule type="cellIs" dxfId="723" priority="150" operator="lessThan">
      <formula>0</formula>
    </cfRule>
  </conditionalFormatting>
  <conditionalFormatting sqref="P24:P25">
    <cfRule type="duplicateValues" dxfId="722" priority="149"/>
  </conditionalFormatting>
  <conditionalFormatting sqref="R24:R25">
    <cfRule type="duplicateValues" dxfId="721" priority="148"/>
  </conditionalFormatting>
  <conditionalFormatting sqref="R23">
    <cfRule type="duplicateValues" dxfId="720" priority="146"/>
  </conditionalFormatting>
  <conditionalFormatting sqref="AJ23">
    <cfRule type="cellIs" dxfId="719" priority="142" operator="lessThan">
      <formula>0</formula>
    </cfRule>
    <cfRule type="cellIs" dxfId="718" priority="145" operator="lessThan">
      <formula>0</formula>
    </cfRule>
  </conditionalFormatting>
  <conditionalFormatting sqref="P23">
    <cfRule type="duplicateValues" dxfId="717" priority="144"/>
  </conditionalFormatting>
  <conditionalFormatting sqref="R23">
    <cfRule type="duplicateValues" dxfId="716" priority="143"/>
  </conditionalFormatting>
  <conditionalFormatting sqref="R49:R52">
    <cfRule type="duplicateValues" dxfId="715" priority="141"/>
  </conditionalFormatting>
  <conditionalFormatting sqref="AJ49:AJ52">
    <cfRule type="cellIs" dxfId="714" priority="137" operator="lessThan">
      <formula>0</formula>
    </cfRule>
    <cfRule type="cellIs" dxfId="713" priority="140" operator="lessThan">
      <formula>0</formula>
    </cfRule>
  </conditionalFormatting>
  <conditionalFormatting sqref="P49:P52">
    <cfRule type="duplicateValues" dxfId="712" priority="139"/>
  </conditionalFormatting>
  <conditionalFormatting sqref="R49:R52">
    <cfRule type="duplicateValues" dxfId="711" priority="138"/>
  </conditionalFormatting>
  <conditionalFormatting sqref="R46:R48">
    <cfRule type="duplicateValues" dxfId="710" priority="136"/>
  </conditionalFormatting>
  <conditionalFormatting sqref="AJ46:AJ48">
    <cfRule type="cellIs" dxfId="709" priority="132" operator="lessThan">
      <formula>0</formula>
    </cfRule>
    <cfRule type="cellIs" dxfId="708" priority="135" operator="lessThan">
      <formula>0</formula>
    </cfRule>
  </conditionalFormatting>
  <conditionalFormatting sqref="P46:P48">
    <cfRule type="duplicateValues" dxfId="707" priority="134"/>
  </conditionalFormatting>
  <conditionalFormatting sqref="R46:R48">
    <cfRule type="duplicateValues" dxfId="706" priority="133"/>
  </conditionalFormatting>
  <conditionalFormatting sqref="R53">
    <cfRule type="duplicateValues" dxfId="705" priority="131"/>
  </conditionalFormatting>
  <conditionalFormatting sqref="AJ53">
    <cfRule type="cellIs" dxfId="704" priority="127" operator="lessThan">
      <formula>0</formula>
    </cfRule>
    <cfRule type="cellIs" dxfId="703" priority="130" operator="lessThan">
      <formula>0</formula>
    </cfRule>
  </conditionalFormatting>
  <conditionalFormatting sqref="P53">
    <cfRule type="duplicateValues" dxfId="702" priority="129"/>
  </conditionalFormatting>
  <conditionalFormatting sqref="R53">
    <cfRule type="duplicateValues" dxfId="701" priority="128"/>
  </conditionalFormatting>
  <conditionalFormatting sqref="R54:R56">
    <cfRule type="duplicateValues" dxfId="700" priority="126"/>
  </conditionalFormatting>
  <conditionalFormatting sqref="AJ54:AJ56">
    <cfRule type="cellIs" dxfId="699" priority="122" operator="lessThan">
      <formula>0</formula>
    </cfRule>
    <cfRule type="cellIs" dxfId="698" priority="125" operator="lessThan">
      <formula>0</formula>
    </cfRule>
  </conditionalFormatting>
  <conditionalFormatting sqref="P54:P56">
    <cfRule type="duplicateValues" dxfId="697" priority="124"/>
  </conditionalFormatting>
  <conditionalFormatting sqref="R54:R56">
    <cfRule type="duplicateValues" dxfId="696" priority="123"/>
  </conditionalFormatting>
  <conditionalFormatting sqref="AJ79">
    <cfRule type="cellIs" dxfId="695" priority="118" operator="lessThan">
      <formula>0</formula>
    </cfRule>
    <cfRule type="cellIs" dxfId="694" priority="119" operator="lessThan">
      <formula>0</formula>
    </cfRule>
  </conditionalFormatting>
  <conditionalFormatting sqref="R88:R95 R79:R86">
    <cfRule type="duplicateValues" dxfId="693" priority="120"/>
  </conditionalFormatting>
  <conditionalFormatting sqref="P88:P95 P79:P86">
    <cfRule type="duplicateValues" dxfId="692" priority="121"/>
  </conditionalFormatting>
  <conditionalFormatting sqref="R87">
    <cfRule type="duplicateValues" dxfId="691" priority="116"/>
  </conditionalFormatting>
  <conditionalFormatting sqref="P87">
    <cfRule type="duplicateValues" dxfId="690" priority="117"/>
  </conditionalFormatting>
  <conditionalFormatting sqref="R96:R100">
    <cfRule type="duplicateValues" dxfId="689" priority="112"/>
  </conditionalFormatting>
  <conditionalFormatting sqref="P96:P100">
    <cfRule type="duplicateValues" dxfId="688" priority="113"/>
  </conditionalFormatting>
  <conditionalFormatting sqref="AJ96:AJ100">
    <cfRule type="cellIs" dxfId="687" priority="110" operator="lessThan">
      <formula>0</formula>
    </cfRule>
    <cfRule type="cellIs" dxfId="686" priority="111" operator="lessThan">
      <formula>0</formula>
    </cfRule>
  </conditionalFormatting>
  <conditionalFormatting sqref="AJ101">
    <cfRule type="cellIs" dxfId="685" priority="106" operator="lessThan">
      <formula>0</formula>
    </cfRule>
    <cfRule type="cellIs" dxfId="684" priority="107" operator="lessThan">
      <formula>0</formula>
    </cfRule>
  </conditionalFormatting>
  <conditionalFormatting sqref="R101:R109 R111:R115">
    <cfRule type="duplicateValues" dxfId="683" priority="108"/>
  </conditionalFormatting>
  <conditionalFormatting sqref="P101:P109 P111:P115">
    <cfRule type="duplicateValues" dxfId="682" priority="109"/>
  </conditionalFormatting>
  <conditionalFormatting sqref="R110">
    <cfRule type="duplicateValues" dxfId="681" priority="104"/>
  </conditionalFormatting>
  <conditionalFormatting sqref="P110">
    <cfRule type="duplicateValues" dxfId="680" priority="105"/>
  </conditionalFormatting>
  <conditionalFormatting sqref="AJ102:AJ115">
    <cfRule type="cellIs" dxfId="679" priority="102" operator="lessThan">
      <formula>0</formula>
    </cfRule>
    <cfRule type="cellIs" dxfId="678" priority="103" operator="lessThan">
      <formula>0</formula>
    </cfRule>
  </conditionalFormatting>
  <conditionalFormatting sqref="R116:R120">
    <cfRule type="duplicateValues" dxfId="677" priority="100"/>
  </conditionalFormatting>
  <conditionalFormatting sqref="P116:P120">
    <cfRule type="duplicateValues" dxfId="676" priority="101"/>
  </conditionalFormatting>
  <conditionalFormatting sqref="AJ116:AJ120">
    <cfRule type="cellIs" dxfId="675" priority="98" operator="lessThan">
      <formula>0</formula>
    </cfRule>
    <cfRule type="cellIs" dxfId="674" priority="99" operator="lessThan">
      <formula>0</formula>
    </cfRule>
  </conditionalFormatting>
  <conditionalFormatting sqref="AJ121">
    <cfRule type="cellIs" dxfId="673" priority="94" operator="lessThan">
      <formula>0</formula>
    </cfRule>
    <cfRule type="cellIs" dxfId="672" priority="95" operator="lessThan">
      <formula>0</formula>
    </cfRule>
  </conditionalFormatting>
  <conditionalFormatting sqref="AJ122:AJ127">
    <cfRule type="cellIs" dxfId="671" priority="90" operator="lessThan">
      <formula>0</formula>
    </cfRule>
    <cfRule type="cellIs" dxfId="670" priority="91" operator="lessThan">
      <formula>0</formula>
    </cfRule>
  </conditionalFormatting>
  <conditionalFormatting sqref="R121:R127">
    <cfRule type="duplicateValues" dxfId="669" priority="599"/>
  </conditionalFormatting>
  <conditionalFormatting sqref="P121:P127">
    <cfRule type="duplicateValues" dxfId="668" priority="600"/>
  </conditionalFormatting>
  <conditionalFormatting sqref="AJ131">
    <cfRule type="cellIs" dxfId="667" priority="82" operator="lessThan">
      <formula>0</formula>
    </cfRule>
    <cfRule type="cellIs" dxfId="666" priority="83" operator="lessThan">
      <formula>0</formula>
    </cfRule>
  </conditionalFormatting>
  <conditionalFormatting sqref="R131">
    <cfRule type="duplicateValues" dxfId="665" priority="84"/>
  </conditionalFormatting>
  <conditionalFormatting sqref="P131">
    <cfRule type="duplicateValues" dxfId="664" priority="85"/>
  </conditionalFormatting>
  <conditionalFormatting sqref="R155:R160 R162:R164 R166:R171">
    <cfRule type="duplicateValues" dxfId="663" priority="80"/>
  </conditionalFormatting>
  <conditionalFormatting sqref="P155:P160 P162:P164 P166:P171">
    <cfRule type="duplicateValues" dxfId="662" priority="81"/>
  </conditionalFormatting>
  <conditionalFormatting sqref="R161">
    <cfRule type="duplicateValues" dxfId="661" priority="78"/>
  </conditionalFormatting>
  <conditionalFormatting sqref="P161">
    <cfRule type="duplicateValues" dxfId="660" priority="79"/>
  </conditionalFormatting>
  <conditionalFormatting sqref="AJ165">
    <cfRule type="cellIs" dxfId="659" priority="72" operator="lessThan">
      <formula>0</formula>
    </cfRule>
    <cfRule type="cellIs" dxfId="658" priority="73" operator="lessThan">
      <formula>0</formula>
    </cfRule>
  </conditionalFormatting>
  <conditionalFormatting sqref="AJ155:AJ164 AJ166:AJ171">
    <cfRule type="cellIs" dxfId="657" priority="76" operator="lessThan">
      <formula>0</formula>
    </cfRule>
    <cfRule type="cellIs" dxfId="656" priority="77" operator="lessThan">
      <formula>0</formula>
    </cfRule>
  </conditionalFormatting>
  <conditionalFormatting sqref="R165">
    <cfRule type="duplicateValues" dxfId="655" priority="74"/>
  </conditionalFormatting>
  <conditionalFormatting sqref="P165">
    <cfRule type="duplicateValues" dxfId="654" priority="75"/>
  </conditionalFormatting>
  <conditionalFormatting sqref="R183">
    <cfRule type="duplicateValues" dxfId="653" priority="70"/>
  </conditionalFormatting>
  <conditionalFormatting sqref="P183">
    <cfRule type="duplicateValues" dxfId="652" priority="71"/>
  </conditionalFormatting>
  <conditionalFormatting sqref="AJ183">
    <cfRule type="cellIs" dxfId="651" priority="68" operator="lessThan">
      <formula>0</formula>
    </cfRule>
    <cfRule type="cellIs" dxfId="650" priority="69" operator="lessThan">
      <formula>0</formula>
    </cfRule>
  </conditionalFormatting>
  <conditionalFormatting sqref="R174:R175 R177:R182">
    <cfRule type="duplicateValues" dxfId="649" priority="66"/>
  </conditionalFormatting>
  <conditionalFormatting sqref="P174:P175 P177:P182">
    <cfRule type="duplicateValues" dxfId="648" priority="67"/>
  </conditionalFormatting>
  <conditionalFormatting sqref="AJ176">
    <cfRule type="cellIs" dxfId="647" priority="60" operator="lessThan">
      <formula>0</formula>
    </cfRule>
    <cfRule type="cellIs" dxfId="646" priority="61" operator="lessThan">
      <formula>0</formula>
    </cfRule>
  </conditionalFormatting>
  <conditionalFormatting sqref="AJ174:AJ175 AJ177:AJ182">
    <cfRule type="cellIs" dxfId="645" priority="64" operator="lessThan">
      <formula>0</formula>
    </cfRule>
    <cfRule type="cellIs" dxfId="644" priority="65" operator="lessThan">
      <formula>0</formula>
    </cfRule>
  </conditionalFormatting>
  <conditionalFormatting sqref="R176">
    <cfRule type="duplicateValues" dxfId="643" priority="62"/>
  </conditionalFormatting>
  <conditionalFormatting sqref="P176">
    <cfRule type="duplicateValues" dxfId="642" priority="63"/>
  </conditionalFormatting>
  <conditionalFormatting sqref="R172">
    <cfRule type="duplicateValues" dxfId="641" priority="58"/>
  </conditionalFormatting>
  <conditionalFormatting sqref="P172">
    <cfRule type="duplicateValues" dxfId="640" priority="59"/>
  </conditionalFormatting>
  <conditionalFormatting sqref="AJ172">
    <cfRule type="cellIs" dxfId="639" priority="56" operator="lessThan">
      <formula>0</formula>
    </cfRule>
    <cfRule type="cellIs" dxfId="638" priority="57" operator="lessThan">
      <formula>0</formula>
    </cfRule>
  </conditionalFormatting>
  <conditionalFormatting sqref="AJ194">
    <cfRule type="cellIs" dxfId="637" priority="52" operator="lessThan">
      <formula>0</formula>
    </cfRule>
    <cfRule type="cellIs" dxfId="636" priority="53" operator="lessThan">
      <formula>0</formula>
    </cfRule>
  </conditionalFormatting>
  <conditionalFormatting sqref="R194">
    <cfRule type="duplicateValues" dxfId="635" priority="54"/>
  </conditionalFormatting>
  <conditionalFormatting sqref="P194">
    <cfRule type="duplicateValues" dxfId="634" priority="55"/>
  </conditionalFormatting>
  <conditionalFormatting sqref="AJ190">
    <cfRule type="cellIs" dxfId="633" priority="48" operator="lessThan">
      <formula>0</formula>
    </cfRule>
    <cfRule type="cellIs" dxfId="632" priority="49" operator="lessThan">
      <formula>0</formula>
    </cfRule>
  </conditionalFormatting>
  <conditionalFormatting sqref="R190">
    <cfRule type="duplicateValues" dxfId="631" priority="50"/>
  </conditionalFormatting>
  <conditionalFormatting sqref="P190">
    <cfRule type="duplicateValues" dxfId="630" priority="51"/>
  </conditionalFormatting>
  <conditionalFormatting sqref="AJ189">
    <cfRule type="cellIs" dxfId="629" priority="44" operator="lessThan">
      <formula>0</formula>
    </cfRule>
    <cfRule type="cellIs" dxfId="628" priority="45" operator="lessThan">
      <formula>0</formula>
    </cfRule>
  </conditionalFormatting>
  <conditionalFormatting sqref="R189">
    <cfRule type="duplicateValues" dxfId="627" priority="46"/>
  </conditionalFormatting>
  <conditionalFormatting sqref="P189">
    <cfRule type="duplicateValues" dxfId="626" priority="47"/>
  </conditionalFormatting>
  <conditionalFormatting sqref="AJ188">
    <cfRule type="cellIs" dxfId="625" priority="40" operator="lessThan">
      <formula>0</formula>
    </cfRule>
    <cfRule type="cellIs" dxfId="624" priority="41" operator="lessThan">
      <formula>0</formula>
    </cfRule>
  </conditionalFormatting>
  <conditionalFormatting sqref="R188">
    <cfRule type="duplicateValues" dxfId="623" priority="42"/>
  </conditionalFormatting>
  <conditionalFormatting sqref="P188">
    <cfRule type="duplicateValues" dxfId="622" priority="43"/>
  </conditionalFormatting>
  <conditionalFormatting sqref="AJ187">
    <cfRule type="cellIs" dxfId="621" priority="36" operator="lessThan">
      <formula>0</formula>
    </cfRule>
    <cfRule type="cellIs" dxfId="620" priority="37" operator="lessThan">
      <formula>0</formula>
    </cfRule>
  </conditionalFormatting>
  <conditionalFormatting sqref="R187">
    <cfRule type="duplicateValues" dxfId="619" priority="38"/>
  </conditionalFormatting>
  <conditionalFormatting sqref="P187">
    <cfRule type="duplicateValues" dxfId="618" priority="39"/>
  </conditionalFormatting>
  <conditionalFormatting sqref="AJ193">
    <cfRule type="cellIs" dxfId="617" priority="32" operator="lessThan">
      <formula>0</formula>
    </cfRule>
    <cfRule type="cellIs" dxfId="616" priority="33" operator="lessThan">
      <formula>0</formula>
    </cfRule>
  </conditionalFormatting>
  <conditionalFormatting sqref="R193">
    <cfRule type="duplicateValues" dxfId="615" priority="34"/>
  </conditionalFormatting>
  <conditionalFormatting sqref="P193">
    <cfRule type="duplicateValues" dxfId="614" priority="35"/>
  </conditionalFormatting>
  <conditionalFormatting sqref="AJ192">
    <cfRule type="cellIs" dxfId="613" priority="28" operator="lessThan">
      <formula>0</formula>
    </cfRule>
    <cfRule type="cellIs" dxfId="612" priority="29" operator="lessThan">
      <formula>0</formula>
    </cfRule>
  </conditionalFormatting>
  <conditionalFormatting sqref="R192">
    <cfRule type="duplicateValues" dxfId="611" priority="30"/>
  </conditionalFormatting>
  <conditionalFormatting sqref="P192">
    <cfRule type="duplicateValues" dxfId="610" priority="31"/>
  </conditionalFormatting>
  <conditionalFormatting sqref="AJ191">
    <cfRule type="cellIs" dxfId="609" priority="24" operator="lessThan">
      <formula>0</formula>
    </cfRule>
    <cfRule type="cellIs" dxfId="608" priority="25" operator="lessThan">
      <formula>0</formula>
    </cfRule>
  </conditionalFormatting>
  <conditionalFormatting sqref="R191">
    <cfRule type="duplicateValues" dxfId="607" priority="26"/>
  </conditionalFormatting>
  <conditionalFormatting sqref="P191">
    <cfRule type="duplicateValues" dxfId="606" priority="27"/>
  </conditionalFormatting>
  <conditionalFormatting sqref="R216:R227">
    <cfRule type="duplicateValues" dxfId="605" priority="20"/>
  </conditionalFormatting>
  <conditionalFormatting sqref="P216:P227">
    <cfRule type="duplicateValues" dxfId="604" priority="21"/>
  </conditionalFormatting>
  <conditionalFormatting sqref="R228:R233 R209:R215">
    <cfRule type="duplicateValues" dxfId="603" priority="22"/>
  </conditionalFormatting>
  <conditionalFormatting sqref="P228:P233 P209:P215">
    <cfRule type="duplicateValues" dxfId="602" priority="23"/>
  </conditionalFormatting>
  <conditionalFormatting sqref="AJ209:AJ233">
    <cfRule type="cellIs" dxfId="601" priority="18" operator="lessThan">
      <formula>0</formula>
    </cfRule>
    <cfRule type="cellIs" dxfId="600" priority="19" operator="lessThan">
      <formula>0</formula>
    </cfRule>
  </conditionalFormatting>
  <conditionalFormatting sqref="R241:R251">
    <cfRule type="duplicateValues" dxfId="599" priority="14"/>
  </conditionalFormatting>
  <conditionalFormatting sqref="P241:P251">
    <cfRule type="duplicateValues" dxfId="598" priority="15"/>
  </conditionalFormatting>
  <conditionalFormatting sqref="R252:R256">
    <cfRule type="duplicateValues" dxfId="597" priority="16"/>
  </conditionalFormatting>
  <conditionalFormatting sqref="P252:P256">
    <cfRule type="duplicateValues" dxfId="596" priority="17"/>
  </conditionalFormatting>
  <conditionalFormatting sqref="AJ241:AJ256">
    <cfRule type="cellIs" dxfId="595" priority="12" operator="lessThan">
      <formula>0</formula>
    </cfRule>
    <cfRule type="cellIs" dxfId="594" priority="13" operator="lessThan">
      <formula>0</formula>
    </cfRule>
  </conditionalFormatting>
  <conditionalFormatting sqref="R203:R208 R270:R273 R234:R240 R257">
    <cfRule type="duplicateValues" dxfId="593" priority="621"/>
  </conditionalFormatting>
  <conditionalFormatting sqref="P203:P208 P270:P273 P234:P240 P257">
    <cfRule type="duplicateValues" dxfId="592" priority="626"/>
  </conditionalFormatting>
  <conditionalFormatting sqref="R285">
    <cfRule type="duplicateValues" dxfId="591" priority="11"/>
  </conditionalFormatting>
  <conditionalFormatting sqref="AJ285">
    <cfRule type="cellIs" dxfId="590" priority="7" operator="lessThan">
      <formula>0</formula>
    </cfRule>
    <cfRule type="cellIs" dxfId="589" priority="10" operator="lessThan">
      <formula>0</formula>
    </cfRule>
  </conditionalFormatting>
  <conditionalFormatting sqref="P285">
    <cfRule type="duplicateValues" dxfId="588" priority="9"/>
  </conditionalFormatting>
  <conditionalFormatting sqref="R285">
    <cfRule type="duplicateValues" dxfId="587" priority="8"/>
  </conditionalFormatting>
  <conditionalFormatting sqref="S286">
    <cfRule type="duplicateValues" dxfId="586" priority="6"/>
  </conditionalFormatting>
  <conditionalFormatting sqref="R286">
    <cfRule type="duplicateValues" dxfId="585" priority="4"/>
  </conditionalFormatting>
  <conditionalFormatting sqref="AJ286">
    <cfRule type="cellIs" dxfId="584" priority="1" operator="lessThan">
      <formula>0</formula>
    </cfRule>
    <cfRule type="cellIs" dxfId="583" priority="2" operator="lessThan">
      <formula>0</formula>
    </cfRule>
  </conditionalFormatting>
  <conditionalFormatting sqref="R280:R283 R287:R288">
    <cfRule type="duplicateValues" dxfId="582" priority="650"/>
  </conditionalFormatting>
  <conditionalFormatting sqref="R280:R283 R287">
    <cfRule type="duplicateValues" dxfId="581" priority="653"/>
  </conditionalFormatting>
  <printOptions horizontalCentered="1" verticalCentered="1"/>
  <pageMargins left="0.31496062992125984" right="0.27559055118110237" top="0.31496062992125984" bottom="0" header="0" footer="0"/>
  <pageSetup scale="58" fitToWidth="2" fitToHeight="2" orientation="landscape" r:id="rId1"/>
  <headerFooter alignWithMargins="0">
    <oddFooter>&amp;LVersión 3. 23/07/2019</oddFooter>
  </headerFooter>
  <rowBreaks count="1" manualBreakCount="1">
    <brk id="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280"/>
  <sheetViews>
    <sheetView showGridLines="0" zoomScale="70" zoomScaleNormal="70" workbookViewId="0">
      <pane xSplit="6" ySplit="19" topLeftCell="R20" activePane="bottomRight" state="frozen"/>
      <selection pane="topRight" activeCell="G1" sqref="G1"/>
      <selection pane="bottomLeft" activeCell="A20" sqref="A20"/>
      <selection pane="bottomRight" activeCell="AH157" sqref="AF21:AH157"/>
    </sheetView>
  </sheetViews>
  <sheetFormatPr baseColWidth="10" defaultRowHeight="13.5" outlineLevelRow="1" outlineLevelCol="1" x14ac:dyDescent="0.2"/>
  <cols>
    <col min="1" max="1" width="33.140625" style="149" customWidth="1"/>
    <col min="2" max="2" width="18.140625" style="187" customWidth="1"/>
    <col min="3" max="3" width="20" style="149" customWidth="1"/>
    <col min="4" max="4" width="23.7109375" style="149" customWidth="1"/>
    <col min="5" max="6" width="23.5703125" style="149" customWidth="1"/>
    <col min="7" max="10" width="32.7109375" style="149" hidden="1" customWidth="1" outlineLevel="1"/>
    <col min="11" max="11" width="41.42578125" style="149" hidden="1" customWidth="1" outlineLevel="1"/>
    <col min="12" max="12" width="13.85546875" style="185" customWidth="1" collapsed="1"/>
    <col min="13" max="13" width="14.85546875" style="185" customWidth="1"/>
    <col min="14" max="14" width="11" style="188" customWidth="1"/>
    <col min="15" max="15" width="13.140625" style="112" customWidth="1"/>
    <col min="16" max="16" width="9" style="186" customWidth="1"/>
    <col min="17" max="17" width="16.85546875" style="187" customWidth="1"/>
    <col min="18" max="18" width="8.7109375" style="186" customWidth="1"/>
    <col min="19" max="19" width="17.28515625" style="187" customWidth="1"/>
    <col min="20" max="21" width="15" style="187" customWidth="1"/>
    <col min="22" max="22" width="13.5703125" style="188" customWidth="1"/>
    <col min="23" max="24" width="11.42578125" style="112" customWidth="1"/>
    <col min="25" max="29" width="12.7109375" style="112" customWidth="1"/>
    <col min="30" max="30" width="14.28515625" style="112" customWidth="1"/>
    <col min="31" max="31" width="15.85546875" style="112" customWidth="1"/>
    <col min="32" max="32" width="14.42578125" style="112" customWidth="1"/>
    <col min="33" max="33" width="13.42578125" style="112" customWidth="1"/>
    <col min="34" max="34" width="16.42578125" style="112" bestFit="1" customWidth="1"/>
    <col min="35" max="35" width="18.28515625" style="113" customWidth="1"/>
    <col min="36" max="36" width="15.7109375" style="112" customWidth="1"/>
    <col min="37" max="37" width="11.42578125" style="149" customWidth="1"/>
    <col min="38" max="16384" width="11.42578125" style="149"/>
  </cols>
  <sheetData>
    <row r="1" spans="1:36" ht="24" hidden="1" customHeight="1" outlineLevel="1" thickBot="1" x14ac:dyDescent="0.25">
      <c r="A1" s="373"/>
      <c r="B1" s="370" t="s">
        <v>33</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2"/>
    </row>
    <row r="2" spans="1:36" ht="24" hidden="1" customHeight="1" outlineLevel="1" thickBot="1" x14ac:dyDescent="0.25">
      <c r="A2" s="374"/>
      <c r="B2" s="370" t="s">
        <v>37</v>
      </c>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2"/>
    </row>
    <row r="3" spans="1:36" ht="24" hidden="1" customHeight="1" outlineLevel="1" thickBot="1" x14ac:dyDescent="0.25">
      <c r="A3" s="375"/>
      <c r="B3" s="370" t="s">
        <v>36</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2"/>
    </row>
    <row r="4" spans="1:36" ht="12.75" customHeight="1" collapsed="1" x14ac:dyDescent="0.2">
      <c r="A4" s="150"/>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2"/>
    </row>
    <row r="5" spans="1:36" s="7" customFormat="1" ht="15.75" customHeight="1" outlineLevel="1" x14ac:dyDescent="0.2">
      <c r="A5" s="3" t="s">
        <v>80</v>
      </c>
      <c r="B5" s="377" t="s">
        <v>46</v>
      </c>
      <c r="C5" s="377"/>
      <c r="D5" s="377"/>
      <c r="E5" s="377"/>
      <c r="F5" s="377"/>
      <c r="G5" s="4"/>
      <c r="H5" s="4"/>
      <c r="I5" s="4"/>
      <c r="J5" s="4"/>
      <c r="K5" s="4"/>
      <c r="L5" s="5"/>
      <c r="M5" s="5"/>
      <c r="N5" s="5"/>
      <c r="O5" s="5"/>
      <c r="P5" s="5"/>
      <c r="Q5" s="5"/>
      <c r="R5" s="5"/>
      <c r="S5" s="5"/>
      <c r="T5" s="5"/>
      <c r="U5" s="5"/>
      <c r="V5" s="5"/>
      <c r="W5" s="5"/>
      <c r="X5" s="5"/>
      <c r="Y5" s="5"/>
      <c r="Z5" s="5"/>
      <c r="AA5" s="5"/>
      <c r="AB5" s="5"/>
      <c r="AC5" s="5"/>
      <c r="AD5" s="5"/>
      <c r="AE5" s="5"/>
      <c r="AF5" s="5"/>
      <c r="AG5" s="5"/>
      <c r="AH5" s="5"/>
      <c r="AI5" s="5"/>
      <c r="AJ5" s="6"/>
    </row>
    <row r="6" spans="1:36" s="7" customFormat="1" ht="15.75" customHeight="1" outlineLevel="1" x14ac:dyDescent="0.2">
      <c r="A6" s="8" t="s">
        <v>47</v>
      </c>
      <c r="B6" s="377" t="s">
        <v>48</v>
      </c>
      <c r="C6" s="377" t="s">
        <v>48</v>
      </c>
      <c r="D6" s="377" t="s">
        <v>48</v>
      </c>
      <c r="E6" s="377" t="s">
        <v>48</v>
      </c>
      <c r="F6" s="377" t="s">
        <v>48</v>
      </c>
      <c r="G6" s="4"/>
      <c r="H6" s="4"/>
      <c r="I6" s="4"/>
      <c r="J6" s="4"/>
      <c r="K6" s="4"/>
      <c r="L6" s="5"/>
      <c r="M6" s="5"/>
      <c r="N6" s="5"/>
      <c r="O6" s="5"/>
      <c r="P6" s="5"/>
      <c r="Q6" s="5"/>
      <c r="R6" s="5"/>
      <c r="S6" s="5"/>
      <c r="T6" s="5"/>
      <c r="U6" s="5"/>
      <c r="V6" s="5"/>
      <c r="W6" s="5"/>
      <c r="X6" s="5"/>
      <c r="Y6" s="5"/>
      <c r="Z6" s="5"/>
      <c r="AA6" s="5"/>
      <c r="AB6" s="5"/>
      <c r="AC6" s="5"/>
      <c r="AD6" s="5"/>
      <c r="AE6" s="5"/>
      <c r="AF6" s="5"/>
      <c r="AG6" s="5"/>
      <c r="AH6" s="5"/>
      <c r="AI6" s="5"/>
      <c r="AJ6" s="6"/>
    </row>
    <row r="7" spans="1:36" s="7" customFormat="1" ht="15.75" customHeight="1" outlineLevel="1" x14ac:dyDescent="0.2">
      <c r="A7" s="9" t="s">
        <v>39</v>
      </c>
      <c r="B7" s="377" t="s">
        <v>147</v>
      </c>
      <c r="C7" s="377" t="s">
        <v>49</v>
      </c>
      <c r="D7" s="377" t="s">
        <v>49</v>
      </c>
      <c r="E7" s="377" t="s">
        <v>49</v>
      </c>
      <c r="F7" s="377" t="s">
        <v>49</v>
      </c>
      <c r="G7" s="4"/>
      <c r="H7" s="4"/>
      <c r="I7" s="4"/>
      <c r="J7" s="4"/>
      <c r="K7" s="4"/>
      <c r="L7" s="5"/>
      <c r="M7" s="5"/>
      <c r="N7" s="5"/>
      <c r="O7" s="5"/>
      <c r="P7" s="5"/>
      <c r="Q7" s="5"/>
      <c r="R7" s="5"/>
      <c r="S7" s="5"/>
      <c r="T7" s="5"/>
      <c r="U7" s="5"/>
      <c r="V7" s="5"/>
      <c r="W7" s="5"/>
      <c r="X7" s="5"/>
      <c r="Y7" s="5"/>
      <c r="Z7" s="5"/>
      <c r="AA7" s="5"/>
      <c r="AB7" s="5"/>
      <c r="AC7" s="5"/>
      <c r="AD7" s="5"/>
      <c r="AE7" s="5"/>
      <c r="AF7" s="5"/>
      <c r="AG7" s="5"/>
      <c r="AH7" s="5"/>
      <c r="AI7" s="5"/>
      <c r="AJ7" s="6"/>
    </row>
    <row r="8" spans="1:36" s="7" customFormat="1" ht="15.75" customHeight="1" outlineLevel="1" x14ac:dyDescent="0.2">
      <c r="A8" s="10" t="s">
        <v>81</v>
      </c>
      <c r="B8" s="377" t="s">
        <v>50</v>
      </c>
      <c r="C8" s="377" t="s">
        <v>50</v>
      </c>
      <c r="D8" s="377" t="s">
        <v>50</v>
      </c>
      <c r="E8" s="377" t="s">
        <v>50</v>
      </c>
      <c r="F8" s="377" t="s">
        <v>50</v>
      </c>
      <c r="G8" s="4"/>
      <c r="H8" s="4"/>
      <c r="I8" s="4"/>
      <c r="J8" s="4"/>
      <c r="K8" s="4"/>
      <c r="L8" s="5"/>
      <c r="M8" s="5"/>
      <c r="N8" s="5"/>
      <c r="O8" s="5"/>
      <c r="P8" s="5"/>
      <c r="Q8" s="5"/>
      <c r="R8" s="5"/>
      <c r="S8" s="5"/>
      <c r="T8" s="5"/>
      <c r="U8" s="5"/>
      <c r="V8" s="5"/>
      <c r="W8" s="5"/>
      <c r="X8" s="5"/>
      <c r="Y8" s="5"/>
      <c r="Z8" s="5"/>
      <c r="AA8" s="5"/>
      <c r="AB8" s="5"/>
      <c r="AC8" s="5"/>
      <c r="AD8" s="5"/>
      <c r="AE8" s="5"/>
      <c r="AF8" s="5"/>
      <c r="AG8" s="5"/>
      <c r="AH8" s="5"/>
      <c r="AI8" s="5"/>
      <c r="AJ8" s="6"/>
    </row>
    <row r="9" spans="1:36" s="7" customFormat="1" ht="15.75" customHeight="1" outlineLevel="1" x14ac:dyDescent="0.2">
      <c r="A9" s="10" t="s">
        <v>82</v>
      </c>
      <c r="B9" s="377" t="s">
        <v>148</v>
      </c>
      <c r="C9" s="377" t="s">
        <v>51</v>
      </c>
      <c r="D9" s="377" t="s">
        <v>51</v>
      </c>
      <c r="E9" s="377" t="s">
        <v>51</v>
      </c>
      <c r="F9" s="377" t="s">
        <v>51</v>
      </c>
      <c r="G9" s="4"/>
      <c r="H9" s="4"/>
      <c r="I9" s="4"/>
      <c r="J9" s="4"/>
      <c r="K9" s="4"/>
      <c r="L9" s="5"/>
      <c r="M9" s="5"/>
      <c r="N9" s="5"/>
      <c r="O9" s="5"/>
      <c r="P9" s="5"/>
      <c r="Q9" s="5"/>
      <c r="R9" s="5"/>
      <c r="S9" s="5"/>
      <c r="T9" s="5"/>
      <c r="U9" s="5"/>
      <c r="V9" s="5"/>
      <c r="W9" s="5"/>
      <c r="X9" s="5"/>
      <c r="Y9" s="5"/>
      <c r="Z9" s="5"/>
      <c r="AA9" s="5"/>
      <c r="AB9" s="5"/>
      <c r="AC9" s="5"/>
      <c r="AD9" s="5"/>
      <c r="AE9" s="5"/>
      <c r="AF9" s="5"/>
      <c r="AG9" s="5"/>
      <c r="AH9" s="5"/>
      <c r="AI9" s="5"/>
      <c r="AJ9" s="6"/>
    </row>
    <row r="10" spans="1:36" s="12" customFormat="1" ht="15.75" customHeight="1" outlineLevel="1" x14ac:dyDescent="0.2">
      <c r="A10" s="8" t="s">
        <v>53</v>
      </c>
      <c r="B10" s="378" t="s">
        <v>427</v>
      </c>
      <c r="C10" s="378" t="s">
        <v>54</v>
      </c>
      <c r="D10" s="378" t="s">
        <v>54</v>
      </c>
      <c r="E10" s="378" t="s">
        <v>54</v>
      </c>
      <c r="F10" s="378" t="s">
        <v>54</v>
      </c>
      <c r="G10" s="11"/>
      <c r="H10" s="11"/>
      <c r="I10" s="11"/>
      <c r="J10" s="11"/>
      <c r="K10" s="11"/>
      <c r="L10" s="5"/>
      <c r="M10" s="5"/>
      <c r="N10" s="5"/>
      <c r="O10" s="5"/>
      <c r="P10" s="5"/>
      <c r="Q10" s="5"/>
      <c r="R10" s="5"/>
      <c r="S10" s="5">
        <f>+S159*1.03</f>
        <v>3612983926.5500002</v>
      </c>
      <c r="T10" s="5"/>
      <c r="U10" s="5"/>
      <c r="V10" s="5"/>
      <c r="W10" s="5"/>
      <c r="X10" s="5"/>
      <c r="Y10" s="5"/>
      <c r="Z10" s="5"/>
      <c r="AA10" s="5"/>
      <c r="AB10" s="5"/>
      <c r="AC10" s="5"/>
      <c r="AD10" s="5"/>
      <c r="AE10" s="5"/>
      <c r="AF10" s="5"/>
      <c r="AG10" s="5"/>
      <c r="AH10" s="5"/>
      <c r="AI10" s="5"/>
      <c r="AJ10" s="6"/>
    </row>
    <row r="11" spans="1:36" s="7" customFormat="1" ht="15.75" customHeight="1" outlineLevel="1" x14ac:dyDescent="0.2">
      <c r="A11" s="8" t="s">
        <v>76</v>
      </c>
      <c r="B11" s="379" t="s">
        <v>429</v>
      </c>
      <c r="C11" s="377" t="s">
        <v>43</v>
      </c>
      <c r="D11" s="377" t="s">
        <v>43</v>
      </c>
      <c r="E11" s="377" t="s">
        <v>43</v>
      </c>
      <c r="F11" s="377" t="s">
        <v>43</v>
      </c>
      <c r="G11" s="4"/>
      <c r="H11" s="4"/>
      <c r="I11" s="4"/>
      <c r="J11" s="4"/>
      <c r="K11" s="4"/>
      <c r="L11" s="5"/>
      <c r="M11" s="5"/>
      <c r="N11" s="5"/>
      <c r="O11" s="5"/>
      <c r="P11" s="5"/>
      <c r="Q11" s="5"/>
      <c r="R11" s="5"/>
      <c r="S11" s="5">
        <f>+S196*1.03</f>
        <v>1366264615</v>
      </c>
      <c r="T11" s="5"/>
      <c r="U11" s="5"/>
      <c r="V11" s="5"/>
      <c r="W11" s="5"/>
      <c r="X11" s="5"/>
      <c r="Y11" s="5"/>
      <c r="Z11" s="5"/>
      <c r="AA11" s="5"/>
      <c r="AB11" s="5"/>
      <c r="AC11" s="5"/>
      <c r="AD11" s="5"/>
      <c r="AE11" s="5"/>
      <c r="AF11" s="5"/>
      <c r="AG11" s="5"/>
      <c r="AH11" s="5"/>
      <c r="AI11" s="5"/>
      <c r="AJ11" s="6"/>
    </row>
    <row r="12" spans="1:36" s="7" customFormat="1" ht="15.75" customHeight="1" outlineLevel="1" x14ac:dyDescent="0.2">
      <c r="A12" s="8" t="s">
        <v>69</v>
      </c>
      <c r="B12" s="379" t="s">
        <v>428</v>
      </c>
      <c r="C12" s="377">
        <v>2020110010174</v>
      </c>
      <c r="D12" s="377">
        <v>2020110010174</v>
      </c>
      <c r="E12" s="377">
        <v>2020110010174</v>
      </c>
      <c r="F12" s="377">
        <v>2020110010174</v>
      </c>
      <c r="G12" s="4"/>
      <c r="H12" s="4"/>
      <c r="I12" s="4"/>
      <c r="J12" s="4"/>
      <c r="K12" s="4"/>
      <c r="L12" s="5"/>
      <c r="M12" s="5"/>
      <c r="N12" s="5"/>
      <c r="O12" s="5"/>
      <c r="P12" s="5"/>
      <c r="Q12" s="5"/>
      <c r="R12" s="5"/>
      <c r="S12" s="5">
        <f>+S220*1.03</f>
        <v>623751376.83000004</v>
      </c>
      <c r="T12" s="5"/>
      <c r="U12" s="5"/>
      <c r="V12" s="5"/>
      <c r="W12" s="5"/>
      <c r="X12" s="5"/>
      <c r="Y12" s="5"/>
      <c r="Z12" s="5"/>
      <c r="AA12" s="5"/>
      <c r="AB12" s="5"/>
      <c r="AC12" s="5"/>
      <c r="AD12" s="5"/>
      <c r="AE12" s="5"/>
      <c r="AF12" s="5"/>
      <c r="AG12" s="5"/>
      <c r="AH12" s="5"/>
      <c r="AI12" s="5"/>
      <c r="AJ12" s="6"/>
    </row>
    <row r="13" spans="1:36" s="15" customFormat="1" ht="15.75" customHeight="1" outlineLevel="1" x14ac:dyDescent="0.2">
      <c r="A13" s="13" t="s">
        <v>0</v>
      </c>
      <c r="B13" s="377" t="s">
        <v>40</v>
      </c>
      <c r="C13" s="377" t="s">
        <v>40</v>
      </c>
      <c r="D13" s="377" t="s">
        <v>40</v>
      </c>
      <c r="E13" s="377" t="s">
        <v>40</v>
      </c>
      <c r="F13" s="377" t="s">
        <v>40</v>
      </c>
      <c r="G13" s="14"/>
      <c r="H13" s="14"/>
      <c r="I13" s="14"/>
      <c r="J13" s="14"/>
      <c r="K13" s="14"/>
      <c r="L13" s="5"/>
      <c r="M13" s="5"/>
      <c r="N13" s="5"/>
      <c r="O13" s="5"/>
      <c r="P13" s="5"/>
      <c r="Q13" s="5"/>
      <c r="R13" s="5"/>
      <c r="S13" s="5">
        <f>+S231*1.03</f>
        <v>206103000</v>
      </c>
      <c r="T13" s="5"/>
      <c r="U13" s="5"/>
      <c r="V13" s="5"/>
      <c r="W13" s="5"/>
      <c r="X13" s="5"/>
      <c r="Y13" s="5"/>
      <c r="Z13" s="5"/>
      <c r="AA13" s="5"/>
      <c r="AB13" s="5"/>
      <c r="AC13" s="5"/>
      <c r="AD13" s="5"/>
      <c r="AE13" s="5"/>
      <c r="AF13" s="5"/>
      <c r="AG13" s="5"/>
      <c r="AH13" s="5"/>
      <c r="AI13" s="5"/>
      <c r="AJ13" s="6"/>
    </row>
    <row r="14" spans="1:36" s="15" customFormat="1" ht="15.75" customHeight="1" outlineLevel="1" x14ac:dyDescent="0.2">
      <c r="A14" s="13" t="s">
        <v>41</v>
      </c>
      <c r="B14" s="377" t="s">
        <v>430</v>
      </c>
      <c r="C14" s="377" t="s">
        <v>55</v>
      </c>
      <c r="D14" s="377" t="s">
        <v>55</v>
      </c>
      <c r="E14" s="377" t="s">
        <v>55</v>
      </c>
      <c r="F14" s="377" t="s">
        <v>55</v>
      </c>
      <c r="G14" s="4"/>
      <c r="H14" s="4"/>
      <c r="I14" s="4"/>
      <c r="J14" s="4"/>
      <c r="K14" s="4"/>
      <c r="L14" s="5"/>
      <c r="M14" s="5"/>
      <c r="N14" s="5"/>
      <c r="O14" s="5"/>
      <c r="P14" s="5"/>
      <c r="Q14" s="5"/>
      <c r="R14" s="5"/>
      <c r="S14" s="5">
        <f>+S233*1.03</f>
        <v>5809102918.3800001</v>
      </c>
      <c r="T14" s="5"/>
      <c r="U14" s="5"/>
      <c r="V14" s="5"/>
      <c r="W14" s="5"/>
      <c r="X14" s="5"/>
      <c r="Y14" s="5"/>
      <c r="Z14" s="5"/>
      <c r="AA14" s="5"/>
      <c r="AB14" s="5"/>
      <c r="AC14" s="5"/>
      <c r="AD14" s="5"/>
      <c r="AE14" s="5"/>
      <c r="AF14" s="5"/>
      <c r="AG14" s="5"/>
      <c r="AH14" s="5"/>
      <c r="AI14" s="5"/>
      <c r="AJ14" s="6"/>
    </row>
    <row r="15" spans="1:36" s="15" customFormat="1" ht="15.75" customHeight="1" outlineLevel="1" x14ac:dyDescent="0.2">
      <c r="A15" s="13" t="s">
        <v>42</v>
      </c>
      <c r="B15" s="380">
        <v>44230</v>
      </c>
      <c r="C15" s="380"/>
      <c r="D15" s="380"/>
      <c r="E15" s="380"/>
      <c r="F15" s="380"/>
      <c r="G15" s="16"/>
      <c r="H15" s="16"/>
      <c r="I15" s="16"/>
      <c r="J15" s="16"/>
      <c r="K15" s="16"/>
      <c r="L15" s="5"/>
      <c r="M15" s="5"/>
      <c r="N15" s="5"/>
      <c r="O15" s="5"/>
      <c r="P15" s="5"/>
      <c r="Q15" s="5"/>
      <c r="R15" s="5"/>
      <c r="S15" s="5"/>
      <c r="T15" s="5"/>
      <c r="U15" s="5"/>
      <c r="V15" s="5"/>
      <c r="W15" s="5"/>
      <c r="X15" s="5"/>
      <c r="Y15" s="5"/>
      <c r="Z15" s="5"/>
      <c r="AA15" s="5"/>
      <c r="AB15" s="5"/>
      <c r="AC15" s="5"/>
      <c r="AD15" s="5"/>
      <c r="AE15" s="5"/>
      <c r="AF15" s="5"/>
      <c r="AG15" s="5"/>
      <c r="AH15" s="5"/>
      <c r="AI15" s="5"/>
      <c r="AJ15" s="6"/>
    </row>
    <row r="16" spans="1:36" s="15" customFormat="1" ht="15" x14ac:dyDescent="0.2">
      <c r="A16" s="376" t="s">
        <v>70</v>
      </c>
      <c r="B16" s="151" t="s">
        <v>31</v>
      </c>
      <c r="C16" s="151" t="s">
        <v>34</v>
      </c>
      <c r="D16" s="151" t="s">
        <v>35</v>
      </c>
      <c r="E16" s="151" t="s">
        <v>68</v>
      </c>
      <c r="F16" s="151" t="s">
        <v>67</v>
      </c>
      <c r="G16" s="11"/>
      <c r="H16" s="11"/>
      <c r="I16" s="11"/>
      <c r="J16" s="11"/>
      <c r="K16" s="11"/>
      <c r="L16" s="5"/>
      <c r="M16" s="5"/>
      <c r="N16" s="5"/>
      <c r="O16" s="5"/>
      <c r="P16" s="5"/>
      <c r="Q16" s="5"/>
      <c r="R16" s="5"/>
      <c r="S16" s="5"/>
      <c r="T16" s="5"/>
      <c r="U16" s="5"/>
      <c r="V16" s="5"/>
      <c r="W16" s="5"/>
      <c r="X16" s="5"/>
      <c r="Y16" s="5"/>
      <c r="Z16" s="5"/>
      <c r="AA16" s="5"/>
      <c r="AB16" s="5"/>
      <c r="AC16" s="5"/>
      <c r="AD16" s="5"/>
      <c r="AE16" s="5"/>
      <c r="AF16" s="5"/>
      <c r="AG16" s="5"/>
      <c r="AH16" s="5"/>
      <c r="AI16" s="5"/>
      <c r="AJ16" s="6"/>
    </row>
    <row r="17" spans="1:37" s="15" customFormat="1" ht="15" x14ac:dyDescent="0.2">
      <c r="A17" s="376"/>
      <c r="B17" s="17">
        <v>5714000000</v>
      </c>
      <c r="C17" s="18">
        <v>0</v>
      </c>
      <c r="D17" s="18">
        <v>0</v>
      </c>
      <c r="E17" s="19">
        <f>C17-D17</f>
        <v>0</v>
      </c>
      <c r="F17" s="20">
        <f>+B17+E17</f>
        <v>5714000000</v>
      </c>
      <c r="G17" s="11"/>
      <c r="H17" s="11"/>
      <c r="I17" s="11"/>
      <c r="J17" s="11"/>
      <c r="K17" s="11"/>
      <c r="L17" s="5"/>
      <c r="M17" s="5"/>
      <c r="N17" s="5"/>
      <c r="O17" s="5"/>
      <c r="P17" s="5"/>
      <c r="Q17" s="5"/>
      <c r="R17" s="5"/>
      <c r="S17" s="5"/>
      <c r="T17" s="5"/>
      <c r="U17" s="5"/>
      <c r="V17" s="5"/>
      <c r="W17" s="5"/>
      <c r="X17" s="5"/>
      <c r="Y17" s="5"/>
      <c r="Z17" s="5"/>
      <c r="AA17" s="5"/>
      <c r="AB17" s="5"/>
      <c r="AC17" s="5"/>
      <c r="AD17" s="5"/>
      <c r="AE17" s="5"/>
      <c r="AF17" s="5"/>
      <c r="AG17" s="5"/>
      <c r="AH17" s="5"/>
      <c r="AI17" s="5"/>
      <c r="AJ17" s="6"/>
    </row>
    <row r="18" spans="1:37" s="4" customFormat="1" ht="15" x14ac:dyDescent="0.2">
      <c r="A18" s="21"/>
      <c r="B18" s="22"/>
      <c r="C18" s="23"/>
      <c r="D18" s="23"/>
      <c r="E18" s="24"/>
      <c r="F18" s="5"/>
      <c r="G18" s="11"/>
      <c r="H18" s="11"/>
      <c r="I18" s="11"/>
      <c r="J18" s="11"/>
      <c r="K18" s="11"/>
      <c r="L18" s="5"/>
      <c r="M18" s="5"/>
      <c r="N18" s="5"/>
      <c r="O18" s="5"/>
      <c r="P18" s="5"/>
      <c r="Q18" s="5"/>
      <c r="R18" s="5"/>
      <c r="S18" s="5"/>
      <c r="T18" s="5"/>
      <c r="U18" s="5"/>
      <c r="V18" s="5"/>
      <c r="W18" s="5"/>
      <c r="X18" s="5"/>
      <c r="Y18" s="5"/>
      <c r="Z18" s="5"/>
      <c r="AA18" s="5"/>
      <c r="AB18" s="5"/>
      <c r="AC18" s="5"/>
      <c r="AD18" s="5"/>
      <c r="AE18" s="5"/>
      <c r="AF18" s="5"/>
      <c r="AG18" s="5"/>
      <c r="AH18" s="5"/>
      <c r="AI18" s="5"/>
      <c r="AJ18" s="25"/>
    </row>
    <row r="19" spans="1:37" ht="25.5" x14ac:dyDescent="0.2">
      <c r="A19" s="26" t="s">
        <v>1</v>
      </c>
      <c r="B19" s="27" t="s">
        <v>2</v>
      </c>
      <c r="C19" s="27" t="s">
        <v>3</v>
      </c>
      <c r="D19" s="28" t="s">
        <v>4</v>
      </c>
      <c r="E19" s="28" t="s">
        <v>74</v>
      </c>
      <c r="F19" s="28" t="s">
        <v>75</v>
      </c>
      <c r="G19" s="28" t="s">
        <v>59</v>
      </c>
      <c r="H19" s="28" t="s">
        <v>63</v>
      </c>
      <c r="I19" s="28" t="s">
        <v>73</v>
      </c>
      <c r="J19" s="28" t="s">
        <v>5</v>
      </c>
      <c r="K19" s="29" t="s">
        <v>64</v>
      </c>
      <c r="L19" s="30" t="s">
        <v>32</v>
      </c>
      <c r="M19" s="31" t="s">
        <v>29</v>
      </c>
      <c r="N19" s="32" t="s">
        <v>9</v>
      </c>
      <c r="O19" s="33" t="s">
        <v>30</v>
      </c>
      <c r="P19" s="34" t="s">
        <v>10</v>
      </c>
      <c r="Q19" s="31" t="s">
        <v>6</v>
      </c>
      <c r="R19" s="35" t="s">
        <v>11</v>
      </c>
      <c r="S19" s="31" t="s">
        <v>7</v>
      </c>
      <c r="T19" s="31" t="s">
        <v>27</v>
      </c>
      <c r="U19" s="31" t="s">
        <v>28</v>
      </c>
      <c r="V19" s="36" t="s">
        <v>12</v>
      </c>
      <c r="W19" s="37" t="s">
        <v>13</v>
      </c>
      <c r="X19" s="38" t="s">
        <v>14</v>
      </c>
      <c r="Y19" s="38" t="s">
        <v>15</v>
      </c>
      <c r="Z19" s="38" t="s">
        <v>16</v>
      </c>
      <c r="AA19" s="38" t="s">
        <v>17</v>
      </c>
      <c r="AB19" s="38" t="s">
        <v>18</v>
      </c>
      <c r="AC19" s="38" t="s">
        <v>19</v>
      </c>
      <c r="AD19" s="38" t="s">
        <v>20</v>
      </c>
      <c r="AE19" s="38" t="s">
        <v>21</v>
      </c>
      <c r="AF19" s="38" t="s">
        <v>22</v>
      </c>
      <c r="AG19" s="38" t="s">
        <v>23</v>
      </c>
      <c r="AH19" s="39" t="s">
        <v>24</v>
      </c>
      <c r="AI19" s="40" t="s">
        <v>25</v>
      </c>
      <c r="AJ19" s="40" t="s">
        <v>26</v>
      </c>
    </row>
    <row r="20" spans="1:37" s="152" customFormat="1" ht="25.5" x14ac:dyDescent="0.2">
      <c r="A20" s="41" t="s">
        <v>431</v>
      </c>
      <c r="B20" s="122">
        <f>3399000000+171429500</f>
        <v>3570429500</v>
      </c>
      <c r="C20" s="139"/>
      <c r="D20" s="139"/>
      <c r="E20" s="139"/>
      <c r="F20" s="139"/>
      <c r="G20" s="139"/>
      <c r="H20" s="139"/>
      <c r="I20" s="139"/>
      <c r="J20" s="139"/>
      <c r="K20" s="139"/>
      <c r="L20" s="43"/>
      <c r="M20" s="114"/>
      <c r="N20" s="44"/>
      <c r="O20" s="45"/>
      <c r="P20" s="46"/>
      <c r="Q20" s="47"/>
      <c r="R20" s="48"/>
      <c r="S20" s="47"/>
      <c r="T20" s="49"/>
      <c r="U20" s="49"/>
      <c r="V20" s="50"/>
      <c r="W20" s="51"/>
      <c r="X20" s="52"/>
      <c r="Y20" s="52"/>
      <c r="Z20" s="52"/>
      <c r="AA20" s="52"/>
      <c r="AB20" s="52"/>
      <c r="AC20" s="52"/>
      <c r="AD20" s="52"/>
      <c r="AE20" s="52"/>
      <c r="AF20" s="52"/>
      <c r="AG20" s="52"/>
      <c r="AH20" s="53"/>
      <c r="AI20" s="54"/>
      <c r="AJ20" s="54"/>
    </row>
    <row r="21" spans="1:37" s="154" customFormat="1" x14ac:dyDescent="0.2">
      <c r="A21" s="55" t="s">
        <v>431</v>
      </c>
      <c r="B21" s="123">
        <f>+S21</f>
        <v>22000000</v>
      </c>
      <c r="C21" s="57" t="s">
        <v>57</v>
      </c>
      <c r="D21" s="57" t="s">
        <v>432</v>
      </c>
      <c r="E21" s="57" t="s">
        <v>434</v>
      </c>
      <c r="F21" s="57" t="s">
        <v>435</v>
      </c>
      <c r="G21" s="57" t="s">
        <v>433</v>
      </c>
      <c r="H21" s="57" t="s">
        <v>1286</v>
      </c>
      <c r="I21" s="57" t="s">
        <v>437</v>
      </c>
      <c r="J21" s="57" t="s">
        <v>436</v>
      </c>
      <c r="K21" s="364" t="s">
        <v>438</v>
      </c>
      <c r="L21" s="58">
        <v>642</v>
      </c>
      <c r="M21" s="115">
        <v>22000000</v>
      </c>
      <c r="N21" s="56">
        <v>772</v>
      </c>
      <c r="O21" s="56">
        <v>22000000</v>
      </c>
      <c r="P21" s="59">
        <v>827</v>
      </c>
      <c r="Q21" s="56">
        <v>22000000</v>
      </c>
      <c r="R21" s="59">
        <v>960</v>
      </c>
      <c r="S21" s="60">
        <v>22000000</v>
      </c>
      <c r="T21" s="118" t="s">
        <v>442</v>
      </c>
      <c r="U21" s="118" t="s">
        <v>517</v>
      </c>
      <c r="V21" s="61" t="s">
        <v>586</v>
      </c>
      <c r="W21" s="62"/>
      <c r="X21" s="56"/>
      <c r="Y21" s="56"/>
      <c r="Z21" s="56"/>
      <c r="AA21" s="56"/>
      <c r="AB21" s="56"/>
      <c r="AC21" s="56"/>
      <c r="AD21" s="56"/>
      <c r="AE21" s="56">
        <v>0</v>
      </c>
      <c r="AF21" s="56"/>
      <c r="AG21" s="56"/>
      <c r="AH21" s="60"/>
      <c r="AI21" s="63">
        <f>SUM(W21:AH21)</f>
        <v>0</v>
      </c>
      <c r="AJ21" s="64">
        <f>+S21-AI21</f>
        <v>22000000</v>
      </c>
      <c r="AK21" s="153"/>
    </row>
    <row r="22" spans="1:37" s="154" customFormat="1" x14ac:dyDescent="0.2">
      <c r="A22" s="55" t="s">
        <v>431</v>
      </c>
      <c r="B22" s="123">
        <f t="shared" ref="B22:B85" si="0">+S22</f>
        <v>46000000</v>
      </c>
      <c r="C22" s="57" t="s">
        <v>57</v>
      </c>
      <c r="D22" s="57" t="s">
        <v>432</v>
      </c>
      <c r="E22" s="57" t="s">
        <v>434</v>
      </c>
      <c r="F22" s="57" t="s">
        <v>435</v>
      </c>
      <c r="G22" s="57" t="s">
        <v>433</v>
      </c>
      <c r="H22" s="57" t="s">
        <v>1286</v>
      </c>
      <c r="I22" s="57" t="s">
        <v>437</v>
      </c>
      <c r="J22" s="57" t="s">
        <v>436</v>
      </c>
      <c r="K22" s="364" t="s">
        <v>438</v>
      </c>
      <c r="L22" s="58">
        <v>643</v>
      </c>
      <c r="M22" s="115">
        <v>46000000</v>
      </c>
      <c r="N22" s="56">
        <v>724</v>
      </c>
      <c r="O22" s="56">
        <v>46000000</v>
      </c>
      <c r="P22" s="59">
        <v>773</v>
      </c>
      <c r="Q22" s="56">
        <v>46000000</v>
      </c>
      <c r="R22" s="59">
        <v>829</v>
      </c>
      <c r="S22" s="60">
        <v>46000000</v>
      </c>
      <c r="T22" s="118" t="s">
        <v>443</v>
      </c>
      <c r="U22" s="118" t="s">
        <v>518</v>
      </c>
      <c r="V22" s="61" t="s">
        <v>587</v>
      </c>
      <c r="W22" s="62"/>
      <c r="X22" s="56"/>
      <c r="Y22" s="56"/>
      <c r="Z22" s="56"/>
      <c r="AA22" s="56"/>
      <c r="AB22" s="56"/>
      <c r="AC22" s="56">
        <v>0</v>
      </c>
      <c r="AD22" s="56">
        <v>920000</v>
      </c>
      <c r="AE22" s="56">
        <v>9200000</v>
      </c>
      <c r="AF22" s="56"/>
      <c r="AG22" s="56"/>
      <c r="AH22" s="60"/>
      <c r="AI22" s="63">
        <f t="shared" ref="AI22:AI85" si="1">SUM(W22:AH22)</f>
        <v>10120000</v>
      </c>
      <c r="AJ22" s="64">
        <f t="shared" ref="AJ22:AJ85" si="2">+S22-AI22</f>
        <v>35880000</v>
      </c>
      <c r="AK22" s="153"/>
    </row>
    <row r="23" spans="1:37" s="154" customFormat="1" x14ac:dyDescent="0.2">
      <c r="A23" s="55" t="s">
        <v>431</v>
      </c>
      <c r="B23" s="123">
        <f t="shared" si="0"/>
        <v>31500000</v>
      </c>
      <c r="C23" s="57" t="s">
        <v>57</v>
      </c>
      <c r="D23" s="57" t="s">
        <v>432</v>
      </c>
      <c r="E23" s="57" t="s">
        <v>434</v>
      </c>
      <c r="F23" s="57" t="s">
        <v>435</v>
      </c>
      <c r="G23" s="57" t="s">
        <v>433</v>
      </c>
      <c r="H23" s="57" t="s">
        <v>1286</v>
      </c>
      <c r="I23" s="57" t="s">
        <v>437</v>
      </c>
      <c r="J23" s="57" t="s">
        <v>436</v>
      </c>
      <c r="K23" s="364" t="s">
        <v>438</v>
      </c>
      <c r="L23" s="58">
        <v>644</v>
      </c>
      <c r="M23" s="115">
        <v>31500000</v>
      </c>
      <c r="N23" s="56">
        <v>507</v>
      </c>
      <c r="O23" s="56">
        <v>31500000</v>
      </c>
      <c r="P23" s="59">
        <v>650</v>
      </c>
      <c r="Q23" s="56">
        <v>31500000</v>
      </c>
      <c r="R23" s="59">
        <v>706</v>
      </c>
      <c r="S23" s="60">
        <v>31500000</v>
      </c>
      <c r="T23" s="118" t="s">
        <v>444</v>
      </c>
      <c r="U23" s="118" t="s">
        <v>519</v>
      </c>
      <c r="V23" s="61" t="s">
        <v>588</v>
      </c>
      <c r="W23" s="62"/>
      <c r="X23" s="56"/>
      <c r="Y23" s="56"/>
      <c r="Z23" s="56"/>
      <c r="AA23" s="56"/>
      <c r="AB23" s="56"/>
      <c r="AC23" s="56">
        <v>0</v>
      </c>
      <c r="AD23" s="56">
        <v>2730000</v>
      </c>
      <c r="AE23" s="56">
        <v>6300000</v>
      </c>
      <c r="AF23" s="56"/>
      <c r="AG23" s="56"/>
      <c r="AH23" s="60"/>
      <c r="AI23" s="63">
        <f t="shared" si="1"/>
        <v>9030000</v>
      </c>
      <c r="AJ23" s="64">
        <f t="shared" si="2"/>
        <v>22470000</v>
      </c>
      <c r="AK23" s="153"/>
    </row>
    <row r="24" spans="1:37" s="154" customFormat="1" x14ac:dyDescent="0.2">
      <c r="A24" s="55" t="s">
        <v>431</v>
      </c>
      <c r="B24" s="123">
        <f t="shared" si="0"/>
        <v>31500000</v>
      </c>
      <c r="C24" s="57" t="s">
        <v>57</v>
      </c>
      <c r="D24" s="57" t="s">
        <v>432</v>
      </c>
      <c r="E24" s="57" t="s">
        <v>434</v>
      </c>
      <c r="F24" s="57" t="s">
        <v>435</v>
      </c>
      <c r="G24" s="57" t="s">
        <v>433</v>
      </c>
      <c r="H24" s="57" t="s">
        <v>1286</v>
      </c>
      <c r="I24" s="57" t="s">
        <v>437</v>
      </c>
      <c r="J24" s="57" t="s">
        <v>436</v>
      </c>
      <c r="K24" s="364" t="s">
        <v>438</v>
      </c>
      <c r="L24" s="58">
        <v>645</v>
      </c>
      <c r="M24" s="115">
        <v>31500000</v>
      </c>
      <c r="N24" s="56">
        <v>682</v>
      </c>
      <c r="O24" s="56">
        <v>31500000</v>
      </c>
      <c r="P24" s="59">
        <v>719</v>
      </c>
      <c r="Q24" s="56">
        <v>31500000</v>
      </c>
      <c r="R24" s="59">
        <v>798</v>
      </c>
      <c r="S24" s="60">
        <v>31500000</v>
      </c>
      <c r="T24" s="118" t="s">
        <v>445</v>
      </c>
      <c r="U24" s="118" t="s">
        <v>520</v>
      </c>
      <c r="V24" s="61" t="s">
        <v>589</v>
      </c>
      <c r="W24" s="62"/>
      <c r="X24" s="56"/>
      <c r="Y24" s="56"/>
      <c r="Z24" s="56"/>
      <c r="AA24" s="56"/>
      <c r="AB24" s="56"/>
      <c r="AC24" s="56">
        <v>0</v>
      </c>
      <c r="AD24" s="56">
        <v>1470000</v>
      </c>
      <c r="AE24" s="56">
        <v>6300000</v>
      </c>
      <c r="AF24" s="56"/>
      <c r="AG24" s="56"/>
      <c r="AH24" s="60"/>
      <c r="AI24" s="63">
        <f t="shared" si="1"/>
        <v>7770000</v>
      </c>
      <c r="AJ24" s="64">
        <f t="shared" si="2"/>
        <v>23730000</v>
      </c>
      <c r="AK24" s="153"/>
    </row>
    <row r="25" spans="1:37" s="154" customFormat="1" x14ac:dyDescent="0.2">
      <c r="A25" s="55" t="s">
        <v>431</v>
      </c>
      <c r="B25" s="123">
        <f t="shared" si="0"/>
        <v>21250000</v>
      </c>
      <c r="C25" s="57" t="s">
        <v>57</v>
      </c>
      <c r="D25" s="57" t="s">
        <v>432</v>
      </c>
      <c r="E25" s="57" t="s">
        <v>434</v>
      </c>
      <c r="F25" s="57" t="s">
        <v>435</v>
      </c>
      <c r="G25" s="57" t="s">
        <v>433</v>
      </c>
      <c r="H25" s="57" t="s">
        <v>1286</v>
      </c>
      <c r="I25" s="57" t="s">
        <v>437</v>
      </c>
      <c r="J25" s="57" t="s">
        <v>436</v>
      </c>
      <c r="K25" s="364" t="s">
        <v>438</v>
      </c>
      <c r="L25" s="58">
        <v>646</v>
      </c>
      <c r="M25" s="115">
        <v>21250000</v>
      </c>
      <c r="N25" s="56">
        <v>664</v>
      </c>
      <c r="O25" s="56">
        <v>21250000</v>
      </c>
      <c r="P25" s="59">
        <v>714</v>
      </c>
      <c r="Q25" s="56">
        <v>21250000</v>
      </c>
      <c r="R25" s="59">
        <v>781</v>
      </c>
      <c r="S25" s="60">
        <v>21250000</v>
      </c>
      <c r="T25" s="118" t="s">
        <v>446</v>
      </c>
      <c r="U25" s="118" t="s">
        <v>521</v>
      </c>
      <c r="V25" s="61" t="s">
        <v>590</v>
      </c>
      <c r="W25" s="62"/>
      <c r="X25" s="56"/>
      <c r="Y25" s="56"/>
      <c r="Z25" s="56"/>
      <c r="AA25" s="56"/>
      <c r="AB25" s="56"/>
      <c r="AC25" s="56">
        <v>0</v>
      </c>
      <c r="AD25" s="56">
        <v>1133333</v>
      </c>
      <c r="AE25" s="56">
        <v>4250000</v>
      </c>
      <c r="AF25" s="56"/>
      <c r="AG25" s="56"/>
      <c r="AH25" s="60"/>
      <c r="AI25" s="63">
        <f t="shared" si="1"/>
        <v>5383333</v>
      </c>
      <c r="AJ25" s="64">
        <f t="shared" si="2"/>
        <v>15866667</v>
      </c>
      <c r="AK25" s="153"/>
    </row>
    <row r="26" spans="1:37" s="154" customFormat="1" x14ac:dyDescent="0.2">
      <c r="A26" s="55" t="s">
        <v>431</v>
      </c>
      <c r="B26" s="123">
        <f t="shared" si="0"/>
        <v>21250000</v>
      </c>
      <c r="C26" s="57" t="s">
        <v>57</v>
      </c>
      <c r="D26" s="57" t="s">
        <v>432</v>
      </c>
      <c r="E26" s="57" t="s">
        <v>434</v>
      </c>
      <c r="F26" s="57" t="s">
        <v>435</v>
      </c>
      <c r="G26" s="57" t="s">
        <v>433</v>
      </c>
      <c r="H26" s="57" t="s">
        <v>1286</v>
      </c>
      <c r="I26" s="57" t="s">
        <v>437</v>
      </c>
      <c r="J26" s="57" t="s">
        <v>436</v>
      </c>
      <c r="K26" s="364" t="s">
        <v>438</v>
      </c>
      <c r="L26" s="58">
        <v>647</v>
      </c>
      <c r="M26" s="115">
        <v>21250000</v>
      </c>
      <c r="N26" s="56">
        <v>683</v>
      </c>
      <c r="O26" s="56">
        <v>21250000</v>
      </c>
      <c r="P26" s="59">
        <v>759</v>
      </c>
      <c r="Q26" s="56">
        <v>21250000</v>
      </c>
      <c r="R26" s="59">
        <v>799</v>
      </c>
      <c r="S26" s="60">
        <v>21250000</v>
      </c>
      <c r="T26" s="118" t="s">
        <v>447</v>
      </c>
      <c r="U26" s="118" t="s">
        <v>522</v>
      </c>
      <c r="V26" s="61" t="s">
        <v>591</v>
      </c>
      <c r="W26" s="62"/>
      <c r="X26" s="56"/>
      <c r="Y26" s="56"/>
      <c r="Z26" s="56"/>
      <c r="AA26" s="56"/>
      <c r="AB26" s="56"/>
      <c r="AC26" s="56">
        <v>0</v>
      </c>
      <c r="AD26" s="56">
        <v>0</v>
      </c>
      <c r="AE26" s="56">
        <v>5241667</v>
      </c>
      <c r="AF26" s="56"/>
      <c r="AG26" s="56"/>
      <c r="AH26" s="60"/>
      <c r="AI26" s="63">
        <f t="shared" si="1"/>
        <v>5241667</v>
      </c>
      <c r="AJ26" s="64">
        <f t="shared" si="2"/>
        <v>16008333</v>
      </c>
      <c r="AK26" s="153"/>
    </row>
    <row r="27" spans="1:37" s="154" customFormat="1" x14ac:dyDescent="0.2">
      <c r="A27" s="55" t="s">
        <v>431</v>
      </c>
      <c r="B27" s="123">
        <f t="shared" si="0"/>
        <v>35000000</v>
      </c>
      <c r="C27" s="57" t="s">
        <v>57</v>
      </c>
      <c r="D27" s="57" t="s">
        <v>432</v>
      </c>
      <c r="E27" s="57" t="s">
        <v>434</v>
      </c>
      <c r="F27" s="57" t="s">
        <v>435</v>
      </c>
      <c r="G27" s="57" t="s">
        <v>433</v>
      </c>
      <c r="H27" s="57" t="s">
        <v>1286</v>
      </c>
      <c r="I27" s="57" t="s">
        <v>437</v>
      </c>
      <c r="J27" s="57" t="s">
        <v>436</v>
      </c>
      <c r="K27" s="364" t="s">
        <v>438</v>
      </c>
      <c r="L27" s="58">
        <v>648</v>
      </c>
      <c r="M27" s="115">
        <v>35000000</v>
      </c>
      <c r="N27" s="56">
        <v>672</v>
      </c>
      <c r="O27" s="56">
        <v>35000000</v>
      </c>
      <c r="P27" s="59">
        <v>718</v>
      </c>
      <c r="Q27" s="56">
        <v>35000000</v>
      </c>
      <c r="R27" s="59">
        <v>812</v>
      </c>
      <c r="S27" s="60">
        <v>35000000</v>
      </c>
      <c r="T27" s="118" t="s">
        <v>448</v>
      </c>
      <c r="U27" s="118" t="s">
        <v>523</v>
      </c>
      <c r="V27" s="61" t="s">
        <v>592</v>
      </c>
      <c r="W27" s="62"/>
      <c r="X27" s="56"/>
      <c r="Y27" s="56"/>
      <c r="Z27" s="56"/>
      <c r="AA27" s="56"/>
      <c r="AB27" s="56"/>
      <c r="AC27" s="56">
        <v>0</v>
      </c>
      <c r="AD27" s="56">
        <v>1633333</v>
      </c>
      <c r="AE27" s="56">
        <v>7000000</v>
      </c>
      <c r="AF27" s="56"/>
      <c r="AG27" s="56"/>
      <c r="AH27" s="60"/>
      <c r="AI27" s="63">
        <f t="shared" si="1"/>
        <v>8633333</v>
      </c>
      <c r="AJ27" s="64">
        <f t="shared" si="2"/>
        <v>26366667</v>
      </c>
      <c r="AK27" s="153"/>
    </row>
    <row r="28" spans="1:37" s="154" customFormat="1" x14ac:dyDescent="0.2">
      <c r="A28" s="55" t="s">
        <v>431</v>
      </c>
      <c r="B28" s="123">
        <f t="shared" si="0"/>
        <v>21250000</v>
      </c>
      <c r="C28" s="57" t="s">
        <v>57</v>
      </c>
      <c r="D28" s="57" t="s">
        <v>432</v>
      </c>
      <c r="E28" s="57" t="s">
        <v>434</v>
      </c>
      <c r="F28" s="57" t="s">
        <v>435</v>
      </c>
      <c r="G28" s="57" t="s">
        <v>433</v>
      </c>
      <c r="H28" s="57" t="s">
        <v>1286</v>
      </c>
      <c r="I28" s="57" t="s">
        <v>437</v>
      </c>
      <c r="J28" s="57" t="s">
        <v>436</v>
      </c>
      <c r="K28" s="364" t="s">
        <v>438</v>
      </c>
      <c r="L28" s="58">
        <v>649</v>
      </c>
      <c r="M28" s="115">
        <v>21250000</v>
      </c>
      <c r="N28" s="56">
        <v>684</v>
      </c>
      <c r="O28" s="56">
        <v>21250000</v>
      </c>
      <c r="P28" s="59">
        <v>717</v>
      </c>
      <c r="Q28" s="56">
        <v>21250000</v>
      </c>
      <c r="R28" s="59">
        <v>811</v>
      </c>
      <c r="S28" s="60">
        <v>21250000</v>
      </c>
      <c r="T28" s="118" t="s">
        <v>449</v>
      </c>
      <c r="U28" s="118" t="s">
        <v>524</v>
      </c>
      <c r="V28" s="61" t="s">
        <v>593</v>
      </c>
      <c r="W28" s="62"/>
      <c r="X28" s="56"/>
      <c r="Y28" s="56"/>
      <c r="Z28" s="56"/>
      <c r="AA28" s="56"/>
      <c r="AB28" s="56"/>
      <c r="AC28" s="56">
        <v>0</v>
      </c>
      <c r="AD28" s="56">
        <v>991667</v>
      </c>
      <c r="AE28" s="56">
        <v>4250000</v>
      </c>
      <c r="AF28" s="56"/>
      <c r="AG28" s="56"/>
      <c r="AH28" s="60"/>
      <c r="AI28" s="63">
        <f t="shared" si="1"/>
        <v>5241667</v>
      </c>
      <c r="AJ28" s="64">
        <f t="shared" si="2"/>
        <v>16008333</v>
      </c>
      <c r="AK28" s="153"/>
    </row>
    <row r="29" spans="1:37" s="154" customFormat="1" x14ac:dyDescent="0.2">
      <c r="A29" s="55" t="s">
        <v>431</v>
      </c>
      <c r="B29" s="123">
        <f t="shared" si="0"/>
        <v>21250000</v>
      </c>
      <c r="C29" s="57" t="s">
        <v>57</v>
      </c>
      <c r="D29" s="57" t="s">
        <v>432</v>
      </c>
      <c r="E29" s="57" t="s">
        <v>434</v>
      </c>
      <c r="F29" s="57" t="s">
        <v>435</v>
      </c>
      <c r="G29" s="57" t="s">
        <v>433</v>
      </c>
      <c r="H29" s="57" t="s">
        <v>1286</v>
      </c>
      <c r="I29" s="57" t="s">
        <v>437</v>
      </c>
      <c r="J29" s="57" t="s">
        <v>436</v>
      </c>
      <c r="K29" s="364" t="s">
        <v>438</v>
      </c>
      <c r="L29" s="58">
        <v>650</v>
      </c>
      <c r="M29" s="115">
        <v>21250000</v>
      </c>
      <c r="N29" s="56">
        <v>687</v>
      </c>
      <c r="O29" s="56">
        <v>21250000</v>
      </c>
      <c r="P29" s="59">
        <v>716</v>
      </c>
      <c r="Q29" s="56">
        <v>21250000</v>
      </c>
      <c r="R29" s="59">
        <v>813</v>
      </c>
      <c r="S29" s="60">
        <v>21250000</v>
      </c>
      <c r="T29" s="118" t="s">
        <v>450</v>
      </c>
      <c r="U29" s="118" t="s">
        <v>525</v>
      </c>
      <c r="V29" s="61" t="s">
        <v>594</v>
      </c>
      <c r="W29" s="62"/>
      <c r="X29" s="56"/>
      <c r="Y29" s="56"/>
      <c r="Z29" s="56"/>
      <c r="AA29" s="56"/>
      <c r="AB29" s="56"/>
      <c r="AC29" s="56">
        <v>0</v>
      </c>
      <c r="AD29" s="56">
        <v>991667</v>
      </c>
      <c r="AE29" s="56">
        <v>4250000</v>
      </c>
      <c r="AF29" s="56"/>
      <c r="AG29" s="56"/>
      <c r="AH29" s="60"/>
      <c r="AI29" s="63">
        <f t="shared" si="1"/>
        <v>5241667</v>
      </c>
      <c r="AJ29" s="64">
        <f t="shared" si="2"/>
        <v>16008333</v>
      </c>
      <c r="AK29" s="153"/>
    </row>
    <row r="30" spans="1:37" s="154" customFormat="1" x14ac:dyDescent="0.2">
      <c r="A30" s="55" t="s">
        <v>431</v>
      </c>
      <c r="B30" s="123">
        <f t="shared" si="0"/>
        <v>31500000</v>
      </c>
      <c r="C30" s="57" t="s">
        <v>57</v>
      </c>
      <c r="D30" s="57" t="s">
        <v>432</v>
      </c>
      <c r="E30" s="57" t="s">
        <v>434</v>
      </c>
      <c r="F30" s="57" t="s">
        <v>435</v>
      </c>
      <c r="G30" s="57" t="s">
        <v>433</v>
      </c>
      <c r="H30" s="57" t="s">
        <v>1286</v>
      </c>
      <c r="I30" s="57" t="s">
        <v>437</v>
      </c>
      <c r="J30" s="57" t="s">
        <v>436</v>
      </c>
      <c r="K30" s="364" t="s">
        <v>438</v>
      </c>
      <c r="L30" s="58">
        <v>651</v>
      </c>
      <c r="M30" s="115">
        <v>31500000</v>
      </c>
      <c r="N30" s="56">
        <v>688</v>
      </c>
      <c r="O30" s="56">
        <v>31500000</v>
      </c>
      <c r="P30" s="59">
        <v>715</v>
      </c>
      <c r="Q30" s="56">
        <v>31500000</v>
      </c>
      <c r="R30" s="59">
        <v>840</v>
      </c>
      <c r="S30" s="60">
        <v>31500000</v>
      </c>
      <c r="T30" s="118" t="s">
        <v>451</v>
      </c>
      <c r="U30" s="118" t="s">
        <v>526</v>
      </c>
      <c r="V30" s="61" t="s">
        <v>595</v>
      </c>
      <c r="W30" s="62"/>
      <c r="X30" s="56"/>
      <c r="Y30" s="56"/>
      <c r="Z30" s="56"/>
      <c r="AA30" s="56"/>
      <c r="AB30" s="56"/>
      <c r="AC30" s="56">
        <v>0</v>
      </c>
      <c r="AD30" s="56">
        <v>0</v>
      </c>
      <c r="AE30" s="56">
        <v>6510000</v>
      </c>
      <c r="AF30" s="56"/>
      <c r="AG30" s="56"/>
      <c r="AH30" s="60"/>
      <c r="AI30" s="63">
        <f t="shared" si="1"/>
        <v>6510000</v>
      </c>
      <c r="AJ30" s="64">
        <f t="shared" si="2"/>
        <v>24990000</v>
      </c>
      <c r="AK30" s="153"/>
    </row>
    <row r="31" spans="1:37" s="154" customFormat="1" x14ac:dyDescent="0.2">
      <c r="A31" s="55" t="s">
        <v>431</v>
      </c>
      <c r="B31" s="123">
        <f t="shared" si="0"/>
        <v>12750000</v>
      </c>
      <c r="C31" s="57" t="s">
        <v>57</v>
      </c>
      <c r="D31" s="57" t="s">
        <v>432</v>
      </c>
      <c r="E31" s="57" t="s">
        <v>434</v>
      </c>
      <c r="F31" s="57" t="s">
        <v>435</v>
      </c>
      <c r="G31" s="57" t="s">
        <v>433</v>
      </c>
      <c r="H31" s="57" t="s">
        <v>1286</v>
      </c>
      <c r="I31" s="57" t="s">
        <v>437</v>
      </c>
      <c r="J31" s="57" t="s">
        <v>436</v>
      </c>
      <c r="K31" s="364" t="s">
        <v>438</v>
      </c>
      <c r="L31" s="58">
        <v>652</v>
      </c>
      <c r="M31" s="115">
        <v>12750000</v>
      </c>
      <c r="N31" s="56">
        <v>703</v>
      </c>
      <c r="O31" s="56">
        <v>12750000</v>
      </c>
      <c r="P31" s="59">
        <v>735</v>
      </c>
      <c r="Q31" s="56">
        <v>12750000</v>
      </c>
      <c r="R31" s="59">
        <v>1078</v>
      </c>
      <c r="S31" s="60">
        <v>12750000</v>
      </c>
      <c r="T31" s="118" t="s">
        <v>452</v>
      </c>
      <c r="U31" s="118" t="s">
        <v>527</v>
      </c>
      <c r="V31" s="61" t="s">
        <v>596</v>
      </c>
      <c r="W31" s="62"/>
      <c r="X31" s="56"/>
      <c r="Y31" s="56"/>
      <c r="Z31" s="56"/>
      <c r="AA31" s="56"/>
      <c r="AB31" s="56"/>
      <c r="AC31" s="56"/>
      <c r="AD31" s="56"/>
      <c r="AE31" s="56">
        <v>0</v>
      </c>
      <c r="AF31" s="56"/>
      <c r="AG31" s="56"/>
      <c r="AH31" s="60"/>
      <c r="AI31" s="63">
        <f t="shared" si="1"/>
        <v>0</v>
      </c>
      <c r="AJ31" s="64">
        <f t="shared" si="2"/>
        <v>12750000</v>
      </c>
      <c r="AK31" s="153"/>
    </row>
    <row r="32" spans="1:37" s="154" customFormat="1" x14ac:dyDescent="0.2">
      <c r="A32" s="55" t="s">
        <v>431</v>
      </c>
      <c r="B32" s="123">
        <f t="shared" si="0"/>
        <v>4833333</v>
      </c>
      <c r="C32" s="57" t="s">
        <v>57</v>
      </c>
      <c r="D32" s="57" t="s">
        <v>432</v>
      </c>
      <c r="E32" s="57" t="s">
        <v>434</v>
      </c>
      <c r="F32" s="57" t="s">
        <v>435</v>
      </c>
      <c r="G32" s="57" t="s">
        <v>433</v>
      </c>
      <c r="H32" s="57" t="s">
        <v>1286</v>
      </c>
      <c r="I32" s="57" t="s">
        <v>437</v>
      </c>
      <c r="J32" s="57" t="s">
        <v>436</v>
      </c>
      <c r="K32" s="364" t="s">
        <v>438</v>
      </c>
      <c r="L32" s="58">
        <v>653</v>
      </c>
      <c r="M32" s="115">
        <v>4833333</v>
      </c>
      <c r="N32" s="56">
        <v>912</v>
      </c>
      <c r="O32" s="56">
        <v>4833333</v>
      </c>
      <c r="P32" s="59">
        <v>1005</v>
      </c>
      <c r="Q32" s="56">
        <v>4833333</v>
      </c>
      <c r="R32" s="59">
        <v>1236</v>
      </c>
      <c r="S32" s="60">
        <v>4833333</v>
      </c>
      <c r="T32" s="118" t="s">
        <v>1717</v>
      </c>
      <c r="U32" s="118" t="s">
        <v>1787</v>
      </c>
      <c r="V32" s="61">
        <v>690</v>
      </c>
      <c r="W32" s="62"/>
      <c r="X32" s="56"/>
      <c r="Y32" s="56"/>
      <c r="Z32" s="56"/>
      <c r="AA32" s="56"/>
      <c r="AB32" s="56"/>
      <c r="AC32" s="56"/>
      <c r="AD32" s="56"/>
      <c r="AE32" s="56">
        <v>0</v>
      </c>
      <c r="AF32" s="56"/>
      <c r="AG32" s="56"/>
      <c r="AH32" s="60"/>
      <c r="AI32" s="63">
        <f t="shared" si="1"/>
        <v>0</v>
      </c>
      <c r="AJ32" s="64">
        <f t="shared" si="2"/>
        <v>4833333</v>
      </c>
      <c r="AK32" s="153"/>
    </row>
    <row r="33" spans="1:37" s="154" customFormat="1" x14ac:dyDescent="0.2">
      <c r="A33" s="55" t="s">
        <v>431</v>
      </c>
      <c r="B33" s="123">
        <f t="shared" si="0"/>
        <v>26679999</v>
      </c>
      <c r="C33" s="57" t="s">
        <v>57</v>
      </c>
      <c r="D33" s="57" t="s">
        <v>432</v>
      </c>
      <c r="E33" s="57" t="s">
        <v>434</v>
      </c>
      <c r="F33" s="57" t="s">
        <v>435</v>
      </c>
      <c r="G33" s="57" t="s">
        <v>433</v>
      </c>
      <c r="H33" s="57" t="s">
        <v>1286</v>
      </c>
      <c r="I33" s="57" t="s">
        <v>437</v>
      </c>
      <c r="J33" s="57" t="s">
        <v>436</v>
      </c>
      <c r="K33" s="364" t="s">
        <v>438</v>
      </c>
      <c r="L33" s="58">
        <v>654</v>
      </c>
      <c r="M33" s="115">
        <v>26679999</v>
      </c>
      <c r="N33" s="56">
        <v>700</v>
      </c>
      <c r="O33" s="56">
        <v>26679999</v>
      </c>
      <c r="P33" s="59">
        <v>772</v>
      </c>
      <c r="Q33" s="56">
        <v>26679999</v>
      </c>
      <c r="R33" s="59">
        <v>880</v>
      </c>
      <c r="S33" s="60">
        <v>26679999</v>
      </c>
      <c r="T33" s="118" t="s">
        <v>453</v>
      </c>
      <c r="U33" s="118" t="s">
        <v>528</v>
      </c>
      <c r="V33" s="61" t="s">
        <v>597</v>
      </c>
      <c r="W33" s="62"/>
      <c r="X33" s="56"/>
      <c r="Y33" s="56"/>
      <c r="Z33" s="56"/>
      <c r="AA33" s="56"/>
      <c r="AB33" s="56"/>
      <c r="AC33" s="56"/>
      <c r="AD33" s="56">
        <v>0</v>
      </c>
      <c r="AE33" s="56">
        <v>3480000</v>
      </c>
      <c r="AF33" s="56"/>
      <c r="AG33" s="56"/>
      <c r="AH33" s="60"/>
      <c r="AI33" s="63">
        <f t="shared" si="1"/>
        <v>3480000</v>
      </c>
      <c r="AJ33" s="64">
        <f t="shared" si="2"/>
        <v>23199999</v>
      </c>
      <c r="AK33" s="153"/>
    </row>
    <row r="34" spans="1:37" s="154" customFormat="1" x14ac:dyDescent="0.2">
      <c r="A34" s="55" t="s">
        <v>431</v>
      </c>
      <c r="B34" s="123">
        <f t="shared" si="0"/>
        <v>19332500</v>
      </c>
      <c r="C34" s="57" t="s">
        <v>57</v>
      </c>
      <c r="D34" s="57" t="s">
        <v>432</v>
      </c>
      <c r="E34" s="57" t="s">
        <v>434</v>
      </c>
      <c r="F34" s="57" t="s">
        <v>435</v>
      </c>
      <c r="G34" s="57" t="s">
        <v>433</v>
      </c>
      <c r="H34" s="57" t="s">
        <v>1286</v>
      </c>
      <c r="I34" s="57" t="s">
        <v>437</v>
      </c>
      <c r="J34" s="57" t="s">
        <v>436</v>
      </c>
      <c r="K34" s="364" t="s">
        <v>438</v>
      </c>
      <c r="L34" s="58">
        <v>655</v>
      </c>
      <c r="M34" s="115">
        <v>19332500</v>
      </c>
      <c r="N34" s="56">
        <v>691</v>
      </c>
      <c r="O34" s="56">
        <v>19332500</v>
      </c>
      <c r="P34" s="59">
        <v>756</v>
      </c>
      <c r="Q34" s="56">
        <v>19332500</v>
      </c>
      <c r="R34" s="59">
        <v>848</v>
      </c>
      <c r="S34" s="60">
        <v>19332500</v>
      </c>
      <c r="T34" s="118" t="s">
        <v>454</v>
      </c>
      <c r="U34" s="118" t="s">
        <v>529</v>
      </c>
      <c r="V34" s="61" t="s">
        <v>598</v>
      </c>
      <c r="W34" s="62"/>
      <c r="X34" s="56"/>
      <c r="Y34" s="56"/>
      <c r="Z34" s="56"/>
      <c r="AA34" s="56"/>
      <c r="AB34" s="56"/>
      <c r="AC34" s="56">
        <v>0</v>
      </c>
      <c r="AD34" s="56">
        <v>0</v>
      </c>
      <c r="AE34" s="56">
        <v>3866500</v>
      </c>
      <c r="AF34" s="56"/>
      <c r="AG34" s="56"/>
      <c r="AH34" s="60"/>
      <c r="AI34" s="63">
        <f t="shared" si="1"/>
        <v>3866500</v>
      </c>
      <c r="AJ34" s="64">
        <f t="shared" si="2"/>
        <v>15466000</v>
      </c>
      <c r="AK34" s="153"/>
    </row>
    <row r="35" spans="1:37" s="154" customFormat="1" x14ac:dyDescent="0.2">
      <c r="A35" s="55" t="s">
        <v>431</v>
      </c>
      <c r="B35" s="123">
        <f t="shared" si="0"/>
        <v>29000000</v>
      </c>
      <c r="C35" s="57" t="s">
        <v>57</v>
      </c>
      <c r="D35" s="57" t="s">
        <v>432</v>
      </c>
      <c r="E35" s="57" t="s">
        <v>434</v>
      </c>
      <c r="F35" s="57" t="s">
        <v>435</v>
      </c>
      <c r="G35" s="57" t="s">
        <v>433</v>
      </c>
      <c r="H35" s="57" t="s">
        <v>1286</v>
      </c>
      <c r="I35" s="57" t="s">
        <v>437</v>
      </c>
      <c r="J35" s="57" t="s">
        <v>436</v>
      </c>
      <c r="K35" s="364" t="s">
        <v>438</v>
      </c>
      <c r="L35" s="58">
        <v>656</v>
      </c>
      <c r="M35" s="115">
        <v>29000000</v>
      </c>
      <c r="N35" s="56">
        <v>505</v>
      </c>
      <c r="O35" s="56">
        <v>29000000</v>
      </c>
      <c r="P35" s="59">
        <v>649</v>
      </c>
      <c r="Q35" s="56">
        <v>29000000</v>
      </c>
      <c r="R35" s="59">
        <v>702</v>
      </c>
      <c r="S35" s="60">
        <v>29000000</v>
      </c>
      <c r="T35" s="118" t="s">
        <v>455</v>
      </c>
      <c r="U35" s="118" t="s">
        <v>530</v>
      </c>
      <c r="V35" s="61" t="s">
        <v>599</v>
      </c>
      <c r="W35" s="62"/>
      <c r="X35" s="56"/>
      <c r="Y35" s="56"/>
      <c r="Z35" s="56"/>
      <c r="AA35" s="56"/>
      <c r="AB35" s="56"/>
      <c r="AC35" s="56">
        <v>0</v>
      </c>
      <c r="AD35" s="56">
        <v>2513333</v>
      </c>
      <c r="AE35" s="56">
        <v>5800000</v>
      </c>
      <c r="AF35" s="56"/>
      <c r="AG35" s="56"/>
      <c r="AH35" s="60"/>
      <c r="AI35" s="63">
        <f t="shared" si="1"/>
        <v>8313333</v>
      </c>
      <c r="AJ35" s="64">
        <f t="shared" si="2"/>
        <v>20686667</v>
      </c>
      <c r="AK35" s="153"/>
    </row>
    <row r="36" spans="1:37" s="154" customFormat="1" x14ac:dyDescent="0.2">
      <c r="A36" s="55" t="s">
        <v>431</v>
      </c>
      <c r="B36" s="123">
        <f t="shared" si="0"/>
        <v>31500000</v>
      </c>
      <c r="C36" s="57" t="s">
        <v>57</v>
      </c>
      <c r="D36" s="57" t="s">
        <v>432</v>
      </c>
      <c r="E36" s="57" t="s">
        <v>434</v>
      </c>
      <c r="F36" s="57" t="s">
        <v>435</v>
      </c>
      <c r="G36" s="57" t="s">
        <v>433</v>
      </c>
      <c r="H36" s="57" t="s">
        <v>1286</v>
      </c>
      <c r="I36" s="57" t="s">
        <v>437</v>
      </c>
      <c r="J36" s="57" t="s">
        <v>436</v>
      </c>
      <c r="K36" s="364" t="s">
        <v>438</v>
      </c>
      <c r="L36" s="58">
        <v>657</v>
      </c>
      <c r="M36" s="115">
        <v>31500000</v>
      </c>
      <c r="N36" s="56">
        <v>647</v>
      </c>
      <c r="O36" s="56">
        <v>31500000</v>
      </c>
      <c r="P36" s="59">
        <v>734</v>
      </c>
      <c r="Q36" s="56">
        <v>31500000</v>
      </c>
      <c r="R36" s="59">
        <v>782</v>
      </c>
      <c r="S36" s="60">
        <v>31500000</v>
      </c>
      <c r="T36" s="118" t="s">
        <v>456</v>
      </c>
      <c r="U36" s="118" t="s">
        <v>531</v>
      </c>
      <c r="V36" s="61" t="s">
        <v>600</v>
      </c>
      <c r="W36" s="62"/>
      <c r="X36" s="56"/>
      <c r="Y36" s="56"/>
      <c r="Z36" s="56"/>
      <c r="AA36" s="56"/>
      <c r="AB36" s="56"/>
      <c r="AC36" s="56">
        <v>0</v>
      </c>
      <c r="AD36" s="56">
        <v>1680000</v>
      </c>
      <c r="AE36" s="56">
        <v>6300000</v>
      </c>
      <c r="AF36" s="56"/>
      <c r="AG36" s="56"/>
      <c r="AH36" s="60"/>
      <c r="AI36" s="63">
        <f t="shared" si="1"/>
        <v>7980000</v>
      </c>
      <c r="AJ36" s="64">
        <f t="shared" si="2"/>
        <v>23520000</v>
      </c>
      <c r="AK36" s="153"/>
    </row>
    <row r="37" spans="1:37" s="154" customFormat="1" x14ac:dyDescent="0.2">
      <c r="A37" s="55" t="s">
        <v>431</v>
      </c>
      <c r="B37" s="123">
        <f t="shared" si="0"/>
        <v>11200000</v>
      </c>
      <c r="C37" s="57" t="s">
        <v>57</v>
      </c>
      <c r="D37" s="57" t="s">
        <v>432</v>
      </c>
      <c r="E37" s="57" t="s">
        <v>434</v>
      </c>
      <c r="F37" s="57" t="s">
        <v>435</v>
      </c>
      <c r="G37" s="57" t="s">
        <v>433</v>
      </c>
      <c r="H37" s="57" t="s">
        <v>1286</v>
      </c>
      <c r="I37" s="57" t="s">
        <v>437</v>
      </c>
      <c r="J37" s="57" t="s">
        <v>436</v>
      </c>
      <c r="K37" s="364" t="s">
        <v>438</v>
      </c>
      <c r="L37" s="58">
        <v>658</v>
      </c>
      <c r="M37" s="115">
        <v>11200000</v>
      </c>
      <c r="N37" s="56">
        <v>701</v>
      </c>
      <c r="O37" s="56">
        <v>11200000</v>
      </c>
      <c r="P37" s="59">
        <v>758</v>
      </c>
      <c r="Q37" s="56">
        <v>11200000</v>
      </c>
      <c r="R37" s="59">
        <v>817</v>
      </c>
      <c r="S37" s="60">
        <v>11200000</v>
      </c>
      <c r="T37" s="118" t="s">
        <v>457</v>
      </c>
      <c r="U37" s="118" t="s">
        <v>532</v>
      </c>
      <c r="V37" s="61" t="s">
        <v>601</v>
      </c>
      <c r="W37" s="62"/>
      <c r="X37" s="56"/>
      <c r="Y37" s="56"/>
      <c r="Z37" s="56"/>
      <c r="AA37" s="56"/>
      <c r="AB37" s="56"/>
      <c r="AC37" s="56">
        <v>0</v>
      </c>
      <c r="AD37" s="56">
        <v>0</v>
      </c>
      <c r="AE37" s="56">
        <v>3453333</v>
      </c>
      <c r="AF37" s="56"/>
      <c r="AG37" s="56"/>
      <c r="AH37" s="60"/>
      <c r="AI37" s="63">
        <f t="shared" si="1"/>
        <v>3453333</v>
      </c>
      <c r="AJ37" s="64">
        <f t="shared" si="2"/>
        <v>7746667</v>
      </c>
      <c r="AK37" s="153"/>
    </row>
    <row r="38" spans="1:37" s="154" customFormat="1" x14ac:dyDescent="0.2">
      <c r="A38" s="55" t="s">
        <v>431</v>
      </c>
      <c r="B38" s="123">
        <f t="shared" si="0"/>
        <v>40000000</v>
      </c>
      <c r="C38" s="57" t="s">
        <v>57</v>
      </c>
      <c r="D38" s="57" t="s">
        <v>432</v>
      </c>
      <c r="E38" s="57" t="s">
        <v>434</v>
      </c>
      <c r="F38" s="57" t="s">
        <v>435</v>
      </c>
      <c r="G38" s="57" t="s">
        <v>433</v>
      </c>
      <c r="H38" s="57" t="s">
        <v>1286</v>
      </c>
      <c r="I38" s="57" t="s">
        <v>437</v>
      </c>
      <c r="J38" s="57" t="s">
        <v>436</v>
      </c>
      <c r="K38" s="364" t="s">
        <v>438</v>
      </c>
      <c r="L38" s="58">
        <v>659</v>
      </c>
      <c r="M38" s="115">
        <v>40000000</v>
      </c>
      <c r="N38" s="56">
        <v>671</v>
      </c>
      <c r="O38" s="56">
        <v>40000000</v>
      </c>
      <c r="P38" s="59">
        <v>757</v>
      </c>
      <c r="Q38" s="56">
        <v>40000000</v>
      </c>
      <c r="R38" s="59">
        <v>826</v>
      </c>
      <c r="S38" s="60">
        <v>40000000</v>
      </c>
      <c r="T38" s="118" t="s">
        <v>458</v>
      </c>
      <c r="U38" s="118" t="s">
        <v>533</v>
      </c>
      <c r="V38" s="61" t="s">
        <v>602</v>
      </c>
      <c r="W38" s="62"/>
      <c r="X38" s="56"/>
      <c r="Y38" s="56"/>
      <c r="Z38" s="56"/>
      <c r="AA38" s="56"/>
      <c r="AB38" s="56"/>
      <c r="AC38" s="56">
        <v>0</v>
      </c>
      <c r="AD38" s="56">
        <v>0</v>
      </c>
      <c r="AE38" s="56">
        <v>9866667</v>
      </c>
      <c r="AF38" s="56"/>
      <c r="AG38" s="56"/>
      <c r="AH38" s="60"/>
      <c r="AI38" s="63">
        <f t="shared" si="1"/>
        <v>9866667</v>
      </c>
      <c r="AJ38" s="64">
        <f t="shared" si="2"/>
        <v>30133333</v>
      </c>
      <c r="AK38" s="153"/>
    </row>
    <row r="39" spans="1:37" s="154" customFormat="1" x14ac:dyDescent="0.2">
      <c r="A39" s="55" t="s">
        <v>431</v>
      </c>
      <c r="B39" s="123">
        <f t="shared" si="0"/>
        <v>21250000</v>
      </c>
      <c r="C39" s="57" t="s">
        <v>57</v>
      </c>
      <c r="D39" s="57" t="s">
        <v>432</v>
      </c>
      <c r="E39" s="57" t="s">
        <v>434</v>
      </c>
      <c r="F39" s="57" t="s">
        <v>435</v>
      </c>
      <c r="G39" s="57" t="s">
        <v>433</v>
      </c>
      <c r="H39" s="57" t="s">
        <v>1286</v>
      </c>
      <c r="I39" s="57" t="s">
        <v>437</v>
      </c>
      <c r="J39" s="57" t="s">
        <v>436</v>
      </c>
      <c r="K39" s="364" t="s">
        <v>438</v>
      </c>
      <c r="L39" s="58">
        <v>660</v>
      </c>
      <c r="M39" s="115">
        <v>21250000</v>
      </c>
      <c r="N39" s="56">
        <v>686</v>
      </c>
      <c r="O39" s="56">
        <v>21250000</v>
      </c>
      <c r="P39" s="59">
        <v>755</v>
      </c>
      <c r="Q39" s="56">
        <v>21250000</v>
      </c>
      <c r="R39" s="59">
        <v>794</v>
      </c>
      <c r="S39" s="60">
        <v>21250000</v>
      </c>
      <c r="T39" s="118" t="s">
        <v>459</v>
      </c>
      <c r="U39" s="118" t="s">
        <v>534</v>
      </c>
      <c r="V39" s="61" t="s">
        <v>603</v>
      </c>
      <c r="W39" s="62"/>
      <c r="X39" s="56"/>
      <c r="Y39" s="56"/>
      <c r="Z39" s="56"/>
      <c r="AA39" s="56"/>
      <c r="AB39" s="56"/>
      <c r="AC39" s="56">
        <v>0</v>
      </c>
      <c r="AD39" s="56">
        <v>0</v>
      </c>
      <c r="AE39" s="56">
        <v>5241667</v>
      </c>
      <c r="AF39" s="56"/>
      <c r="AG39" s="56"/>
      <c r="AH39" s="60"/>
      <c r="AI39" s="63">
        <f t="shared" si="1"/>
        <v>5241667</v>
      </c>
      <c r="AJ39" s="64">
        <f t="shared" si="2"/>
        <v>16008333</v>
      </c>
      <c r="AK39" s="153"/>
    </row>
    <row r="40" spans="1:37" s="154" customFormat="1" x14ac:dyDescent="0.2">
      <c r="A40" s="55" t="s">
        <v>431</v>
      </c>
      <c r="B40" s="123">
        <f t="shared" si="0"/>
        <v>21250000</v>
      </c>
      <c r="C40" s="57" t="s">
        <v>57</v>
      </c>
      <c r="D40" s="57" t="s">
        <v>432</v>
      </c>
      <c r="E40" s="57" t="s">
        <v>434</v>
      </c>
      <c r="F40" s="57" t="s">
        <v>435</v>
      </c>
      <c r="G40" s="57" t="s">
        <v>433</v>
      </c>
      <c r="H40" s="57" t="s">
        <v>1286</v>
      </c>
      <c r="I40" s="57" t="s">
        <v>437</v>
      </c>
      <c r="J40" s="57" t="s">
        <v>436</v>
      </c>
      <c r="K40" s="364" t="s">
        <v>438</v>
      </c>
      <c r="L40" s="58">
        <v>661</v>
      </c>
      <c r="M40" s="115">
        <v>21250000</v>
      </c>
      <c r="N40" s="56">
        <v>692</v>
      </c>
      <c r="O40" s="56">
        <v>21250000</v>
      </c>
      <c r="P40" s="59">
        <v>752</v>
      </c>
      <c r="Q40" s="56">
        <v>21250000</v>
      </c>
      <c r="R40" s="59">
        <v>825</v>
      </c>
      <c r="S40" s="60">
        <v>21250000</v>
      </c>
      <c r="T40" s="118" t="s">
        <v>460</v>
      </c>
      <c r="U40" s="118" t="s">
        <v>535</v>
      </c>
      <c r="V40" s="61" t="s">
        <v>604</v>
      </c>
      <c r="W40" s="62"/>
      <c r="X40" s="56"/>
      <c r="Y40" s="56"/>
      <c r="Z40" s="56"/>
      <c r="AA40" s="56"/>
      <c r="AB40" s="56"/>
      <c r="AC40" s="56">
        <v>0</v>
      </c>
      <c r="AD40" s="56">
        <v>0</v>
      </c>
      <c r="AE40" s="56">
        <v>4816667</v>
      </c>
      <c r="AF40" s="56"/>
      <c r="AG40" s="56"/>
      <c r="AH40" s="60"/>
      <c r="AI40" s="63">
        <f t="shared" si="1"/>
        <v>4816667</v>
      </c>
      <c r="AJ40" s="64">
        <f t="shared" si="2"/>
        <v>16433333</v>
      </c>
      <c r="AK40" s="153"/>
    </row>
    <row r="41" spans="1:37" s="154" customFormat="1" x14ac:dyDescent="0.2">
      <c r="A41" s="55" t="s">
        <v>431</v>
      </c>
      <c r="B41" s="123">
        <f t="shared" si="0"/>
        <v>21250000</v>
      </c>
      <c r="C41" s="57" t="s">
        <v>57</v>
      </c>
      <c r="D41" s="57" t="s">
        <v>432</v>
      </c>
      <c r="E41" s="57" t="s">
        <v>434</v>
      </c>
      <c r="F41" s="57" t="s">
        <v>435</v>
      </c>
      <c r="G41" s="57" t="s">
        <v>433</v>
      </c>
      <c r="H41" s="57" t="s">
        <v>1286</v>
      </c>
      <c r="I41" s="57" t="s">
        <v>437</v>
      </c>
      <c r="J41" s="57" t="s">
        <v>436</v>
      </c>
      <c r="K41" s="364" t="s">
        <v>438</v>
      </c>
      <c r="L41" s="58">
        <v>662</v>
      </c>
      <c r="M41" s="115">
        <v>21250000</v>
      </c>
      <c r="N41" s="56">
        <v>690</v>
      </c>
      <c r="O41" s="56">
        <v>21250000</v>
      </c>
      <c r="P41" s="59">
        <v>753</v>
      </c>
      <c r="Q41" s="56">
        <v>21250000</v>
      </c>
      <c r="R41" s="59">
        <v>822</v>
      </c>
      <c r="S41" s="60">
        <v>21250000</v>
      </c>
      <c r="T41" s="118" t="s">
        <v>461</v>
      </c>
      <c r="U41" s="118" t="s">
        <v>536</v>
      </c>
      <c r="V41" s="61" t="s">
        <v>605</v>
      </c>
      <c r="W41" s="62"/>
      <c r="X41" s="56"/>
      <c r="Y41" s="56"/>
      <c r="Z41" s="56"/>
      <c r="AA41" s="56"/>
      <c r="AB41" s="56"/>
      <c r="AC41" s="56">
        <v>0</v>
      </c>
      <c r="AD41" s="56">
        <v>0</v>
      </c>
      <c r="AE41" s="56">
        <v>5241667</v>
      </c>
      <c r="AF41" s="56"/>
      <c r="AG41" s="56"/>
      <c r="AH41" s="60"/>
      <c r="AI41" s="63">
        <f t="shared" si="1"/>
        <v>5241667</v>
      </c>
      <c r="AJ41" s="64">
        <f t="shared" si="2"/>
        <v>16008333</v>
      </c>
      <c r="AK41" s="153"/>
    </row>
    <row r="42" spans="1:37" s="154" customFormat="1" x14ac:dyDescent="0.2">
      <c r="A42" s="55" t="s">
        <v>431</v>
      </c>
      <c r="B42" s="123">
        <f t="shared" si="0"/>
        <v>31500000</v>
      </c>
      <c r="C42" s="57" t="s">
        <v>57</v>
      </c>
      <c r="D42" s="57" t="s">
        <v>432</v>
      </c>
      <c r="E42" s="57" t="s">
        <v>434</v>
      </c>
      <c r="F42" s="57" t="s">
        <v>435</v>
      </c>
      <c r="G42" s="57" t="s">
        <v>433</v>
      </c>
      <c r="H42" s="57" t="s">
        <v>1286</v>
      </c>
      <c r="I42" s="57" t="s">
        <v>437</v>
      </c>
      <c r="J42" s="57" t="s">
        <v>436</v>
      </c>
      <c r="K42" s="364" t="s">
        <v>438</v>
      </c>
      <c r="L42" s="58">
        <v>663</v>
      </c>
      <c r="M42" s="115">
        <v>31500000</v>
      </c>
      <c r="N42" s="56">
        <v>503</v>
      </c>
      <c r="O42" s="56">
        <v>31500000</v>
      </c>
      <c r="P42" s="59">
        <v>648</v>
      </c>
      <c r="Q42" s="56">
        <v>31500000</v>
      </c>
      <c r="R42" s="59">
        <v>735</v>
      </c>
      <c r="S42" s="60">
        <v>31500000</v>
      </c>
      <c r="T42" s="118" t="s">
        <v>462</v>
      </c>
      <c r="U42" s="118" t="s">
        <v>537</v>
      </c>
      <c r="V42" s="61" t="s">
        <v>606</v>
      </c>
      <c r="W42" s="62"/>
      <c r="X42" s="56"/>
      <c r="Y42" s="56"/>
      <c r="Z42" s="56"/>
      <c r="AA42" s="56"/>
      <c r="AB42" s="56"/>
      <c r="AC42" s="56">
        <v>0</v>
      </c>
      <c r="AD42" s="56">
        <v>1890000</v>
      </c>
      <c r="AE42" s="56">
        <v>6300000</v>
      </c>
      <c r="AF42" s="56"/>
      <c r="AG42" s="56"/>
      <c r="AH42" s="60"/>
      <c r="AI42" s="63">
        <f t="shared" si="1"/>
        <v>8190000</v>
      </c>
      <c r="AJ42" s="64">
        <f t="shared" si="2"/>
        <v>23310000</v>
      </c>
      <c r="AK42" s="153"/>
    </row>
    <row r="43" spans="1:37" s="154" customFormat="1" x14ac:dyDescent="0.2">
      <c r="A43" s="55" t="s">
        <v>431</v>
      </c>
      <c r="B43" s="123">
        <f t="shared" si="0"/>
        <v>18500000</v>
      </c>
      <c r="C43" s="57" t="s">
        <v>57</v>
      </c>
      <c r="D43" s="57" t="s">
        <v>432</v>
      </c>
      <c r="E43" s="57" t="s">
        <v>434</v>
      </c>
      <c r="F43" s="57" t="s">
        <v>435</v>
      </c>
      <c r="G43" s="57" t="s">
        <v>433</v>
      </c>
      <c r="H43" s="57" t="s">
        <v>1286</v>
      </c>
      <c r="I43" s="57" t="s">
        <v>437</v>
      </c>
      <c r="J43" s="57" t="s">
        <v>436</v>
      </c>
      <c r="K43" s="364" t="s">
        <v>438</v>
      </c>
      <c r="L43" s="58">
        <v>664</v>
      </c>
      <c r="M43" s="115">
        <v>18500000</v>
      </c>
      <c r="N43" s="56">
        <v>665</v>
      </c>
      <c r="O43" s="56">
        <v>18500000</v>
      </c>
      <c r="P43" s="59">
        <v>733</v>
      </c>
      <c r="Q43" s="56">
        <v>18500000</v>
      </c>
      <c r="R43" s="59">
        <v>779</v>
      </c>
      <c r="S43" s="60">
        <v>18500000</v>
      </c>
      <c r="T43" s="118" t="s">
        <v>463</v>
      </c>
      <c r="U43" s="118" t="s">
        <v>538</v>
      </c>
      <c r="V43" s="61" t="s">
        <v>607</v>
      </c>
      <c r="W43" s="62"/>
      <c r="X43" s="56"/>
      <c r="Y43" s="56"/>
      <c r="Z43" s="56"/>
      <c r="AA43" s="56"/>
      <c r="AB43" s="56"/>
      <c r="AC43" s="56">
        <v>0</v>
      </c>
      <c r="AD43" s="56">
        <v>986667</v>
      </c>
      <c r="AE43" s="56">
        <v>3700000</v>
      </c>
      <c r="AF43" s="56"/>
      <c r="AG43" s="56"/>
      <c r="AH43" s="60"/>
      <c r="AI43" s="63">
        <f t="shared" si="1"/>
        <v>4686667</v>
      </c>
      <c r="AJ43" s="64">
        <f t="shared" si="2"/>
        <v>13813333</v>
      </c>
      <c r="AK43" s="153"/>
    </row>
    <row r="44" spans="1:37" s="154" customFormat="1" x14ac:dyDescent="0.2">
      <c r="A44" s="55" t="s">
        <v>431</v>
      </c>
      <c r="B44" s="123">
        <f t="shared" si="0"/>
        <v>25200000</v>
      </c>
      <c r="C44" s="57" t="s">
        <v>57</v>
      </c>
      <c r="D44" s="57" t="s">
        <v>432</v>
      </c>
      <c r="E44" s="57" t="s">
        <v>434</v>
      </c>
      <c r="F44" s="57" t="s">
        <v>435</v>
      </c>
      <c r="G44" s="57" t="s">
        <v>433</v>
      </c>
      <c r="H44" s="57" t="s">
        <v>1286</v>
      </c>
      <c r="I44" s="57" t="s">
        <v>437</v>
      </c>
      <c r="J44" s="57" t="s">
        <v>436</v>
      </c>
      <c r="K44" s="364" t="s">
        <v>438</v>
      </c>
      <c r="L44" s="58">
        <v>665</v>
      </c>
      <c r="M44" s="115">
        <v>25200000</v>
      </c>
      <c r="N44" s="56">
        <v>796</v>
      </c>
      <c r="O44" s="56">
        <v>25200000</v>
      </c>
      <c r="P44" s="59">
        <v>853</v>
      </c>
      <c r="Q44" s="56">
        <v>25200000</v>
      </c>
      <c r="R44" s="59">
        <v>947</v>
      </c>
      <c r="S44" s="60">
        <v>25200000</v>
      </c>
      <c r="T44" s="118" t="s">
        <v>464</v>
      </c>
      <c r="U44" s="118" t="s">
        <v>539</v>
      </c>
      <c r="V44" s="61" t="s">
        <v>608</v>
      </c>
      <c r="W44" s="62"/>
      <c r="X44" s="56"/>
      <c r="Y44" s="56"/>
      <c r="Z44" s="56"/>
      <c r="AA44" s="56"/>
      <c r="AB44" s="56"/>
      <c r="AC44" s="56"/>
      <c r="AD44" s="56"/>
      <c r="AE44" s="56">
        <v>1890000</v>
      </c>
      <c r="AF44" s="56"/>
      <c r="AG44" s="56"/>
      <c r="AH44" s="60"/>
      <c r="AI44" s="63">
        <f t="shared" si="1"/>
        <v>1890000</v>
      </c>
      <c r="AJ44" s="64">
        <f t="shared" si="2"/>
        <v>23310000</v>
      </c>
      <c r="AK44" s="153"/>
    </row>
    <row r="45" spans="1:37" s="154" customFormat="1" x14ac:dyDescent="0.2">
      <c r="A45" s="55" t="s">
        <v>431</v>
      </c>
      <c r="B45" s="123">
        <f t="shared" si="0"/>
        <v>11100000</v>
      </c>
      <c r="C45" s="57" t="s">
        <v>57</v>
      </c>
      <c r="D45" s="57" t="s">
        <v>432</v>
      </c>
      <c r="E45" s="57" t="s">
        <v>434</v>
      </c>
      <c r="F45" s="57" t="s">
        <v>435</v>
      </c>
      <c r="G45" s="57" t="s">
        <v>433</v>
      </c>
      <c r="H45" s="57" t="s">
        <v>1286</v>
      </c>
      <c r="I45" s="57" t="s">
        <v>437</v>
      </c>
      <c r="J45" s="57" t="s">
        <v>436</v>
      </c>
      <c r="K45" s="364" t="s">
        <v>438</v>
      </c>
      <c r="L45" s="58">
        <v>666</v>
      </c>
      <c r="M45" s="115">
        <v>11100000</v>
      </c>
      <c r="N45" s="56">
        <v>845</v>
      </c>
      <c r="O45" s="56">
        <v>11100000</v>
      </c>
      <c r="P45" s="59">
        <v>926</v>
      </c>
      <c r="Q45" s="56">
        <v>11100000</v>
      </c>
      <c r="R45" s="59">
        <v>1077</v>
      </c>
      <c r="S45" s="60">
        <v>11100000</v>
      </c>
      <c r="T45" s="118" t="s">
        <v>465</v>
      </c>
      <c r="U45" s="118" t="s">
        <v>540</v>
      </c>
      <c r="V45" s="61" t="s">
        <v>609</v>
      </c>
      <c r="W45" s="62"/>
      <c r="X45" s="56"/>
      <c r="Y45" s="56"/>
      <c r="Z45" s="56"/>
      <c r="AA45" s="56"/>
      <c r="AB45" s="56"/>
      <c r="AC45" s="56"/>
      <c r="AD45" s="56"/>
      <c r="AE45" s="56">
        <v>0</v>
      </c>
      <c r="AF45" s="56"/>
      <c r="AG45" s="56"/>
      <c r="AH45" s="60"/>
      <c r="AI45" s="63">
        <f t="shared" si="1"/>
        <v>0</v>
      </c>
      <c r="AJ45" s="64">
        <f t="shared" si="2"/>
        <v>11100000</v>
      </c>
      <c r="AK45" s="153"/>
    </row>
    <row r="46" spans="1:37" s="154" customFormat="1" x14ac:dyDescent="0.2">
      <c r="A46" s="55" t="s">
        <v>431</v>
      </c>
      <c r="B46" s="123">
        <f t="shared" si="0"/>
        <v>23500000</v>
      </c>
      <c r="C46" s="57" t="s">
        <v>57</v>
      </c>
      <c r="D46" s="57" t="s">
        <v>432</v>
      </c>
      <c r="E46" s="57" t="s">
        <v>434</v>
      </c>
      <c r="F46" s="57" t="s">
        <v>435</v>
      </c>
      <c r="G46" s="57" t="s">
        <v>433</v>
      </c>
      <c r="H46" s="57" t="s">
        <v>1286</v>
      </c>
      <c r="I46" s="57" t="s">
        <v>437</v>
      </c>
      <c r="J46" s="57" t="s">
        <v>436</v>
      </c>
      <c r="K46" s="364" t="s">
        <v>438</v>
      </c>
      <c r="L46" s="58">
        <v>667</v>
      </c>
      <c r="M46" s="115">
        <v>23500000</v>
      </c>
      <c r="N46" s="56">
        <v>666</v>
      </c>
      <c r="O46" s="56">
        <v>23500000</v>
      </c>
      <c r="P46" s="59">
        <v>713</v>
      </c>
      <c r="Q46" s="56">
        <v>23500000</v>
      </c>
      <c r="R46" s="59">
        <v>780</v>
      </c>
      <c r="S46" s="60">
        <v>23500000</v>
      </c>
      <c r="T46" s="118" t="s">
        <v>466</v>
      </c>
      <c r="U46" s="118" t="s">
        <v>541</v>
      </c>
      <c r="V46" s="61" t="s">
        <v>610</v>
      </c>
      <c r="W46" s="62"/>
      <c r="X46" s="56"/>
      <c r="Y46" s="56"/>
      <c r="Z46" s="56"/>
      <c r="AA46" s="56"/>
      <c r="AB46" s="56"/>
      <c r="AC46" s="56">
        <v>0</v>
      </c>
      <c r="AD46" s="56">
        <v>1253333</v>
      </c>
      <c r="AE46" s="56">
        <v>4700000</v>
      </c>
      <c r="AF46" s="56"/>
      <c r="AG46" s="56"/>
      <c r="AH46" s="60"/>
      <c r="AI46" s="63">
        <f t="shared" si="1"/>
        <v>5953333</v>
      </c>
      <c r="AJ46" s="64">
        <f t="shared" si="2"/>
        <v>17546667</v>
      </c>
      <c r="AK46" s="153"/>
    </row>
    <row r="47" spans="1:37" s="154" customFormat="1" x14ac:dyDescent="0.2">
      <c r="A47" s="55" t="s">
        <v>431</v>
      </c>
      <c r="B47" s="123">
        <f t="shared" si="0"/>
        <v>21000000</v>
      </c>
      <c r="C47" s="57" t="s">
        <v>57</v>
      </c>
      <c r="D47" s="57" t="s">
        <v>432</v>
      </c>
      <c r="E47" s="57" t="s">
        <v>434</v>
      </c>
      <c r="F47" s="57" t="s">
        <v>435</v>
      </c>
      <c r="G47" s="57" t="s">
        <v>433</v>
      </c>
      <c r="H47" s="57" t="s">
        <v>1286</v>
      </c>
      <c r="I47" s="57" t="s">
        <v>437</v>
      </c>
      <c r="J47" s="57" t="s">
        <v>436</v>
      </c>
      <c r="K47" s="364" t="s">
        <v>438</v>
      </c>
      <c r="L47" s="58">
        <v>668</v>
      </c>
      <c r="M47" s="115">
        <v>21000000</v>
      </c>
      <c r="N47" s="56">
        <v>674</v>
      </c>
      <c r="O47" s="56">
        <v>21000000</v>
      </c>
      <c r="P47" s="59">
        <v>754</v>
      </c>
      <c r="Q47" s="56">
        <v>21000000</v>
      </c>
      <c r="R47" s="59">
        <v>834</v>
      </c>
      <c r="S47" s="60">
        <v>21000000</v>
      </c>
      <c r="T47" s="118" t="s">
        <v>467</v>
      </c>
      <c r="U47" s="118" t="s">
        <v>542</v>
      </c>
      <c r="V47" s="61" t="s">
        <v>611</v>
      </c>
      <c r="W47" s="62"/>
      <c r="X47" s="56"/>
      <c r="Y47" s="56"/>
      <c r="Z47" s="56"/>
      <c r="AA47" s="56"/>
      <c r="AB47" s="56"/>
      <c r="AC47" s="56">
        <v>0</v>
      </c>
      <c r="AD47" s="56">
        <v>0</v>
      </c>
      <c r="AE47" s="56">
        <v>7700000</v>
      </c>
      <c r="AF47" s="56"/>
      <c r="AG47" s="56"/>
      <c r="AH47" s="60"/>
      <c r="AI47" s="63">
        <f t="shared" si="1"/>
        <v>7700000</v>
      </c>
      <c r="AJ47" s="64">
        <f t="shared" si="2"/>
        <v>13300000</v>
      </c>
      <c r="AK47" s="153"/>
    </row>
    <row r="48" spans="1:37" s="154" customFormat="1" x14ac:dyDescent="0.2">
      <c r="A48" s="55" t="s">
        <v>431</v>
      </c>
      <c r="B48" s="123">
        <f t="shared" si="0"/>
        <v>31500000</v>
      </c>
      <c r="C48" s="57" t="s">
        <v>57</v>
      </c>
      <c r="D48" s="57" t="s">
        <v>432</v>
      </c>
      <c r="E48" s="57" t="s">
        <v>434</v>
      </c>
      <c r="F48" s="57" t="s">
        <v>435</v>
      </c>
      <c r="G48" s="57" t="s">
        <v>433</v>
      </c>
      <c r="H48" s="57" t="s">
        <v>1286</v>
      </c>
      <c r="I48" s="57" t="s">
        <v>437</v>
      </c>
      <c r="J48" s="57" t="s">
        <v>436</v>
      </c>
      <c r="K48" s="364" t="s">
        <v>438</v>
      </c>
      <c r="L48" s="58">
        <v>669</v>
      </c>
      <c r="M48" s="115">
        <v>31500000</v>
      </c>
      <c r="N48" s="56">
        <v>689</v>
      </c>
      <c r="O48" s="56">
        <v>31500000</v>
      </c>
      <c r="P48" s="59">
        <v>750</v>
      </c>
      <c r="Q48" s="56">
        <v>31500000</v>
      </c>
      <c r="R48" s="59">
        <v>808</v>
      </c>
      <c r="S48" s="60">
        <v>31500000</v>
      </c>
      <c r="T48" s="118" t="s">
        <v>468</v>
      </c>
      <c r="U48" s="118" t="s">
        <v>543</v>
      </c>
      <c r="V48" s="61" t="s">
        <v>612</v>
      </c>
      <c r="W48" s="62"/>
      <c r="X48" s="56"/>
      <c r="Y48" s="56"/>
      <c r="Z48" s="56"/>
      <c r="AA48" s="56"/>
      <c r="AB48" s="56"/>
      <c r="AC48" s="56">
        <v>0</v>
      </c>
      <c r="AD48" s="56">
        <v>0</v>
      </c>
      <c r="AE48" s="56">
        <v>7770000</v>
      </c>
      <c r="AF48" s="56"/>
      <c r="AG48" s="56"/>
      <c r="AH48" s="60"/>
      <c r="AI48" s="63">
        <f t="shared" si="1"/>
        <v>7770000</v>
      </c>
      <c r="AJ48" s="64">
        <f t="shared" si="2"/>
        <v>23730000</v>
      </c>
      <c r="AK48" s="153"/>
    </row>
    <row r="49" spans="1:37" s="154" customFormat="1" x14ac:dyDescent="0.2">
      <c r="A49" s="55" t="s">
        <v>431</v>
      </c>
      <c r="B49" s="123">
        <f t="shared" si="0"/>
        <v>31500000</v>
      </c>
      <c r="C49" s="57" t="s">
        <v>57</v>
      </c>
      <c r="D49" s="57" t="s">
        <v>432</v>
      </c>
      <c r="E49" s="57" t="s">
        <v>434</v>
      </c>
      <c r="F49" s="57" t="s">
        <v>435</v>
      </c>
      <c r="G49" s="57" t="s">
        <v>433</v>
      </c>
      <c r="H49" s="57" t="s">
        <v>1286</v>
      </c>
      <c r="I49" s="57" t="s">
        <v>437</v>
      </c>
      <c r="J49" s="57" t="s">
        <v>436</v>
      </c>
      <c r="K49" s="364" t="s">
        <v>438</v>
      </c>
      <c r="L49" s="58">
        <v>670</v>
      </c>
      <c r="M49" s="115">
        <v>31500000</v>
      </c>
      <c r="N49" s="56">
        <v>685</v>
      </c>
      <c r="O49" s="56">
        <v>31500000</v>
      </c>
      <c r="P49" s="59">
        <v>751</v>
      </c>
      <c r="Q49" s="56">
        <v>31500000</v>
      </c>
      <c r="R49" s="59">
        <v>809</v>
      </c>
      <c r="S49" s="60">
        <v>31500000</v>
      </c>
      <c r="T49" s="118" t="s">
        <v>469</v>
      </c>
      <c r="U49" s="118" t="s">
        <v>544</v>
      </c>
      <c r="V49" s="61" t="s">
        <v>613</v>
      </c>
      <c r="W49" s="62"/>
      <c r="X49" s="56"/>
      <c r="Y49" s="56"/>
      <c r="Z49" s="56"/>
      <c r="AA49" s="56"/>
      <c r="AB49" s="56"/>
      <c r="AC49" s="56">
        <v>0</v>
      </c>
      <c r="AD49" s="56">
        <v>0</v>
      </c>
      <c r="AE49" s="56">
        <v>7770000</v>
      </c>
      <c r="AF49" s="56"/>
      <c r="AG49" s="56"/>
      <c r="AH49" s="60"/>
      <c r="AI49" s="63">
        <f t="shared" si="1"/>
        <v>7770000</v>
      </c>
      <c r="AJ49" s="64">
        <f t="shared" si="2"/>
        <v>23730000</v>
      </c>
      <c r="AK49" s="153"/>
    </row>
    <row r="50" spans="1:37" s="154" customFormat="1" x14ac:dyDescent="0.2">
      <c r="A50" s="55" t="s">
        <v>431</v>
      </c>
      <c r="B50" s="123">
        <f t="shared" si="0"/>
        <v>25500000</v>
      </c>
      <c r="C50" s="57" t="s">
        <v>57</v>
      </c>
      <c r="D50" s="57" t="s">
        <v>432</v>
      </c>
      <c r="E50" s="57" t="s">
        <v>434</v>
      </c>
      <c r="F50" s="57" t="s">
        <v>435</v>
      </c>
      <c r="G50" s="57" t="s">
        <v>433</v>
      </c>
      <c r="H50" s="57" t="s">
        <v>1286</v>
      </c>
      <c r="I50" s="57" t="s">
        <v>437</v>
      </c>
      <c r="J50" s="57" t="s">
        <v>436</v>
      </c>
      <c r="K50" s="364" t="s">
        <v>438</v>
      </c>
      <c r="L50" s="58">
        <v>671</v>
      </c>
      <c r="M50" s="115">
        <v>25500000</v>
      </c>
      <c r="N50" s="56">
        <v>693</v>
      </c>
      <c r="O50" s="56">
        <v>25500000</v>
      </c>
      <c r="P50" s="59">
        <v>749</v>
      </c>
      <c r="Q50" s="56">
        <v>25500000</v>
      </c>
      <c r="R50" s="59">
        <v>823</v>
      </c>
      <c r="S50" s="60">
        <v>25500000</v>
      </c>
      <c r="T50" s="118" t="s">
        <v>470</v>
      </c>
      <c r="U50" s="118" t="s">
        <v>545</v>
      </c>
      <c r="V50" s="61" t="s">
        <v>614</v>
      </c>
      <c r="W50" s="62"/>
      <c r="X50" s="56"/>
      <c r="Y50" s="56"/>
      <c r="Z50" s="56"/>
      <c r="AA50" s="56"/>
      <c r="AB50" s="56"/>
      <c r="AC50" s="56">
        <v>0</v>
      </c>
      <c r="AD50" s="56">
        <v>0</v>
      </c>
      <c r="AE50" s="56">
        <v>6290000</v>
      </c>
      <c r="AF50" s="56"/>
      <c r="AG50" s="56"/>
      <c r="AH50" s="60"/>
      <c r="AI50" s="63">
        <f t="shared" si="1"/>
        <v>6290000</v>
      </c>
      <c r="AJ50" s="64">
        <f t="shared" si="2"/>
        <v>19210000</v>
      </c>
      <c r="AK50" s="153"/>
    </row>
    <row r="51" spans="1:37" s="154" customFormat="1" x14ac:dyDescent="0.2">
      <c r="A51" s="55" t="s">
        <v>431</v>
      </c>
      <c r="B51" s="123">
        <f t="shared" si="0"/>
        <v>13500000</v>
      </c>
      <c r="C51" s="57" t="s">
        <v>57</v>
      </c>
      <c r="D51" s="57" t="s">
        <v>432</v>
      </c>
      <c r="E51" s="57" t="s">
        <v>434</v>
      </c>
      <c r="F51" s="57" t="s">
        <v>435</v>
      </c>
      <c r="G51" s="57" t="s">
        <v>433</v>
      </c>
      <c r="H51" s="57" t="s">
        <v>1286</v>
      </c>
      <c r="I51" s="57" t="s">
        <v>437</v>
      </c>
      <c r="J51" s="57" t="s">
        <v>436</v>
      </c>
      <c r="K51" s="364" t="s">
        <v>438</v>
      </c>
      <c r="L51" s="58">
        <v>672</v>
      </c>
      <c r="M51" s="115">
        <v>13500000</v>
      </c>
      <c r="N51" s="56">
        <v>510</v>
      </c>
      <c r="O51" s="56">
        <v>13500000</v>
      </c>
      <c r="P51" s="59">
        <v>647</v>
      </c>
      <c r="Q51" s="56">
        <v>13500000</v>
      </c>
      <c r="R51" s="59">
        <v>769</v>
      </c>
      <c r="S51" s="60">
        <v>13500000</v>
      </c>
      <c r="T51" s="118" t="s">
        <v>471</v>
      </c>
      <c r="U51" s="118" t="s">
        <v>546</v>
      </c>
      <c r="V51" s="61" t="s">
        <v>615</v>
      </c>
      <c r="W51" s="62"/>
      <c r="X51" s="56"/>
      <c r="Y51" s="56"/>
      <c r="Z51" s="56"/>
      <c r="AA51" s="56"/>
      <c r="AB51" s="56"/>
      <c r="AC51" s="56">
        <v>0</v>
      </c>
      <c r="AD51" s="56">
        <v>720000</v>
      </c>
      <c r="AE51" s="56">
        <v>2700000</v>
      </c>
      <c r="AF51" s="56"/>
      <c r="AG51" s="56"/>
      <c r="AH51" s="60"/>
      <c r="AI51" s="63">
        <f t="shared" si="1"/>
        <v>3420000</v>
      </c>
      <c r="AJ51" s="64">
        <f t="shared" si="2"/>
        <v>10080000</v>
      </c>
      <c r="AK51" s="153"/>
    </row>
    <row r="52" spans="1:37" s="154" customFormat="1" x14ac:dyDescent="0.2">
      <c r="A52" s="55" t="s">
        <v>431</v>
      </c>
      <c r="B52" s="123">
        <f t="shared" si="0"/>
        <v>18810000</v>
      </c>
      <c r="C52" s="57" t="s">
        <v>57</v>
      </c>
      <c r="D52" s="57" t="s">
        <v>432</v>
      </c>
      <c r="E52" s="57" t="s">
        <v>434</v>
      </c>
      <c r="F52" s="57" t="s">
        <v>435</v>
      </c>
      <c r="G52" s="57" t="s">
        <v>433</v>
      </c>
      <c r="H52" s="57" t="s">
        <v>1286</v>
      </c>
      <c r="I52" s="57" t="s">
        <v>437</v>
      </c>
      <c r="J52" s="57" t="s">
        <v>436</v>
      </c>
      <c r="K52" s="364" t="s">
        <v>438</v>
      </c>
      <c r="L52" s="58">
        <v>673</v>
      </c>
      <c r="M52" s="115">
        <v>18810000</v>
      </c>
      <c r="N52" s="56">
        <v>504</v>
      </c>
      <c r="O52" s="56">
        <v>18810000</v>
      </c>
      <c r="P52" s="59">
        <v>651</v>
      </c>
      <c r="Q52" s="56">
        <v>18810000</v>
      </c>
      <c r="R52" s="59">
        <v>795</v>
      </c>
      <c r="S52" s="60">
        <v>18810000</v>
      </c>
      <c r="T52" s="118" t="s">
        <v>472</v>
      </c>
      <c r="U52" s="118" t="s">
        <v>547</v>
      </c>
      <c r="V52" s="61" t="s">
        <v>616</v>
      </c>
      <c r="W52" s="62"/>
      <c r="X52" s="56"/>
      <c r="Y52" s="56"/>
      <c r="Z52" s="56"/>
      <c r="AA52" s="56"/>
      <c r="AB52" s="56"/>
      <c r="AC52" s="56">
        <v>0</v>
      </c>
      <c r="AD52" s="56">
        <v>877800</v>
      </c>
      <c r="AE52" s="56">
        <v>3762000</v>
      </c>
      <c r="AF52" s="56"/>
      <c r="AG52" s="56"/>
      <c r="AH52" s="60"/>
      <c r="AI52" s="63">
        <f t="shared" si="1"/>
        <v>4639800</v>
      </c>
      <c r="AJ52" s="64">
        <f t="shared" si="2"/>
        <v>14170200</v>
      </c>
      <c r="AK52" s="153"/>
    </row>
    <row r="53" spans="1:37" s="154" customFormat="1" x14ac:dyDescent="0.2">
      <c r="A53" s="55" t="s">
        <v>431</v>
      </c>
      <c r="B53" s="123">
        <f t="shared" si="0"/>
        <v>25000000</v>
      </c>
      <c r="C53" s="57" t="s">
        <v>57</v>
      </c>
      <c r="D53" s="57" t="s">
        <v>432</v>
      </c>
      <c r="E53" s="57" t="s">
        <v>434</v>
      </c>
      <c r="F53" s="57" t="s">
        <v>435</v>
      </c>
      <c r="G53" s="57" t="s">
        <v>433</v>
      </c>
      <c r="H53" s="57" t="s">
        <v>1286</v>
      </c>
      <c r="I53" s="57" t="s">
        <v>437</v>
      </c>
      <c r="J53" s="57" t="s">
        <v>436</v>
      </c>
      <c r="K53" s="364" t="s">
        <v>438</v>
      </c>
      <c r="L53" s="58">
        <v>674</v>
      </c>
      <c r="M53" s="115">
        <v>25000000</v>
      </c>
      <c r="N53" s="56">
        <v>725</v>
      </c>
      <c r="O53" s="56">
        <v>25000000</v>
      </c>
      <c r="P53" s="59">
        <v>771</v>
      </c>
      <c r="Q53" s="56">
        <v>25000000</v>
      </c>
      <c r="R53" s="59">
        <v>845</v>
      </c>
      <c r="S53" s="60">
        <v>25000000</v>
      </c>
      <c r="T53" s="118" t="s">
        <v>473</v>
      </c>
      <c r="U53" s="118" t="s">
        <v>548</v>
      </c>
      <c r="V53" s="61" t="s">
        <v>617</v>
      </c>
      <c r="W53" s="62"/>
      <c r="X53" s="56"/>
      <c r="Y53" s="56"/>
      <c r="Z53" s="56"/>
      <c r="AA53" s="56"/>
      <c r="AB53" s="56"/>
      <c r="AC53" s="56">
        <v>0</v>
      </c>
      <c r="AD53" s="56">
        <v>0</v>
      </c>
      <c r="AE53" s="56">
        <v>5000000</v>
      </c>
      <c r="AF53" s="56"/>
      <c r="AG53" s="56"/>
      <c r="AH53" s="60"/>
      <c r="AI53" s="63">
        <f t="shared" si="1"/>
        <v>5000000</v>
      </c>
      <c r="AJ53" s="64">
        <f t="shared" si="2"/>
        <v>20000000</v>
      </c>
      <c r="AK53" s="153"/>
    </row>
    <row r="54" spans="1:37" s="154" customFormat="1" x14ac:dyDescent="0.2">
      <c r="A54" s="55" t="s">
        <v>431</v>
      </c>
      <c r="B54" s="123">
        <f t="shared" si="0"/>
        <v>1698000</v>
      </c>
      <c r="C54" s="57" t="s">
        <v>57</v>
      </c>
      <c r="D54" s="57" t="s">
        <v>432</v>
      </c>
      <c r="E54" s="57" t="s">
        <v>434</v>
      </c>
      <c r="F54" s="57" t="s">
        <v>435</v>
      </c>
      <c r="G54" s="57" t="s">
        <v>433</v>
      </c>
      <c r="H54" s="57" t="s">
        <v>1286</v>
      </c>
      <c r="I54" s="57" t="s">
        <v>437</v>
      </c>
      <c r="J54" s="57" t="s">
        <v>436</v>
      </c>
      <c r="K54" s="364" t="s">
        <v>438</v>
      </c>
      <c r="L54" s="58">
        <v>675</v>
      </c>
      <c r="M54" s="115">
        <v>1698000</v>
      </c>
      <c r="N54" s="56">
        <v>656</v>
      </c>
      <c r="O54" s="56">
        <v>1698000</v>
      </c>
      <c r="P54" s="59">
        <v>779</v>
      </c>
      <c r="Q54" s="56">
        <v>1698000</v>
      </c>
      <c r="R54" s="59">
        <v>978</v>
      </c>
      <c r="S54" s="60">
        <v>1698000</v>
      </c>
      <c r="T54" s="118" t="s">
        <v>474</v>
      </c>
      <c r="U54" s="118" t="s">
        <v>549</v>
      </c>
      <c r="V54" s="61" t="s">
        <v>618</v>
      </c>
      <c r="W54" s="62"/>
      <c r="X54" s="56"/>
      <c r="Y54" s="56"/>
      <c r="Z54" s="56"/>
      <c r="AA54" s="56"/>
      <c r="AB54" s="56"/>
      <c r="AC54" s="56"/>
      <c r="AD54" s="56"/>
      <c r="AE54" s="56">
        <v>1698000</v>
      </c>
      <c r="AF54" s="56"/>
      <c r="AG54" s="56"/>
      <c r="AH54" s="60"/>
      <c r="AI54" s="63">
        <f t="shared" si="1"/>
        <v>1698000</v>
      </c>
      <c r="AJ54" s="64">
        <f t="shared" si="2"/>
        <v>0</v>
      </c>
      <c r="AK54" s="153"/>
    </row>
    <row r="55" spans="1:37" s="154" customFormat="1" x14ac:dyDescent="0.2">
      <c r="A55" s="55" t="s">
        <v>431</v>
      </c>
      <c r="B55" s="123">
        <f t="shared" si="0"/>
        <v>7473200</v>
      </c>
      <c r="C55" s="57" t="s">
        <v>57</v>
      </c>
      <c r="D55" s="57" t="s">
        <v>432</v>
      </c>
      <c r="E55" s="57" t="s">
        <v>434</v>
      </c>
      <c r="F55" s="57" t="s">
        <v>435</v>
      </c>
      <c r="G55" s="57" t="s">
        <v>433</v>
      </c>
      <c r="H55" s="57" t="s">
        <v>1286</v>
      </c>
      <c r="I55" s="57" t="s">
        <v>437</v>
      </c>
      <c r="J55" s="57" t="s">
        <v>436</v>
      </c>
      <c r="K55" s="364" t="s">
        <v>438</v>
      </c>
      <c r="L55" s="58">
        <v>676</v>
      </c>
      <c r="M55" s="115">
        <v>7473200</v>
      </c>
      <c r="N55" s="56">
        <v>657</v>
      </c>
      <c r="O55" s="56">
        <v>7473200</v>
      </c>
      <c r="P55" s="59">
        <v>778</v>
      </c>
      <c r="Q55" s="56">
        <v>7473200</v>
      </c>
      <c r="R55" s="59">
        <v>988</v>
      </c>
      <c r="S55" s="60">
        <v>7473200</v>
      </c>
      <c r="T55" s="118" t="s">
        <v>475</v>
      </c>
      <c r="U55" s="118" t="s">
        <v>550</v>
      </c>
      <c r="V55" s="61" t="s">
        <v>619</v>
      </c>
      <c r="W55" s="62"/>
      <c r="X55" s="56"/>
      <c r="Y55" s="56"/>
      <c r="Z55" s="56"/>
      <c r="AA55" s="56"/>
      <c r="AB55" s="56"/>
      <c r="AC55" s="56"/>
      <c r="AD55" s="56"/>
      <c r="AE55" s="56">
        <v>0</v>
      </c>
      <c r="AF55" s="56"/>
      <c r="AG55" s="56"/>
      <c r="AH55" s="60"/>
      <c r="AI55" s="63">
        <f t="shared" si="1"/>
        <v>0</v>
      </c>
      <c r="AJ55" s="64">
        <f t="shared" si="2"/>
        <v>7473200</v>
      </c>
      <c r="AK55" s="153"/>
    </row>
    <row r="56" spans="1:37" s="154" customFormat="1" x14ac:dyDescent="0.2">
      <c r="A56" s="55" t="s">
        <v>431</v>
      </c>
      <c r="B56" s="123">
        <f t="shared" si="0"/>
        <v>3605700</v>
      </c>
      <c r="C56" s="57" t="s">
        <v>57</v>
      </c>
      <c r="D56" s="57" t="s">
        <v>432</v>
      </c>
      <c r="E56" s="57" t="s">
        <v>434</v>
      </c>
      <c r="F56" s="57" t="s">
        <v>435</v>
      </c>
      <c r="G56" s="57" t="s">
        <v>433</v>
      </c>
      <c r="H56" s="57" t="s">
        <v>1286</v>
      </c>
      <c r="I56" s="57" t="s">
        <v>437</v>
      </c>
      <c r="J56" s="57" t="s">
        <v>436</v>
      </c>
      <c r="K56" s="364" t="s">
        <v>438</v>
      </c>
      <c r="L56" s="58">
        <v>678</v>
      </c>
      <c r="M56" s="115">
        <v>3605700</v>
      </c>
      <c r="N56" s="56">
        <v>658</v>
      </c>
      <c r="O56" s="56">
        <v>3605700</v>
      </c>
      <c r="P56" s="59">
        <v>777</v>
      </c>
      <c r="Q56" s="56">
        <v>3605700</v>
      </c>
      <c r="R56" s="59">
        <v>895</v>
      </c>
      <c r="S56" s="60">
        <v>3605700</v>
      </c>
      <c r="T56" s="118" t="s">
        <v>476</v>
      </c>
      <c r="U56" s="118" t="s">
        <v>550</v>
      </c>
      <c r="V56" s="61" t="s">
        <v>620</v>
      </c>
      <c r="W56" s="62"/>
      <c r="X56" s="56"/>
      <c r="Y56" s="56"/>
      <c r="Z56" s="56"/>
      <c r="AA56" s="56"/>
      <c r="AB56" s="56"/>
      <c r="AC56" s="56"/>
      <c r="AD56" s="56">
        <v>0</v>
      </c>
      <c r="AE56" s="56">
        <v>3605700</v>
      </c>
      <c r="AF56" s="56"/>
      <c r="AG56" s="56"/>
      <c r="AH56" s="60"/>
      <c r="AI56" s="63">
        <f t="shared" si="1"/>
        <v>3605700</v>
      </c>
      <c r="AJ56" s="64">
        <f t="shared" si="2"/>
        <v>0</v>
      </c>
      <c r="AK56" s="153"/>
    </row>
    <row r="57" spans="1:37" s="154" customFormat="1" x14ac:dyDescent="0.2">
      <c r="A57" s="55" t="s">
        <v>431</v>
      </c>
      <c r="B57" s="123">
        <f t="shared" si="0"/>
        <v>24808937</v>
      </c>
      <c r="C57" s="57" t="s">
        <v>57</v>
      </c>
      <c r="D57" s="57" t="s">
        <v>432</v>
      </c>
      <c r="E57" s="57" t="s">
        <v>434</v>
      </c>
      <c r="F57" s="57" t="s">
        <v>435</v>
      </c>
      <c r="G57" s="57" t="s">
        <v>433</v>
      </c>
      <c r="H57" s="57" t="s">
        <v>1286</v>
      </c>
      <c r="I57" s="57" t="s">
        <v>437</v>
      </c>
      <c r="J57" s="57" t="s">
        <v>436</v>
      </c>
      <c r="K57" s="364" t="s">
        <v>438</v>
      </c>
      <c r="L57" s="58">
        <v>680</v>
      </c>
      <c r="M57" s="115">
        <v>24808937</v>
      </c>
      <c r="N57" s="56">
        <v>814</v>
      </c>
      <c r="O57" s="56">
        <v>24808937</v>
      </c>
      <c r="P57" s="59">
        <v>875</v>
      </c>
      <c r="Q57" s="56">
        <v>24808937</v>
      </c>
      <c r="R57" s="59">
        <v>1180</v>
      </c>
      <c r="S57" s="60">
        <v>24808937</v>
      </c>
      <c r="T57" s="118" t="s">
        <v>477</v>
      </c>
      <c r="U57" s="118" t="s">
        <v>1788</v>
      </c>
      <c r="V57" s="61" t="s">
        <v>1819</v>
      </c>
      <c r="W57" s="62"/>
      <c r="X57" s="56"/>
      <c r="Y57" s="56"/>
      <c r="Z57" s="56"/>
      <c r="AA57" s="56"/>
      <c r="AB57" s="56"/>
      <c r="AC57" s="56"/>
      <c r="AD57" s="56"/>
      <c r="AE57" s="56">
        <v>0</v>
      </c>
      <c r="AF57" s="56"/>
      <c r="AG57" s="56"/>
      <c r="AH57" s="60"/>
      <c r="AI57" s="63">
        <f t="shared" si="1"/>
        <v>0</v>
      </c>
      <c r="AJ57" s="64">
        <f t="shared" si="2"/>
        <v>24808937</v>
      </c>
      <c r="AK57" s="153"/>
    </row>
    <row r="58" spans="1:37" s="154" customFormat="1" x14ac:dyDescent="0.2">
      <c r="A58" s="55" t="s">
        <v>431</v>
      </c>
      <c r="B58" s="123">
        <f t="shared" si="0"/>
        <v>102885010</v>
      </c>
      <c r="C58" s="57" t="s">
        <v>57</v>
      </c>
      <c r="D58" s="57" t="s">
        <v>432</v>
      </c>
      <c r="E58" s="57" t="s">
        <v>434</v>
      </c>
      <c r="F58" s="57" t="s">
        <v>435</v>
      </c>
      <c r="G58" s="57" t="s">
        <v>433</v>
      </c>
      <c r="H58" s="57" t="s">
        <v>1286</v>
      </c>
      <c r="I58" s="57" t="s">
        <v>437</v>
      </c>
      <c r="J58" s="57" t="s">
        <v>436</v>
      </c>
      <c r="K58" s="364" t="s">
        <v>438</v>
      </c>
      <c r="L58" s="58">
        <v>681</v>
      </c>
      <c r="M58" s="115">
        <v>102885010</v>
      </c>
      <c r="N58" s="56">
        <v>805</v>
      </c>
      <c r="O58" s="56">
        <v>102885010</v>
      </c>
      <c r="P58" s="59">
        <v>867</v>
      </c>
      <c r="Q58" s="56">
        <v>102885010</v>
      </c>
      <c r="R58" s="59">
        <v>1214</v>
      </c>
      <c r="S58" s="60">
        <v>102885010</v>
      </c>
      <c r="T58" s="118" t="s">
        <v>478</v>
      </c>
      <c r="U58" s="118" t="s">
        <v>1789</v>
      </c>
      <c r="V58" s="61">
        <v>715</v>
      </c>
      <c r="W58" s="62"/>
      <c r="X58" s="56"/>
      <c r="Y58" s="56"/>
      <c r="Z58" s="56"/>
      <c r="AA58" s="56"/>
      <c r="AB58" s="56"/>
      <c r="AC58" s="56"/>
      <c r="AD58" s="56"/>
      <c r="AE58" s="56">
        <v>0</v>
      </c>
      <c r="AF58" s="56"/>
      <c r="AG58" s="56"/>
      <c r="AH58" s="60"/>
      <c r="AI58" s="63">
        <f t="shared" si="1"/>
        <v>0</v>
      </c>
      <c r="AJ58" s="64">
        <f t="shared" si="2"/>
        <v>102885010</v>
      </c>
      <c r="AK58" s="153"/>
    </row>
    <row r="59" spans="1:37" s="154" customFormat="1" x14ac:dyDescent="0.2">
      <c r="A59" s="55" t="s">
        <v>431</v>
      </c>
      <c r="B59" s="123">
        <f t="shared" si="0"/>
        <v>116172642</v>
      </c>
      <c r="C59" s="57" t="s">
        <v>57</v>
      </c>
      <c r="D59" s="57" t="s">
        <v>432</v>
      </c>
      <c r="E59" s="57" t="s">
        <v>434</v>
      </c>
      <c r="F59" s="57" t="s">
        <v>435</v>
      </c>
      <c r="G59" s="57" t="s">
        <v>433</v>
      </c>
      <c r="H59" s="57" t="s">
        <v>1286</v>
      </c>
      <c r="I59" s="57" t="s">
        <v>437</v>
      </c>
      <c r="J59" s="57" t="s">
        <v>436</v>
      </c>
      <c r="K59" s="364" t="s">
        <v>438</v>
      </c>
      <c r="L59" s="58">
        <v>682</v>
      </c>
      <c r="M59" s="115">
        <v>116172642</v>
      </c>
      <c r="N59" s="56">
        <v>802</v>
      </c>
      <c r="O59" s="56">
        <v>116172642</v>
      </c>
      <c r="P59" s="59">
        <v>865</v>
      </c>
      <c r="Q59" s="56">
        <v>116172642</v>
      </c>
      <c r="R59" s="59">
        <v>1095</v>
      </c>
      <c r="S59" s="60">
        <v>116172642</v>
      </c>
      <c r="T59" s="118" t="s">
        <v>479</v>
      </c>
      <c r="U59" s="118" t="s">
        <v>1790</v>
      </c>
      <c r="V59" s="61" t="s">
        <v>1820</v>
      </c>
      <c r="W59" s="62"/>
      <c r="X59" s="56"/>
      <c r="Y59" s="56"/>
      <c r="Z59" s="56"/>
      <c r="AA59" s="56"/>
      <c r="AB59" s="56"/>
      <c r="AC59" s="56"/>
      <c r="AD59" s="56"/>
      <c r="AE59" s="56">
        <v>0</v>
      </c>
      <c r="AF59" s="56"/>
      <c r="AG59" s="56"/>
      <c r="AH59" s="60"/>
      <c r="AI59" s="63">
        <f t="shared" si="1"/>
        <v>0</v>
      </c>
      <c r="AJ59" s="64">
        <f t="shared" si="2"/>
        <v>116172642</v>
      </c>
      <c r="AK59" s="153"/>
    </row>
    <row r="60" spans="1:37" s="154" customFormat="1" x14ac:dyDescent="0.2">
      <c r="A60" s="55" t="s">
        <v>431</v>
      </c>
      <c r="B60" s="123">
        <f t="shared" si="0"/>
        <v>520000000</v>
      </c>
      <c r="C60" s="57" t="s">
        <v>57</v>
      </c>
      <c r="D60" s="57" t="s">
        <v>432</v>
      </c>
      <c r="E60" s="57" t="s">
        <v>434</v>
      </c>
      <c r="F60" s="57" t="s">
        <v>435</v>
      </c>
      <c r="G60" s="57" t="s">
        <v>433</v>
      </c>
      <c r="H60" s="57" t="s">
        <v>1286</v>
      </c>
      <c r="I60" s="57" t="s">
        <v>437</v>
      </c>
      <c r="J60" s="57" t="s">
        <v>436</v>
      </c>
      <c r="K60" s="364" t="s">
        <v>438</v>
      </c>
      <c r="L60" s="58">
        <v>683</v>
      </c>
      <c r="M60" s="115">
        <v>520000000</v>
      </c>
      <c r="N60" s="56">
        <v>443</v>
      </c>
      <c r="O60" s="56">
        <v>520000000</v>
      </c>
      <c r="P60" s="59">
        <v>528</v>
      </c>
      <c r="Q60" s="56">
        <v>520000000</v>
      </c>
      <c r="R60" s="59" t="s">
        <v>439</v>
      </c>
      <c r="S60" s="60">
        <v>520000000</v>
      </c>
      <c r="T60" s="118" t="s">
        <v>480</v>
      </c>
      <c r="U60" s="118" t="s">
        <v>551</v>
      </c>
      <c r="V60" s="61">
        <v>387</v>
      </c>
      <c r="W60" s="62"/>
      <c r="X60" s="56"/>
      <c r="Y60" s="56"/>
      <c r="Z60" s="56"/>
      <c r="AA60" s="56"/>
      <c r="AB60" s="56"/>
      <c r="AC60" s="56"/>
      <c r="AD60" s="56"/>
      <c r="AE60" s="56">
        <v>272000000</v>
      </c>
      <c r="AF60" s="56"/>
      <c r="AG60" s="56"/>
      <c r="AH60" s="60"/>
      <c r="AI60" s="63">
        <f t="shared" si="1"/>
        <v>272000000</v>
      </c>
      <c r="AJ60" s="64">
        <f t="shared" si="2"/>
        <v>248000000</v>
      </c>
      <c r="AK60" s="153"/>
    </row>
    <row r="61" spans="1:37" s="154" customFormat="1" x14ac:dyDescent="0.2">
      <c r="A61" s="55" t="s">
        <v>431</v>
      </c>
      <c r="B61" s="123">
        <f t="shared" si="0"/>
        <v>300000000</v>
      </c>
      <c r="C61" s="57" t="s">
        <v>57</v>
      </c>
      <c r="D61" s="57" t="s">
        <v>432</v>
      </c>
      <c r="E61" s="57" t="s">
        <v>434</v>
      </c>
      <c r="F61" s="57" t="s">
        <v>435</v>
      </c>
      <c r="G61" s="57" t="s">
        <v>433</v>
      </c>
      <c r="H61" s="57" t="s">
        <v>1286</v>
      </c>
      <c r="I61" s="57" t="s">
        <v>437</v>
      </c>
      <c r="J61" s="57" t="s">
        <v>436</v>
      </c>
      <c r="K61" s="364" t="s">
        <v>438</v>
      </c>
      <c r="L61" s="58">
        <v>684</v>
      </c>
      <c r="M61" s="115">
        <v>300000000</v>
      </c>
      <c r="N61" s="56">
        <v>444</v>
      </c>
      <c r="O61" s="56">
        <v>300000000</v>
      </c>
      <c r="P61" s="59">
        <v>542</v>
      </c>
      <c r="Q61" s="56">
        <v>300000000</v>
      </c>
      <c r="R61" s="59" t="s">
        <v>440</v>
      </c>
      <c r="S61" s="60">
        <v>300000000</v>
      </c>
      <c r="T61" s="118" t="s">
        <v>481</v>
      </c>
      <c r="U61" s="118" t="s">
        <v>552</v>
      </c>
      <c r="V61" s="61">
        <v>386</v>
      </c>
      <c r="W61" s="62"/>
      <c r="X61" s="56"/>
      <c r="Y61" s="56"/>
      <c r="Z61" s="56"/>
      <c r="AA61" s="56"/>
      <c r="AB61" s="56"/>
      <c r="AC61" s="56"/>
      <c r="AD61" s="56"/>
      <c r="AE61" s="56">
        <v>216000000</v>
      </c>
      <c r="AF61" s="56"/>
      <c r="AG61" s="56"/>
      <c r="AH61" s="60"/>
      <c r="AI61" s="63">
        <f t="shared" si="1"/>
        <v>216000000</v>
      </c>
      <c r="AJ61" s="64">
        <f t="shared" si="2"/>
        <v>84000000</v>
      </c>
      <c r="AK61" s="153"/>
    </row>
    <row r="62" spans="1:37" s="154" customFormat="1" x14ac:dyDescent="0.2">
      <c r="A62" s="55" t="s">
        <v>431</v>
      </c>
      <c r="B62" s="123">
        <f t="shared" si="0"/>
        <v>31500000</v>
      </c>
      <c r="C62" s="57" t="s">
        <v>57</v>
      </c>
      <c r="D62" s="57" t="s">
        <v>432</v>
      </c>
      <c r="E62" s="57" t="s">
        <v>434</v>
      </c>
      <c r="F62" s="57" t="s">
        <v>435</v>
      </c>
      <c r="G62" s="57" t="s">
        <v>433</v>
      </c>
      <c r="H62" s="57" t="s">
        <v>1286</v>
      </c>
      <c r="I62" s="57" t="s">
        <v>437</v>
      </c>
      <c r="J62" s="57" t="s">
        <v>436</v>
      </c>
      <c r="K62" s="364" t="s">
        <v>438</v>
      </c>
      <c r="L62" s="58">
        <v>685</v>
      </c>
      <c r="M62" s="115">
        <v>31500000</v>
      </c>
      <c r="N62" s="56">
        <v>663</v>
      </c>
      <c r="O62" s="56">
        <v>31500000</v>
      </c>
      <c r="P62" s="59">
        <v>707</v>
      </c>
      <c r="Q62" s="56">
        <v>31500000</v>
      </c>
      <c r="R62" s="59">
        <v>831</v>
      </c>
      <c r="S62" s="60">
        <v>31500000</v>
      </c>
      <c r="T62" s="118" t="s">
        <v>482</v>
      </c>
      <c r="U62" s="118" t="s">
        <v>553</v>
      </c>
      <c r="V62" s="61" t="s">
        <v>621</v>
      </c>
      <c r="W62" s="62"/>
      <c r="X62" s="56"/>
      <c r="Y62" s="56"/>
      <c r="Z62" s="56"/>
      <c r="AA62" s="56"/>
      <c r="AB62" s="56"/>
      <c r="AC62" s="56">
        <v>0</v>
      </c>
      <c r="AD62" s="56">
        <v>630000</v>
      </c>
      <c r="AE62" s="56">
        <v>6300000</v>
      </c>
      <c r="AF62" s="56"/>
      <c r="AG62" s="56"/>
      <c r="AH62" s="60"/>
      <c r="AI62" s="63">
        <f t="shared" si="1"/>
        <v>6930000</v>
      </c>
      <c r="AJ62" s="64">
        <f t="shared" si="2"/>
        <v>24570000</v>
      </c>
      <c r="AK62" s="153"/>
    </row>
    <row r="63" spans="1:37" s="154" customFormat="1" x14ac:dyDescent="0.2">
      <c r="A63" s="55" t="s">
        <v>431</v>
      </c>
      <c r="B63" s="123">
        <f t="shared" si="0"/>
        <v>22500000</v>
      </c>
      <c r="C63" s="57" t="s">
        <v>57</v>
      </c>
      <c r="D63" s="57" t="s">
        <v>432</v>
      </c>
      <c r="E63" s="57" t="s">
        <v>434</v>
      </c>
      <c r="F63" s="57" t="s">
        <v>435</v>
      </c>
      <c r="G63" s="57" t="s">
        <v>433</v>
      </c>
      <c r="H63" s="57" t="s">
        <v>1286</v>
      </c>
      <c r="I63" s="57" t="s">
        <v>437</v>
      </c>
      <c r="J63" s="57" t="s">
        <v>436</v>
      </c>
      <c r="K63" s="364" t="s">
        <v>438</v>
      </c>
      <c r="L63" s="58">
        <v>686</v>
      </c>
      <c r="M63" s="115">
        <v>22500000</v>
      </c>
      <c r="N63" s="56">
        <v>445</v>
      </c>
      <c r="O63" s="56">
        <v>22500000</v>
      </c>
      <c r="P63" s="59">
        <v>541</v>
      </c>
      <c r="Q63" s="56">
        <v>22500000</v>
      </c>
      <c r="R63" s="59" t="s">
        <v>441</v>
      </c>
      <c r="S63" s="60">
        <v>22500000</v>
      </c>
      <c r="T63" s="118" t="s">
        <v>483</v>
      </c>
      <c r="U63" s="118" t="s">
        <v>554</v>
      </c>
      <c r="V63" s="61" t="s">
        <v>622</v>
      </c>
      <c r="W63" s="62"/>
      <c r="X63" s="56"/>
      <c r="Y63" s="56"/>
      <c r="Z63" s="56"/>
      <c r="AA63" s="56"/>
      <c r="AB63" s="56"/>
      <c r="AC63" s="56"/>
      <c r="AD63" s="56"/>
      <c r="AE63" s="56">
        <v>18000000</v>
      </c>
      <c r="AF63" s="56"/>
      <c r="AG63" s="56"/>
      <c r="AH63" s="60"/>
      <c r="AI63" s="63">
        <f t="shared" si="1"/>
        <v>18000000</v>
      </c>
      <c r="AJ63" s="64">
        <f t="shared" si="2"/>
        <v>4500000</v>
      </c>
      <c r="AK63" s="153"/>
    </row>
    <row r="64" spans="1:37" s="154" customFormat="1" x14ac:dyDescent="0.2">
      <c r="A64" s="55" t="s">
        <v>431</v>
      </c>
      <c r="B64" s="123">
        <f t="shared" si="0"/>
        <v>24000000</v>
      </c>
      <c r="C64" s="57" t="s">
        <v>57</v>
      </c>
      <c r="D64" s="57" t="s">
        <v>432</v>
      </c>
      <c r="E64" s="57" t="s">
        <v>434</v>
      </c>
      <c r="F64" s="57" t="s">
        <v>435</v>
      </c>
      <c r="G64" s="57" t="s">
        <v>433</v>
      </c>
      <c r="H64" s="57" t="s">
        <v>1286</v>
      </c>
      <c r="I64" s="57" t="s">
        <v>437</v>
      </c>
      <c r="J64" s="57" t="s">
        <v>436</v>
      </c>
      <c r="K64" s="364" t="s">
        <v>438</v>
      </c>
      <c r="L64" s="58">
        <v>687</v>
      </c>
      <c r="M64" s="115">
        <v>24000000</v>
      </c>
      <c r="N64" s="56">
        <v>543</v>
      </c>
      <c r="O64" s="56">
        <v>24000000</v>
      </c>
      <c r="P64" s="59">
        <v>646</v>
      </c>
      <c r="Q64" s="56">
        <v>24000000</v>
      </c>
      <c r="R64" s="59">
        <v>703</v>
      </c>
      <c r="S64" s="60">
        <v>24000000</v>
      </c>
      <c r="T64" s="118" t="s">
        <v>484</v>
      </c>
      <c r="U64" s="118" t="s">
        <v>555</v>
      </c>
      <c r="V64" s="61" t="s">
        <v>623</v>
      </c>
      <c r="W64" s="62"/>
      <c r="X64" s="56"/>
      <c r="Y64" s="56"/>
      <c r="Z64" s="56"/>
      <c r="AA64" s="56"/>
      <c r="AB64" s="56"/>
      <c r="AC64" s="56">
        <v>0</v>
      </c>
      <c r="AD64" s="56">
        <v>2080000</v>
      </c>
      <c r="AE64" s="56">
        <v>4800000</v>
      </c>
      <c r="AF64" s="56"/>
      <c r="AG64" s="56"/>
      <c r="AH64" s="60"/>
      <c r="AI64" s="63">
        <f t="shared" si="1"/>
        <v>6880000</v>
      </c>
      <c r="AJ64" s="64">
        <f t="shared" si="2"/>
        <v>17120000</v>
      </c>
      <c r="AK64" s="153"/>
    </row>
    <row r="65" spans="1:37" s="154" customFormat="1" x14ac:dyDescent="0.2">
      <c r="A65" s="55" t="s">
        <v>431</v>
      </c>
      <c r="B65" s="123">
        <f t="shared" si="0"/>
        <v>8000000</v>
      </c>
      <c r="C65" s="57" t="s">
        <v>57</v>
      </c>
      <c r="D65" s="57" t="s">
        <v>432</v>
      </c>
      <c r="E65" s="57" t="s">
        <v>434</v>
      </c>
      <c r="F65" s="57" t="s">
        <v>435</v>
      </c>
      <c r="G65" s="57" t="s">
        <v>433</v>
      </c>
      <c r="H65" s="57" t="s">
        <v>1286</v>
      </c>
      <c r="I65" s="57" t="s">
        <v>437</v>
      </c>
      <c r="J65" s="57" t="s">
        <v>436</v>
      </c>
      <c r="K65" s="364" t="s">
        <v>438</v>
      </c>
      <c r="L65" s="58">
        <v>688</v>
      </c>
      <c r="M65" s="115">
        <v>8000000</v>
      </c>
      <c r="N65" s="56">
        <v>680</v>
      </c>
      <c r="O65" s="56">
        <v>8000000</v>
      </c>
      <c r="P65" s="59">
        <v>748</v>
      </c>
      <c r="Q65" s="56">
        <v>8000000</v>
      </c>
      <c r="R65" s="59">
        <v>835</v>
      </c>
      <c r="S65" s="60">
        <v>8000000</v>
      </c>
      <c r="T65" s="118" t="s">
        <v>485</v>
      </c>
      <c r="U65" s="118" t="s">
        <v>556</v>
      </c>
      <c r="V65" s="61" t="s">
        <v>624</v>
      </c>
      <c r="W65" s="62"/>
      <c r="X65" s="56"/>
      <c r="Y65" s="56"/>
      <c r="Z65" s="56"/>
      <c r="AA65" s="56"/>
      <c r="AB65" s="56"/>
      <c r="AC65" s="56">
        <v>0</v>
      </c>
      <c r="AD65" s="56">
        <v>0</v>
      </c>
      <c r="AE65" s="56">
        <v>1760000</v>
      </c>
      <c r="AF65" s="56"/>
      <c r="AG65" s="56"/>
      <c r="AH65" s="60"/>
      <c r="AI65" s="63">
        <f t="shared" si="1"/>
        <v>1760000</v>
      </c>
      <c r="AJ65" s="64">
        <f t="shared" si="2"/>
        <v>6240000</v>
      </c>
      <c r="AK65" s="153"/>
    </row>
    <row r="66" spans="1:37" s="154" customFormat="1" x14ac:dyDescent="0.2">
      <c r="A66" s="55" t="s">
        <v>431</v>
      </c>
      <c r="B66" s="123">
        <f t="shared" si="0"/>
        <v>8000000</v>
      </c>
      <c r="C66" s="57" t="s">
        <v>57</v>
      </c>
      <c r="D66" s="57" t="s">
        <v>432</v>
      </c>
      <c r="E66" s="57" t="s">
        <v>434</v>
      </c>
      <c r="F66" s="57" t="s">
        <v>435</v>
      </c>
      <c r="G66" s="57" t="s">
        <v>433</v>
      </c>
      <c r="H66" s="57" t="s">
        <v>1286</v>
      </c>
      <c r="I66" s="57" t="s">
        <v>437</v>
      </c>
      <c r="J66" s="57" t="s">
        <v>436</v>
      </c>
      <c r="K66" s="364" t="s">
        <v>438</v>
      </c>
      <c r="L66" s="58">
        <v>689</v>
      </c>
      <c r="M66" s="115">
        <v>8000000</v>
      </c>
      <c r="N66" s="56">
        <v>681</v>
      </c>
      <c r="O66" s="56">
        <v>8000000</v>
      </c>
      <c r="P66" s="59">
        <v>747</v>
      </c>
      <c r="Q66" s="56">
        <v>8000000</v>
      </c>
      <c r="R66" s="59">
        <v>833</v>
      </c>
      <c r="S66" s="60">
        <v>8000000</v>
      </c>
      <c r="T66" s="118" t="s">
        <v>486</v>
      </c>
      <c r="U66" s="118" t="s">
        <v>557</v>
      </c>
      <c r="V66" s="61" t="s">
        <v>625</v>
      </c>
      <c r="W66" s="62"/>
      <c r="X66" s="56"/>
      <c r="Y66" s="56"/>
      <c r="Z66" s="56"/>
      <c r="AA66" s="56"/>
      <c r="AB66" s="56"/>
      <c r="AC66" s="56">
        <v>0</v>
      </c>
      <c r="AD66" s="56">
        <v>0</v>
      </c>
      <c r="AE66" s="56">
        <v>1760000</v>
      </c>
      <c r="AF66" s="56"/>
      <c r="AG66" s="56"/>
      <c r="AH66" s="60"/>
      <c r="AI66" s="63">
        <f t="shared" si="1"/>
        <v>1760000</v>
      </c>
      <c r="AJ66" s="64">
        <f t="shared" si="2"/>
        <v>6240000</v>
      </c>
      <c r="AK66" s="153"/>
    </row>
    <row r="67" spans="1:37" s="154" customFormat="1" x14ac:dyDescent="0.2">
      <c r="A67" s="55" t="s">
        <v>431</v>
      </c>
      <c r="B67" s="123">
        <f t="shared" si="0"/>
        <v>5250000</v>
      </c>
      <c r="C67" s="57" t="s">
        <v>57</v>
      </c>
      <c r="D67" s="57" t="s">
        <v>432</v>
      </c>
      <c r="E67" s="57" t="s">
        <v>434</v>
      </c>
      <c r="F67" s="57" t="s">
        <v>435</v>
      </c>
      <c r="G67" s="57" t="s">
        <v>433</v>
      </c>
      <c r="H67" s="57" t="s">
        <v>1286</v>
      </c>
      <c r="I67" s="57" t="s">
        <v>437</v>
      </c>
      <c r="J67" s="57" t="s">
        <v>436</v>
      </c>
      <c r="K67" s="364" t="s">
        <v>438</v>
      </c>
      <c r="L67" s="58">
        <v>690</v>
      </c>
      <c r="M67" s="115">
        <v>5250000</v>
      </c>
      <c r="N67" s="56">
        <v>678</v>
      </c>
      <c r="O67" s="56">
        <v>5250000</v>
      </c>
      <c r="P67" s="59">
        <v>746</v>
      </c>
      <c r="Q67" s="56">
        <v>5250000</v>
      </c>
      <c r="R67" s="59">
        <v>819</v>
      </c>
      <c r="S67" s="60">
        <v>5250000</v>
      </c>
      <c r="T67" s="118" t="s">
        <v>487</v>
      </c>
      <c r="U67" s="118" t="s">
        <v>558</v>
      </c>
      <c r="V67" s="61" t="s">
        <v>626</v>
      </c>
      <c r="W67" s="62"/>
      <c r="X67" s="56"/>
      <c r="Y67" s="56"/>
      <c r="Z67" s="56"/>
      <c r="AA67" s="56"/>
      <c r="AB67" s="56"/>
      <c r="AC67" s="56">
        <v>0</v>
      </c>
      <c r="AD67" s="56">
        <v>0</v>
      </c>
      <c r="AE67" s="56">
        <v>1295000</v>
      </c>
      <c r="AF67" s="56"/>
      <c r="AG67" s="56"/>
      <c r="AH67" s="60"/>
      <c r="AI67" s="63">
        <f t="shared" si="1"/>
        <v>1295000</v>
      </c>
      <c r="AJ67" s="64">
        <f t="shared" si="2"/>
        <v>3955000</v>
      </c>
      <c r="AK67" s="153"/>
    </row>
    <row r="68" spans="1:37" s="154" customFormat="1" x14ac:dyDescent="0.2">
      <c r="A68" s="55" t="s">
        <v>431</v>
      </c>
      <c r="B68" s="123">
        <f t="shared" si="0"/>
        <v>27500000</v>
      </c>
      <c r="C68" s="57" t="s">
        <v>57</v>
      </c>
      <c r="D68" s="57" t="s">
        <v>432</v>
      </c>
      <c r="E68" s="57" t="s">
        <v>434</v>
      </c>
      <c r="F68" s="57" t="s">
        <v>435</v>
      </c>
      <c r="G68" s="57" t="s">
        <v>433</v>
      </c>
      <c r="H68" s="57" t="s">
        <v>1286</v>
      </c>
      <c r="I68" s="57" t="s">
        <v>437</v>
      </c>
      <c r="J68" s="57" t="s">
        <v>436</v>
      </c>
      <c r="K68" s="364" t="s">
        <v>438</v>
      </c>
      <c r="L68" s="58">
        <v>691</v>
      </c>
      <c r="M68" s="115">
        <v>27500000</v>
      </c>
      <c r="N68" s="56">
        <v>501</v>
      </c>
      <c r="O68" s="56">
        <v>27500000</v>
      </c>
      <c r="P68" s="59">
        <v>622</v>
      </c>
      <c r="Q68" s="56">
        <v>27500000</v>
      </c>
      <c r="R68" s="59">
        <v>692</v>
      </c>
      <c r="S68" s="60">
        <v>27500000</v>
      </c>
      <c r="T68" s="118" t="s">
        <v>488</v>
      </c>
      <c r="U68" s="118" t="s">
        <v>559</v>
      </c>
      <c r="V68" s="61" t="s">
        <v>627</v>
      </c>
      <c r="W68" s="62"/>
      <c r="X68" s="56"/>
      <c r="Y68" s="56"/>
      <c r="Z68" s="56"/>
      <c r="AA68" s="56"/>
      <c r="AB68" s="56"/>
      <c r="AC68" s="56">
        <v>0</v>
      </c>
      <c r="AD68" s="56">
        <v>2383333</v>
      </c>
      <c r="AE68" s="56">
        <v>5500000</v>
      </c>
      <c r="AF68" s="56"/>
      <c r="AG68" s="56"/>
      <c r="AH68" s="60"/>
      <c r="AI68" s="63">
        <f t="shared" si="1"/>
        <v>7883333</v>
      </c>
      <c r="AJ68" s="64">
        <f t="shared" si="2"/>
        <v>19616667</v>
      </c>
      <c r="AK68" s="153"/>
    </row>
    <row r="69" spans="1:37" s="154" customFormat="1" x14ac:dyDescent="0.2">
      <c r="A69" s="55" t="s">
        <v>431</v>
      </c>
      <c r="B69" s="123">
        <f t="shared" si="0"/>
        <v>21250000</v>
      </c>
      <c r="C69" s="57" t="s">
        <v>57</v>
      </c>
      <c r="D69" s="57" t="s">
        <v>432</v>
      </c>
      <c r="E69" s="57" t="s">
        <v>434</v>
      </c>
      <c r="F69" s="57" t="s">
        <v>435</v>
      </c>
      <c r="G69" s="57" t="s">
        <v>433</v>
      </c>
      <c r="H69" s="57" t="s">
        <v>1286</v>
      </c>
      <c r="I69" s="57" t="s">
        <v>437</v>
      </c>
      <c r="J69" s="57" t="s">
        <v>436</v>
      </c>
      <c r="K69" s="364" t="s">
        <v>438</v>
      </c>
      <c r="L69" s="58">
        <v>692</v>
      </c>
      <c r="M69" s="115">
        <v>21250000</v>
      </c>
      <c r="N69" s="56">
        <v>679</v>
      </c>
      <c r="O69" s="56">
        <v>21250000</v>
      </c>
      <c r="P69" s="59">
        <v>745</v>
      </c>
      <c r="Q69" s="56">
        <v>21250000</v>
      </c>
      <c r="R69" s="59">
        <v>820</v>
      </c>
      <c r="S69" s="60">
        <v>21250000</v>
      </c>
      <c r="T69" s="118" t="s">
        <v>489</v>
      </c>
      <c r="U69" s="118" t="s">
        <v>560</v>
      </c>
      <c r="V69" s="61" t="s">
        <v>628</v>
      </c>
      <c r="W69" s="62"/>
      <c r="X69" s="56"/>
      <c r="Y69" s="56"/>
      <c r="Z69" s="56"/>
      <c r="AA69" s="56"/>
      <c r="AB69" s="56"/>
      <c r="AC69" s="56">
        <v>0</v>
      </c>
      <c r="AD69" s="56">
        <v>0</v>
      </c>
      <c r="AE69" s="56">
        <v>5241667</v>
      </c>
      <c r="AF69" s="56"/>
      <c r="AG69" s="56"/>
      <c r="AH69" s="60"/>
      <c r="AI69" s="63">
        <f t="shared" si="1"/>
        <v>5241667</v>
      </c>
      <c r="AJ69" s="64">
        <f t="shared" si="2"/>
        <v>16008333</v>
      </c>
      <c r="AK69" s="153"/>
    </row>
    <row r="70" spans="1:37" s="154" customFormat="1" x14ac:dyDescent="0.2">
      <c r="A70" s="55" t="s">
        <v>431</v>
      </c>
      <c r="B70" s="123">
        <f t="shared" si="0"/>
        <v>42500000</v>
      </c>
      <c r="C70" s="57" t="s">
        <v>57</v>
      </c>
      <c r="D70" s="57" t="s">
        <v>432</v>
      </c>
      <c r="E70" s="57" t="s">
        <v>434</v>
      </c>
      <c r="F70" s="57" t="s">
        <v>435</v>
      </c>
      <c r="G70" s="57" t="s">
        <v>433</v>
      </c>
      <c r="H70" s="57" t="s">
        <v>1286</v>
      </c>
      <c r="I70" s="57" t="s">
        <v>437</v>
      </c>
      <c r="J70" s="57" t="s">
        <v>436</v>
      </c>
      <c r="K70" s="364" t="s">
        <v>438</v>
      </c>
      <c r="L70" s="58">
        <v>693</v>
      </c>
      <c r="M70" s="115">
        <v>42500000</v>
      </c>
      <c r="N70" s="56">
        <v>500</v>
      </c>
      <c r="O70" s="56">
        <v>42500000</v>
      </c>
      <c r="P70" s="59">
        <v>621</v>
      </c>
      <c r="Q70" s="56">
        <v>42500000</v>
      </c>
      <c r="R70" s="59">
        <v>694</v>
      </c>
      <c r="S70" s="60">
        <v>42500000</v>
      </c>
      <c r="T70" s="118" t="s">
        <v>490</v>
      </c>
      <c r="U70" s="118" t="s">
        <v>561</v>
      </c>
      <c r="V70" s="61" t="s">
        <v>629</v>
      </c>
      <c r="W70" s="62"/>
      <c r="X70" s="56"/>
      <c r="Y70" s="56"/>
      <c r="Z70" s="56"/>
      <c r="AA70" s="56"/>
      <c r="AB70" s="56"/>
      <c r="AC70" s="56">
        <v>0</v>
      </c>
      <c r="AD70" s="56">
        <v>3966667</v>
      </c>
      <c r="AE70" s="56">
        <v>8500000</v>
      </c>
      <c r="AF70" s="56"/>
      <c r="AG70" s="56"/>
      <c r="AH70" s="60"/>
      <c r="AI70" s="63">
        <f t="shared" si="1"/>
        <v>12466667</v>
      </c>
      <c r="AJ70" s="64">
        <f t="shared" si="2"/>
        <v>30033333</v>
      </c>
      <c r="AK70" s="153"/>
    </row>
    <row r="71" spans="1:37" s="154" customFormat="1" x14ac:dyDescent="0.2">
      <c r="A71" s="55" t="s">
        <v>431</v>
      </c>
      <c r="B71" s="123">
        <f t="shared" si="0"/>
        <v>35000000</v>
      </c>
      <c r="C71" s="57" t="s">
        <v>57</v>
      </c>
      <c r="D71" s="57" t="s">
        <v>432</v>
      </c>
      <c r="E71" s="57" t="s">
        <v>434</v>
      </c>
      <c r="F71" s="57" t="s">
        <v>435</v>
      </c>
      <c r="G71" s="57" t="s">
        <v>433</v>
      </c>
      <c r="H71" s="57" t="s">
        <v>1286</v>
      </c>
      <c r="I71" s="57" t="s">
        <v>437</v>
      </c>
      <c r="J71" s="57" t="s">
        <v>436</v>
      </c>
      <c r="K71" s="364" t="s">
        <v>438</v>
      </c>
      <c r="L71" s="58">
        <v>694</v>
      </c>
      <c r="M71" s="115">
        <v>35000000</v>
      </c>
      <c r="N71" s="56">
        <v>538</v>
      </c>
      <c r="O71" s="56">
        <v>35000000</v>
      </c>
      <c r="P71" s="59">
        <v>702</v>
      </c>
      <c r="Q71" s="56">
        <v>35000000</v>
      </c>
      <c r="R71" s="59">
        <v>836</v>
      </c>
      <c r="S71" s="60">
        <v>35000000</v>
      </c>
      <c r="T71" s="118" t="s">
        <v>491</v>
      </c>
      <c r="U71" s="118" t="s">
        <v>562</v>
      </c>
      <c r="V71" s="61" t="s">
        <v>630</v>
      </c>
      <c r="W71" s="62"/>
      <c r="X71" s="56"/>
      <c r="Y71" s="56"/>
      <c r="Z71" s="56"/>
      <c r="AA71" s="56"/>
      <c r="AB71" s="56"/>
      <c r="AC71" s="56"/>
      <c r="AD71" s="56">
        <v>0</v>
      </c>
      <c r="AE71" s="56">
        <v>7233333</v>
      </c>
      <c r="AF71" s="56"/>
      <c r="AG71" s="56"/>
      <c r="AH71" s="60"/>
      <c r="AI71" s="63">
        <f t="shared" si="1"/>
        <v>7233333</v>
      </c>
      <c r="AJ71" s="64">
        <f t="shared" si="2"/>
        <v>27766667</v>
      </c>
      <c r="AK71" s="153"/>
    </row>
    <row r="72" spans="1:37" s="154" customFormat="1" x14ac:dyDescent="0.2">
      <c r="A72" s="55" t="s">
        <v>431</v>
      </c>
      <c r="B72" s="123">
        <f t="shared" si="0"/>
        <v>32000000</v>
      </c>
      <c r="C72" s="57" t="s">
        <v>57</v>
      </c>
      <c r="D72" s="57" t="s">
        <v>432</v>
      </c>
      <c r="E72" s="57" t="s">
        <v>434</v>
      </c>
      <c r="F72" s="57" t="s">
        <v>435</v>
      </c>
      <c r="G72" s="57" t="s">
        <v>433</v>
      </c>
      <c r="H72" s="57" t="s">
        <v>1286</v>
      </c>
      <c r="I72" s="57" t="s">
        <v>437</v>
      </c>
      <c r="J72" s="57" t="s">
        <v>436</v>
      </c>
      <c r="K72" s="364" t="s">
        <v>438</v>
      </c>
      <c r="L72" s="58">
        <v>695</v>
      </c>
      <c r="M72" s="115">
        <v>32000000</v>
      </c>
      <c r="N72" s="56">
        <v>569</v>
      </c>
      <c r="O72" s="56">
        <v>32000000</v>
      </c>
      <c r="P72" s="59">
        <v>688</v>
      </c>
      <c r="Q72" s="56">
        <v>32000000</v>
      </c>
      <c r="R72" s="59">
        <v>707</v>
      </c>
      <c r="S72" s="60">
        <v>32000000</v>
      </c>
      <c r="T72" s="118" t="s">
        <v>492</v>
      </c>
      <c r="U72" s="118" t="s">
        <v>563</v>
      </c>
      <c r="V72" s="61" t="s">
        <v>631</v>
      </c>
      <c r="W72" s="62"/>
      <c r="X72" s="56"/>
      <c r="Y72" s="56"/>
      <c r="Z72" s="56"/>
      <c r="AA72" s="56"/>
      <c r="AB72" s="56"/>
      <c r="AC72" s="56"/>
      <c r="AD72" s="56">
        <v>2773333</v>
      </c>
      <c r="AE72" s="56">
        <v>6400000</v>
      </c>
      <c r="AF72" s="56"/>
      <c r="AG72" s="56"/>
      <c r="AH72" s="60"/>
      <c r="AI72" s="63">
        <f t="shared" si="1"/>
        <v>9173333</v>
      </c>
      <c r="AJ72" s="64">
        <f t="shared" si="2"/>
        <v>22826667</v>
      </c>
      <c r="AK72" s="153"/>
    </row>
    <row r="73" spans="1:37" s="154" customFormat="1" x14ac:dyDescent="0.2">
      <c r="A73" s="55" t="s">
        <v>431</v>
      </c>
      <c r="B73" s="123">
        <f t="shared" si="0"/>
        <v>11100000</v>
      </c>
      <c r="C73" s="57" t="s">
        <v>57</v>
      </c>
      <c r="D73" s="57" t="s">
        <v>432</v>
      </c>
      <c r="E73" s="57" t="s">
        <v>434</v>
      </c>
      <c r="F73" s="57" t="s">
        <v>435</v>
      </c>
      <c r="G73" s="57" t="s">
        <v>433</v>
      </c>
      <c r="H73" s="57" t="s">
        <v>1286</v>
      </c>
      <c r="I73" s="57" t="s">
        <v>437</v>
      </c>
      <c r="J73" s="57" t="s">
        <v>436</v>
      </c>
      <c r="K73" s="364" t="s">
        <v>438</v>
      </c>
      <c r="L73" s="58">
        <v>696</v>
      </c>
      <c r="M73" s="115">
        <v>11100000</v>
      </c>
      <c r="N73" s="56">
        <v>673</v>
      </c>
      <c r="O73" s="56">
        <v>11100000</v>
      </c>
      <c r="P73" s="59">
        <v>761</v>
      </c>
      <c r="Q73" s="56">
        <v>11100000</v>
      </c>
      <c r="R73" s="59">
        <v>821</v>
      </c>
      <c r="S73" s="60">
        <v>11100000</v>
      </c>
      <c r="T73" s="118" t="s">
        <v>493</v>
      </c>
      <c r="U73" s="118" t="s">
        <v>564</v>
      </c>
      <c r="V73" s="61" t="s">
        <v>632</v>
      </c>
      <c r="W73" s="62"/>
      <c r="X73" s="56"/>
      <c r="Y73" s="56"/>
      <c r="Z73" s="56"/>
      <c r="AA73" s="56"/>
      <c r="AB73" s="56"/>
      <c r="AC73" s="56"/>
      <c r="AD73" s="56">
        <v>0</v>
      </c>
      <c r="AE73" s="56">
        <v>0</v>
      </c>
      <c r="AF73" s="56"/>
      <c r="AG73" s="56"/>
      <c r="AH73" s="60"/>
      <c r="AI73" s="63">
        <f t="shared" si="1"/>
        <v>0</v>
      </c>
      <c r="AJ73" s="64">
        <f t="shared" si="2"/>
        <v>11100000</v>
      </c>
      <c r="AK73" s="153"/>
    </row>
    <row r="74" spans="1:37" s="154" customFormat="1" x14ac:dyDescent="0.2">
      <c r="A74" s="55" t="s">
        <v>431</v>
      </c>
      <c r="B74" s="123">
        <f t="shared" si="0"/>
        <v>12000000</v>
      </c>
      <c r="C74" s="57" t="s">
        <v>57</v>
      </c>
      <c r="D74" s="57" t="s">
        <v>432</v>
      </c>
      <c r="E74" s="57" t="s">
        <v>434</v>
      </c>
      <c r="F74" s="57" t="s">
        <v>435</v>
      </c>
      <c r="G74" s="57" t="s">
        <v>433</v>
      </c>
      <c r="H74" s="57" t="s">
        <v>1286</v>
      </c>
      <c r="I74" s="57" t="s">
        <v>437</v>
      </c>
      <c r="J74" s="57" t="s">
        <v>436</v>
      </c>
      <c r="K74" s="364" t="s">
        <v>438</v>
      </c>
      <c r="L74" s="58">
        <v>697</v>
      </c>
      <c r="M74" s="115">
        <v>12000000</v>
      </c>
      <c r="N74" s="56">
        <v>675</v>
      </c>
      <c r="O74" s="56">
        <v>12000000</v>
      </c>
      <c r="P74" s="59">
        <v>744</v>
      </c>
      <c r="Q74" s="56">
        <v>12000000</v>
      </c>
      <c r="R74" s="59">
        <v>818</v>
      </c>
      <c r="S74" s="60">
        <v>12000000</v>
      </c>
      <c r="T74" s="118" t="s">
        <v>494</v>
      </c>
      <c r="U74" s="118" t="s">
        <v>565</v>
      </c>
      <c r="V74" s="61" t="s">
        <v>633</v>
      </c>
      <c r="W74" s="62"/>
      <c r="X74" s="56"/>
      <c r="Y74" s="56"/>
      <c r="Z74" s="56"/>
      <c r="AA74" s="56"/>
      <c r="AB74" s="56"/>
      <c r="AC74" s="56"/>
      <c r="AD74" s="56">
        <v>0</v>
      </c>
      <c r="AE74" s="56">
        <v>6600000</v>
      </c>
      <c r="AF74" s="56"/>
      <c r="AG74" s="56"/>
      <c r="AH74" s="60"/>
      <c r="AI74" s="63">
        <f t="shared" si="1"/>
        <v>6600000</v>
      </c>
      <c r="AJ74" s="64">
        <f t="shared" si="2"/>
        <v>5400000</v>
      </c>
      <c r="AK74" s="153"/>
    </row>
    <row r="75" spans="1:37" s="154" customFormat="1" x14ac:dyDescent="0.2">
      <c r="A75" s="55" t="s">
        <v>431</v>
      </c>
      <c r="B75" s="123">
        <f t="shared" si="0"/>
        <v>6000000</v>
      </c>
      <c r="C75" s="57" t="s">
        <v>57</v>
      </c>
      <c r="D75" s="57" t="s">
        <v>432</v>
      </c>
      <c r="E75" s="57" t="s">
        <v>434</v>
      </c>
      <c r="F75" s="57" t="s">
        <v>435</v>
      </c>
      <c r="G75" s="57" t="s">
        <v>433</v>
      </c>
      <c r="H75" s="57" t="s">
        <v>1286</v>
      </c>
      <c r="I75" s="57" t="s">
        <v>437</v>
      </c>
      <c r="J75" s="57" t="s">
        <v>436</v>
      </c>
      <c r="K75" s="364" t="s">
        <v>438</v>
      </c>
      <c r="L75" s="58">
        <v>698</v>
      </c>
      <c r="M75" s="115">
        <v>6000000</v>
      </c>
      <c r="N75" s="56">
        <v>676</v>
      </c>
      <c r="O75" s="56">
        <v>6000000</v>
      </c>
      <c r="P75" s="59">
        <v>743</v>
      </c>
      <c r="Q75" s="56">
        <v>6000000</v>
      </c>
      <c r="R75" s="59">
        <v>815</v>
      </c>
      <c r="S75" s="60">
        <v>6000000</v>
      </c>
      <c r="T75" s="118" t="s">
        <v>495</v>
      </c>
      <c r="U75" s="118" t="s">
        <v>566</v>
      </c>
      <c r="V75" s="61" t="s">
        <v>634</v>
      </c>
      <c r="W75" s="62"/>
      <c r="X75" s="56"/>
      <c r="Y75" s="56"/>
      <c r="Z75" s="56"/>
      <c r="AA75" s="56"/>
      <c r="AB75" s="56"/>
      <c r="AC75" s="56"/>
      <c r="AD75" s="56">
        <v>0</v>
      </c>
      <c r="AE75" s="56">
        <v>6000000</v>
      </c>
      <c r="AF75" s="56"/>
      <c r="AG75" s="56"/>
      <c r="AH75" s="60"/>
      <c r="AI75" s="63">
        <f t="shared" si="1"/>
        <v>6000000</v>
      </c>
      <c r="AJ75" s="64">
        <f t="shared" si="2"/>
        <v>0</v>
      </c>
      <c r="AK75" s="153"/>
    </row>
    <row r="76" spans="1:37" s="154" customFormat="1" x14ac:dyDescent="0.2">
      <c r="A76" s="55" t="s">
        <v>431</v>
      </c>
      <c r="B76" s="123">
        <f t="shared" si="0"/>
        <v>6000000</v>
      </c>
      <c r="C76" s="57" t="s">
        <v>57</v>
      </c>
      <c r="D76" s="57" t="s">
        <v>432</v>
      </c>
      <c r="E76" s="57" t="s">
        <v>434</v>
      </c>
      <c r="F76" s="57" t="s">
        <v>435</v>
      </c>
      <c r="G76" s="57" t="s">
        <v>433</v>
      </c>
      <c r="H76" s="57" t="s">
        <v>1286</v>
      </c>
      <c r="I76" s="57" t="s">
        <v>437</v>
      </c>
      <c r="J76" s="57" t="s">
        <v>436</v>
      </c>
      <c r="K76" s="364" t="s">
        <v>438</v>
      </c>
      <c r="L76" s="58">
        <v>699</v>
      </c>
      <c r="M76" s="115">
        <v>6000000</v>
      </c>
      <c r="N76" s="56">
        <v>750</v>
      </c>
      <c r="O76" s="56">
        <v>6000000</v>
      </c>
      <c r="P76" s="59">
        <v>848</v>
      </c>
      <c r="Q76" s="56">
        <v>6000000</v>
      </c>
      <c r="R76" s="59">
        <v>944</v>
      </c>
      <c r="S76" s="60">
        <v>6000000</v>
      </c>
      <c r="T76" s="118" t="s">
        <v>496</v>
      </c>
      <c r="U76" s="118" t="s">
        <v>567</v>
      </c>
      <c r="V76" s="61" t="s">
        <v>635</v>
      </c>
      <c r="W76" s="62"/>
      <c r="X76" s="56"/>
      <c r="Y76" s="56"/>
      <c r="Z76" s="56"/>
      <c r="AA76" s="56"/>
      <c r="AB76" s="56"/>
      <c r="AC76" s="56"/>
      <c r="AD76" s="56"/>
      <c r="AE76" s="56">
        <v>0</v>
      </c>
      <c r="AF76" s="56"/>
      <c r="AG76" s="56"/>
      <c r="AH76" s="60"/>
      <c r="AI76" s="63">
        <f t="shared" si="1"/>
        <v>0</v>
      </c>
      <c r="AJ76" s="64">
        <f t="shared" si="2"/>
        <v>6000000</v>
      </c>
      <c r="AK76" s="153"/>
    </row>
    <row r="77" spans="1:37" s="154" customFormat="1" x14ac:dyDescent="0.2">
      <c r="A77" s="55" t="s">
        <v>431</v>
      </c>
      <c r="B77" s="123">
        <f t="shared" si="0"/>
        <v>6000000</v>
      </c>
      <c r="C77" s="57" t="s">
        <v>57</v>
      </c>
      <c r="D77" s="57" t="s">
        <v>432</v>
      </c>
      <c r="E77" s="57" t="s">
        <v>434</v>
      </c>
      <c r="F77" s="57" t="s">
        <v>435</v>
      </c>
      <c r="G77" s="57" t="s">
        <v>433</v>
      </c>
      <c r="H77" s="57" t="s">
        <v>1286</v>
      </c>
      <c r="I77" s="57" t="s">
        <v>437</v>
      </c>
      <c r="J77" s="57" t="s">
        <v>436</v>
      </c>
      <c r="K77" s="364" t="s">
        <v>438</v>
      </c>
      <c r="L77" s="58">
        <v>700</v>
      </c>
      <c r="M77" s="115">
        <v>6000000</v>
      </c>
      <c r="N77" s="56">
        <v>677</v>
      </c>
      <c r="O77" s="56">
        <v>6000000</v>
      </c>
      <c r="P77" s="59">
        <v>742</v>
      </c>
      <c r="Q77" s="56">
        <v>6000000</v>
      </c>
      <c r="R77" s="59">
        <v>790</v>
      </c>
      <c r="S77" s="60">
        <v>6000000</v>
      </c>
      <c r="T77" s="118" t="s">
        <v>497</v>
      </c>
      <c r="U77" s="118" t="s">
        <v>568</v>
      </c>
      <c r="V77" s="61" t="s">
        <v>636</v>
      </c>
      <c r="W77" s="62"/>
      <c r="X77" s="56"/>
      <c r="Y77" s="56"/>
      <c r="Z77" s="56"/>
      <c r="AA77" s="56"/>
      <c r="AB77" s="56"/>
      <c r="AC77" s="56"/>
      <c r="AD77" s="56">
        <v>0</v>
      </c>
      <c r="AE77" s="56">
        <v>0</v>
      </c>
      <c r="AF77" s="56"/>
      <c r="AG77" s="56"/>
      <c r="AH77" s="60"/>
      <c r="AI77" s="63">
        <f t="shared" si="1"/>
        <v>0</v>
      </c>
      <c r="AJ77" s="64">
        <f t="shared" si="2"/>
        <v>6000000</v>
      </c>
      <c r="AK77" s="153"/>
    </row>
    <row r="78" spans="1:37" s="154" customFormat="1" x14ac:dyDescent="0.2">
      <c r="A78" s="55" t="s">
        <v>431</v>
      </c>
      <c r="B78" s="123">
        <f t="shared" si="0"/>
        <v>262316400</v>
      </c>
      <c r="C78" s="57" t="s">
        <v>57</v>
      </c>
      <c r="D78" s="57" t="s">
        <v>432</v>
      </c>
      <c r="E78" s="57" t="s">
        <v>434</v>
      </c>
      <c r="F78" s="57" t="s">
        <v>435</v>
      </c>
      <c r="G78" s="57" t="s">
        <v>433</v>
      </c>
      <c r="H78" s="57" t="s">
        <v>1286</v>
      </c>
      <c r="I78" s="57" t="s">
        <v>437</v>
      </c>
      <c r="J78" s="57" t="s">
        <v>436</v>
      </c>
      <c r="K78" s="364" t="s">
        <v>438</v>
      </c>
      <c r="L78" s="58">
        <v>701</v>
      </c>
      <c r="M78" s="115">
        <v>262316400</v>
      </c>
      <c r="N78" s="56">
        <v>727</v>
      </c>
      <c r="O78" s="56">
        <v>262316400</v>
      </c>
      <c r="P78" s="59">
        <v>798</v>
      </c>
      <c r="Q78" s="56">
        <v>262316400</v>
      </c>
      <c r="R78" s="59">
        <v>1218</v>
      </c>
      <c r="S78" s="60">
        <v>262316400</v>
      </c>
      <c r="T78" s="118" t="s">
        <v>498</v>
      </c>
      <c r="U78" s="118" t="s">
        <v>1791</v>
      </c>
      <c r="V78" s="61">
        <v>685</v>
      </c>
      <c r="W78" s="62"/>
      <c r="X78" s="56"/>
      <c r="Y78" s="56"/>
      <c r="Z78" s="56"/>
      <c r="AA78" s="56"/>
      <c r="AB78" s="56"/>
      <c r="AC78" s="56"/>
      <c r="AD78" s="56"/>
      <c r="AE78" s="56">
        <v>0</v>
      </c>
      <c r="AF78" s="56"/>
      <c r="AG78" s="56"/>
      <c r="AH78" s="60"/>
      <c r="AI78" s="63">
        <f t="shared" si="1"/>
        <v>0</v>
      </c>
      <c r="AJ78" s="64">
        <f t="shared" si="2"/>
        <v>262316400</v>
      </c>
      <c r="AK78" s="153"/>
    </row>
    <row r="79" spans="1:37" s="154" customFormat="1" x14ac:dyDescent="0.2">
      <c r="A79" s="55" t="s">
        <v>431</v>
      </c>
      <c r="B79" s="123">
        <f t="shared" si="0"/>
        <v>10000000</v>
      </c>
      <c r="C79" s="57" t="s">
        <v>57</v>
      </c>
      <c r="D79" s="57" t="s">
        <v>432</v>
      </c>
      <c r="E79" s="57" t="s">
        <v>434</v>
      </c>
      <c r="F79" s="57" t="s">
        <v>435</v>
      </c>
      <c r="G79" s="57" t="s">
        <v>433</v>
      </c>
      <c r="H79" s="57" t="s">
        <v>1286</v>
      </c>
      <c r="I79" s="57" t="s">
        <v>437</v>
      </c>
      <c r="J79" s="57" t="s">
        <v>436</v>
      </c>
      <c r="K79" s="364" t="s">
        <v>438</v>
      </c>
      <c r="L79" s="58">
        <v>702</v>
      </c>
      <c r="M79" s="115">
        <v>10000000</v>
      </c>
      <c r="N79" s="56">
        <v>728</v>
      </c>
      <c r="O79" s="56">
        <v>10000000</v>
      </c>
      <c r="P79" s="59">
        <v>797</v>
      </c>
      <c r="Q79" s="56">
        <v>10000000</v>
      </c>
      <c r="R79" s="59">
        <v>926</v>
      </c>
      <c r="S79" s="60">
        <v>10000000</v>
      </c>
      <c r="T79" s="118" t="s">
        <v>499</v>
      </c>
      <c r="U79" s="118" t="s">
        <v>569</v>
      </c>
      <c r="V79" s="61">
        <v>596</v>
      </c>
      <c r="W79" s="62"/>
      <c r="X79" s="56"/>
      <c r="Y79" s="56"/>
      <c r="Z79" s="56"/>
      <c r="AA79" s="56"/>
      <c r="AB79" s="56"/>
      <c r="AC79" s="56"/>
      <c r="AD79" s="56"/>
      <c r="AE79" s="56">
        <v>0</v>
      </c>
      <c r="AF79" s="56"/>
      <c r="AG79" s="56"/>
      <c r="AH79" s="60"/>
      <c r="AI79" s="63">
        <f t="shared" si="1"/>
        <v>0</v>
      </c>
      <c r="AJ79" s="64">
        <f t="shared" si="2"/>
        <v>10000000</v>
      </c>
      <c r="AK79" s="153"/>
    </row>
    <row r="80" spans="1:37" s="154" customFormat="1" x14ac:dyDescent="0.2">
      <c r="A80" s="55" t="s">
        <v>431</v>
      </c>
      <c r="B80" s="123">
        <f t="shared" si="0"/>
        <v>15000000</v>
      </c>
      <c r="C80" s="57" t="s">
        <v>57</v>
      </c>
      <c r="D80" s="57" t="s">
        <v>432</v>
      </c>
      <c r="E80" s="57" t="s">
        <v>434</v>
      </c>
      <c r="F80" s="57" t="s">
        <v>435</v>
      </c>
      <c r="G80" s="57" t="s">
        <v>433</v>
      </c>
      <c r="H80" s="57" t="s">
        <v>1286</v>
      </c>
      <c r="I80" s="57" t="s">
        <v>437</v>
      </c>
      <c r="J80" s="57" t="s">
        <v>436</v>
      </c>
      <c r="K80" s="364" t="s">
        <v>438</v>
      </c>
      <c r="L80" s="58">
        <v>703</v>
      </c>
      <c r="M80" s="115">
        <v>15000000</v>
      </c>
      <c r="N80" s="56">
        <v>854</v>
      </c>
      <c r="O80" s="56">
        <v>15000000</v>
      </c>
      <c r="P80" s="59">
        <v>869</v>
      </c>
      <c r="Q80" s="56">
        <v>15000000</v>
      </c>
      <c r="R80" s="59">
        <v>1082</v>
      </c>
      <c r="S80" s="60">
        <v>15000000</v>
      </c>
      <c r="T80" s="118" t="s">
        <v>500</v>
      </c>
      <c r="U80" s="118" t="s">
        <v>570</v>
      </c>
      <c r="V80" s="61" t="s">
        <v>637</v>
      </c>
      <c r="W80" s="62"/>
      <c r="X80" s="56"/>
      <c r="Y80" s="56"/>
      <c r="Z80" s="56"/>
      <c r="AA80" s="56"/>
      <c r="AB80" s="56"/>
      <c r="AC80" s="56"/>
      <c r="AD80" s="56"/>
      <c r="AE80" s="56">
        <v>0</v>
      </c>
      <c r="AF80" s="56"/>
      <c r="AG80" s="56"/>
      <c r="AH80" s="60"/>
      <c r="AI80" s="63">
        <f t="shared" si="1"/>
        <v>0</v>
      </c>
      <c r="AJ80" s="64">
        <f t="shared" si="2"/>
        <v>15000000</v>
      </c>
      <c r="AK80" s="153"/>
    </row>
    <row r="81" spans="1:37" s="154" customFormat="1" x14ac:dyDescent="0.2">
      <c r="A81" s="55" t="s">
        <v>431</v>
      </c>
      <c r="B81" s="123">
        <f t="shared" si="0"/>
        <v>6000000</v>
      </c>
      <c r="C81" s="57" t="s">
        <v>57</v>
      </c>
      <c r="D81" s="57" t="s">
        <v>432</v>
      </c>
      <c r="E81" s="57" t="s">
        <v>434</v>
      </c>
      <c r="F81" s="57" t="s">
        <v>435</v>
      </c>
      <c r="G81" s="57" t="s">
        <v>433</v>
      </c>
      <c r="H81" s="57" t="s">
        <v>1286</v>
      </c>
      <c r="I81" s="57" t="s">
        <v>437</v>
      </c>
      <c r="J81" s="57" t="s">
        <v>436</v>
      </c>
      <c r="K81" s="364" t="s">
        <v>438</v>
      </c>
      <c r="L81" s="58" t="s">
        <v>1786</v>
      </c>
      <c r="M81" s="115">
        <v>6000000</v>
      </c>
      <c r="N81" s="56">
        <v>853</v>
      </c>
      <c r="O81" s="56">
        <v>6000000</v>
      </c>
      <c r="P81" s="59">
        <v>934</v>
      </c>
      <c r="Q81" s="56">
        <v>6000000</v>
      </c>
      <c r="R81" s="59">
        <v>1079</v>
      </c>
      <c r="S81" s="60">
        <v>6000000</v>
      </c>
      <c r="T81" s="118" t="s">
        <v>516</v>
      </c>
      <c r="U81" s="118" t="s">
        <v>585</v>
      </c>
      <c r="V81" s="61" t="s">
        <v>652</v>
      </c>
      <c r="W81" s="62"/>
      <c r="X81" s="56"/>
      <c r="Y81" s="56"/>
      <c r="Z81" s="56"/>
      <c r="AA81" s="56"/>
      <c r="AB81" s="56"/>
      <c r="AC81" s="56"/>
      <c r="AD81" s="56"/>
      <c r="AE81" s="56">
        <v>0</v>
      </c>
      <c r="AF81" s="56"/>
      <c r="AG81" s="56"/>
      <c r="AH81" s="60"/>
      <c r="AI81" s="63">
        <f t="shared" si="1"/>
        <v>0</v>
      </c>
      <c r="AJ81" s="64">
        <f t="shared" si="2"/>
        <v>6000000</v>
      </c>
      <c r="AK81" s="153"/>
    </row>
    <row r="82" spans="1:37" s="154" customFormat="1" x14ac:dyDescent="0.2">
      <c r="A82" s="55" t="s">
        <v>431</v>
      </c>
      <c r="B82" s="123">
        <f t="shared" si="0"/>
        <v>37000000</v>
      </c>
      <c r="C82" s="57" t="s">
        <v>57</v>
      </c>
      <c r="D82" s="57" t="s">
        <v>432</v>
      </c>
      <c r="E82" s="57" t="s">
        <v>434</v>
      </c>
      <c r="F82" s="57" t="s">
        <v>435</v>
      </c>
      <c r="G82" s="57" t="s">
        <v>433</v>
      </c>
      <c r="H82" s="57" t="s">
        <v>1286</v>
      </c>
      <c r="I82" s="57" t="s">
        <v>437</v>
      </c>
      <c r="J82" s="57" t="s">
        <v>436</v>
      </c>
      <c r="K82" s="364" t="s">
        <v>438</v>
      </c>
      <c r="L82" s="58">
        <v>707</v>
      </c>
      <c r="M82" s="115">
        <v>37000000</v>
      </c>
      <c r="N82" s="56">
        <v>455</v>
      </c>
      <c r="O82" s="56">
        <v>37000000</v>
      </c>
      <c r="P82" s="59">
        <v>610</v>
      </c>
      <c r="Q82" s="56">
        <v>37000000</v>
      </c>
      <c r="R82" s="59">
        <v>657</v>
      </c>
      <c r="S82" s="60">
        <v>37000000</v>
      </c>
      <c r="T82" s="118" t="s">
        <v>501</v>
      </c>
      <c r="U82" s="118" t="s">
        <v>571</v>
      </c>
      <c r="V82" s="61" t="s">
        <v>638</v>
      </c>
      <c r="W82" s="62"/>
      <c r="X82" s="56"/>
      <c r="Y82" s="56"/>
      <c r="Z82" s="56"/>
      <c r="AA82" s="56"/>
      <c r="AB82" s="56"/>
      <c r="AC82" s="56"/>
      <c r="AD82" s="56">
        <v>3453333</v>
      </c>
      <c r="AE82" s="56">
        <v>7400000</v>
      </c>
      <c r="AF82" s="56"/>
      <c r="AG82" s="56"/>
      <c r="AH82" s="60"/>
      <c r="AI82" s="63">
        <f t="shared" si="1"/>
        <v>10853333</v>
      </c>
      <c r="AJ82" s="64">
        <f t="shared" si="2"/>
        <v>26146667</v>
      </c>
      <c r="AK82" s="153"/>
    </row>
    <row r="83" spans="1:37" s="154" customFormat="1" x14ac:dyDescent="0.2">
      <c r="A83" s="55" t="s">
        <v>431</v>
      </c>
      <c r="B83" s="123">
        <f t="shared" si="0"/>
        <v>18883333</v>
      </c>
      <c r="C83" s="57" t="s">
        <v>57</v>
      </c>
      <c r="D83" s="57" t="s">
        <v>432</v>
      </c>
      <c r="E83" s="57" t="s">
        <v>434</v>
      </c>
      <c r="F83" s="57" t="s">
        <v>435</v>
      </c>
      <c r="G83" s="57" t="s">
        <v>433</v>
      </c>
      <c r="H83" s="57" t="s">
        <v>1286</v>
      </c>
      <c r="I83" s="57" t="s">
        <v>437</v>
      </c>
      <c r="J83" s="57" t="s">
        <v>436</v>
      </c>
      <c r="K83" s="364" t="s">
        <v>438</v>
      </c>
      <c r="L83" s="58">
        <v>708</v>
      </c>
      <c r="M83" s="115">
        <v>18883333</v>
      </c>
      <c r="N83" s="56">
        <v>815</v>
      </c>
      <c r="O83" s="56">
        <v>18883333</v>
      </c>
      <c r="P83" s="59">
        <v>879</v>
      </c>
      <c r="Q83" s="56">
        <v>18883333</v>
      </c>
      <c r="R83" s="59">
        <v>1042</v>
      </c>
      <c r="S83" s="60">
        <v>18883333</v>
      </c>
      <c r="T83" s="118" t="s">
        <v>502</v>
      </c>
      <c r="U83" s="118" t="s">
        <v>572</v>
      </c>
      <c r="V83" s="61" t="s">
        <v>639</v>
      </c>
      <c r="W83" s="62"/>
      <c r="X83" s="56"/>
      <c r="Y83" s="56"/>
      <c r="Z83" s="56"/>
      <c r="AA83" s="56"/>
      <c r="AB83" s="56"/>
      <c r="AC83" s="56"/>
      <c r="AD83" s="56"/>
      <c r="AE83" s="56">
        <v>0</v>
      </c>
      <c r="AF83" s="56"/>
      <c r="AG83" s="56"/>
      <c r="AH83" s="60"/>
      <c r="AI83" s="63">
        <f t="shared" si="1"/>
        <v>0</v>
      </c>
      <c r="AJ83" s="64">
        <f t="shared" si="2"/>
        <v>18883333</v>
      </c>
      <c r="AK83" s="153"/>
    </row>
    <row r="84" spans="1:37" s="154" customFormat="1" x14ac:dyDescent="0.2">
      <c r="A84" s="55" t="s">
        <v>431</v>
      </c>
      <c r="B84" s="123">
        <f t="shared" si="0"/>
        <v>27500000</v>
      </c>
      <c r="C84" s="57" t="s">
        <v>57</v>
      </c>
      <c r="D84" s="57" t="s">
        <v>432</v>
      </c>
      <c r="E84" s="57" t="s">
        <v>434</v>
      </c>
      <c r="F84" s="57" t="s">
        <v>435</v>
      </c>
      <c r="G84" s="57" t="s">
        <v>433</v>
      </c>
      <c r="H84" s="57" t="s">
        <v>1286</v>
      </c>
      <c r="I84" s="57" t="s">
        <v>437</v>
      </c>
      <c r="J84" s="57" t="s">
        <v>436</v>
      </c>
      <c r="K84" s="364" t="s">
        <v>438</v>
      </c>
      <c r="L84" s="58">
        <v>709</v>
      </c>
      <c r="M84" s="115">
        <v>27500000</v>
      </c>
      <c r="N84" s="56">
        <v>454</v>
      </c>
      <c r="O84" s="56">
        <v>27500000</v>
      </c>
      <c r="P84" s="59">
        <v>609</v>
      </c>
      <c r="Q84" s="56">
        <v>27500000</v>
      </c>
      <c r="R84" s="59">
        <v>793</v>
      </c>
      <c r="S84" s="60">
        <v>27500000</v>
      </c>
      <c r="T84" s="118" t="s">
        <v>503</v>
      </c>
      <c r="U84" s="118" t="s">
        <v>573</v>
      </c>
      <c r="V84" s="61" t="s">
        <v>640</v>
      </c>
      <c r="W84" s="62"/>
      <c r="X84" s="56"/>
      <c r="Y84" s="56"/>
      <c r="Z84" s="56"/>
      <c r="AA84" s="56"/>
      <c r="AB84" s="56"/>
      <c r="AC84" s="56"/>
      <c r="AD84" s="56">
        <v>0</v>
      </c>
      <c r="AE84" s="56">
        <v>6783333</v>
      </c>
      <c r="AF84" s="56"/>
      <c r="AG84" s="56"/>
      <c r="AH84" s="60"/>
      <c r="AI84" s="63">
        <f t="shared" si="1"/>
        <v>6783333</v>
      </c>
      <c r="AJ84" s="64">
        <f t="shared" si="2"/>
        <v>20716667</v>
      </c>
      <c r="AK84" s="153"/>
    </row>
    <row r="85" spans="1:37" s="154" customFormat="1" x14ac:dyDescent="0.2">
      <c r="A85" s="55" t="s">
        <v>431</v>
      </c>
      <c r="B85" s="123">
        <f t="shared" si="0"/>
        <v>17138000</v>
      </c>
      <c r="C85" s="57" t="s">
        <v>57</v>
      </c>
      <c r="D85" s="57" t="s">
        <v>432</v>
      </c>
      <c r="E85" s="57" t="s">
        <v>434</v>
      </c>
      <c r="F85" s="57" t="s">
        <v>435</v>
      </c>
      <c r="G85" s="57" t="s">
        <v>433</v>
      </c>
      <c r="H85" s="57" t="s">
        <v>1286</v>
      </c>
      <c r="I85" s="57" t="s">
        <v>437</v>
      </c>
      <c r="J85" s="57" t="s">
        <v>436</v>
      </c>
      <c r="K85" s="364" t="s">
        <v>438</v>
      </c>
      <c r="L85" s="58">
        <v>710</v>
      </c>
      <c r="M85" s="115">
        <v>17138000</v>
      </c>
      <c r="N85" s="56">
        <v>452</v>
      </c>
      <c r="O85" s="56">
        <v>17138000</v>
      </c>
      <c r="P85" s="59">
        <v>708</v>
      </c>
      <c r="Q85" s="56">
        <v>17138000</v>
      </c>
      <c r="R85" s="59">
        <v>777</v>
      </c>
      <c r="S85" s="60">
        <v>17138000</v>
      </c>
      <c r="T85" s="118" t="s">
        <v>504</v>
      </c>
      <c r="U85" s="118" t="s">
        <v>574</v>
      </c>
      <c r="V85" s="61" t="s">
        <v>641</v>
      </c>
      <c r="W85" s="62"/>
      <c r="X85" s="56"/>
      <c r="Y85" s="56"/>
      <c r="Z85" s="56"/>
      <c r="AA85" s="56"/>
      <c r="AB85" s="56"/>
      <c r="AC85" s="56"/>
      <c r="AD85" s="56">
        <v>0</v>
      </c>
      <c r="AE85" s="56">
        <v>4227373</v>
      </c>
      <c r="AF85" s="56"/>
      <c r="AG85" s="56"/>
      <c r="AH85" s="60"/>
      <c r="AI85" s="63">
        <f t="shared" si="1"/>
        <v>4227373</v>
      </c>
      <c r="AJ85" s="64">
        <f t="shared" si="2"/>
        <v>12910627</v>
      </c>
      <c r="AK85" s="153"/>
    </row>
    <row r="86" spans="1:37" s="154" customFormat="1" x14ac:dyDescent="0.2">
      <c r="A86" s="55" t="s">
        <v>431</v>
      </c>
      <c r="B86" s="123">
        <f t="shared" ref="B86:B149" si="3">+S86</f>
        <v>40000000</v>
      </c>
      <c r="C86" s="57" t="s">
        <v>57</v>
      </c>
      <c r="D86" s="57" t="s">
        <v>432</v>
      </c>
      <c r="E86" s="57" t="s">
        <v>434</v>
      </c>
      <c r="F86" s="57" t="s">
        <v>435</v>
      </c>
      <c r="G86" s="57" t="s">
        <v>433</v>
      </c>
      <c r="H86" s="57" t="s">
        <v>1286</v>
      </c>
      <c r="I86" s="57" t="s">
        <v>437</v>
      </c>
      <c r="J86" s="57" t="s">
        <v>436</v>
      </c>
      <c r="K86" s="364" t="s">
        <v>438</v>
      </c>
      <c r="L86" s="58">
        <v>711</v>
      </c>
      <c r="M86" s="115">
        <v>40000000</v>
      </c>
      <c r="N86" s="56">
        <v>457</v>
      </c>
      <c r="O86" s="56">
        <v>40000000</v>
      </c>
      <c r="P86" s="59">
        <v>608</v>
      </c>
      <c r="Q86" s="56">
        <v>40000000</v>
      </c>
      <c r="R86" s="59">
        <v>696</v>
      </c>
      <c r="S86" s="60">
        <v>40000000</v>
      </c>
      <c r="T86" s="118" t="s">
        <v>505</v>
      </c>
      <c r="U86" s="118" t="s">
        <v>575</v>
      </c>
      <c r="V86" s="61" t="s">
        <v>642</v>
      </c>
      <c r="W86" s="62"/>
      <c r="X86" s="56"/>
      <c r="Y86" s="56"/>
      <c r="Z86" s="56"/>
      <c r="AA86" s="56"/>
      <c r="AB86" s="56"/>
      <c r="AC86" s="56"/>
      <c r="AD86" s="56">
        <v>3733333</v>
      </c>
      <c r="AE86" s="56">
        <v>8000000</v>
      </c>
      <c r="AF86" s="56"/>
      <c r="AG86" s="56"/>
      <c r="AH86" s="60"/>
      <c r="AI86" s="63">
        <f t="shared" ref="AI86:AI99" si="4">SUM(W86:AH86)</f>
        <v>11733333</v>
      </c>
      <c r="AJ86" s="64">
        <f t="shared" ref="AJ86:AJ99" si="5">+S86-AI86</f>
        <v>28266667</v>
      </c>
      <c r="AK86" s="153"/>
    </row>
    <row r="87" spans="1:37" s="154" customFormat="1" x14ac:dyDescent="0.2">
      <c r="A87" s="55" t="s">
        <v>431</v>
      </c>
      <c r="B87" s="123">
        <f t="shared" si="3"/>
        <v>23500000</v>
      </c>
      <c r="C87" s="57" t="s">
        <v>57</v>
      </c>
      <c r="D87" s="57" t="s">
        <v>432</v>
      </c>
      <c r="E87" s="57" t="s">
        <v>434</v>
      </c>
      <c r="F87" s="57" t="s">
        <v>435</v>
      </c>
      <c r="G87" s="57" t="s">
        <v>433</v>
      </c>
      <c r="H87" s="57" t="s">
        <v>1286</v>
      </c>
      <c r="I87" s="57" t="s">
        <v>437</v>
      </c>
      <c r="J87" s="57" t="s">
        <v>436</v>
      </c>
      <c r="K87" s="364" t="s">
        <v>438</v>
      </c>
      <c r="L87" s="58">
        <v>712</v>
      </c>
      <c r="M87" s="115">
        <v>23500000</v>
      </c>
      <c r="N87" s="56">
        <v>456</v>
      </c>
      <c r="O87" s="56">
        <v>23500000</v>
      </c>
      <c r="P87" s="59">
        <v>607</v>
      </c>
      <c r="Q87" s="56">
        <v>23500000</v>
      </c>
      <c r="R87" s="59">
        <v>722</v>
      </c>
      <c r="S87" s="60">
        <v>23500000</v>
      </c>
      <c r="T87" s="118" t="s">
        <v>506</v>
      </c>
      <c r="U87" s="118" t="s">
        <v>576</v>
      </c>
      <c r="V87" s="61" t="s">
        <v>643</v>
      </c>
      <c r="W87" s="62"/>
      <c r="X87" s="56"/>
      <c r="Y87" s="56"/>
      <c r="Z87" s="56"/>
      <c r="AA87" s="56"/>
      <c r="AB87" s="56"/>
      <c r="AC87" s="56"/>
      <c r="AD87" s="56">
        <v>1723333</v>
      </c>
      <c r="AE87" s="56">
        <v>4700000</v>
      </c>
      <c r="AF87" s="56"/>
      <c r="AG87" s="56"/>
      <c r="AH87" s="60"/>
      <c r="AI87" s="63">
        <f t="shared" si="4"/>
        <v>6423333</v>
      </c>
      <c r="AJ87" s="64">
        <f t="shared" si="5"/>
        <v>17076667</v>
      </c>
      <c r="AK87" s="153"/>
    </row>
    <row r="88" spans="1:37" s="154" customFormat="1" x14ac:dyDescent="0.2">
      <c r="A88" s="55" t="s">
        <v>431</v>
      </c>
      <c r="B88" s="123">
        <f t="shared" si="3"/>
        <v>32000000</v>
      </c>
      <c r="C88" s="57" t="s">
        <v>57</v>
      </c>
      <c r="D88" s="57" t="s">
        <v>432</v>
      </c>
      <c r="E88" s="57" t="s">
        <v>434</v>
      </c>
      <c r="F88" s="57" t="s">
        <v>435</v>
      </c>
      <c r="G88" s="57" t="s">
        <v>433</v>
      </c>
      <c r="H88" s="57" t="s">
        <v>1286</v>
      </c>
      <c r="I88" s="57" t="s">
        <v>437</v>
      </c>
      <c r="J88" s="57" t="s">
        <v>436</v>
      </c>
      <c r="K88" s="364" t="s">
        <v>438</v>
      </c>
      <c r="L88" s="58">
        <v>713</v>
      </c>
      <c r="M88" s="115">
        <v>32000000</v>
      </c>
      <c r="N88" s="56">
        <v>694</v>
      </c>
      <c r="O88" s="56">
        <v>32000000</v>
      </c>
      <c r="P88" s="59">
        <v>740</v>
      </c>
      <c r="Q88" s="56">
        <v>32000000</v>
      </c>
      <c r="R88" s="59">
        <v>801</v>
      </c>
      <c r="S88" s="60">
        <v>32000000</v>
      </c>
      <c r="T88" s="118" t="s">
        <v>507</v>
      </c>
      <c r="U88" s="118" t="s">
        <v>577</v>
      </c>
      <c r="V88" s="61" t="s">
        <v>644</v>
      </c>
      <c r="W88" s="62"/>
      <c r="X88" s="56"/>
      <c r="Y88" s="56"/>
      <c r="Z88" s="56"/>
      <c r="AA88" s="56"/>
      <c r="AB88" s="56"/>
      <c r="AC88" s="56"/>
      <c r="AD88" s="56">
        <v>0</v>
      </c>
      <c r="AE88" s="56">
        <v>7893333</v>
      </c>
      <c r="AF88" s="56"/>
      <c r="AG88" s="56"/>
      <c r="AH88" s="60"/>
      <c r="AI88" s="63">
        <f t="shared" si="4"/>
        <v>7893333</v>
      </c>
      <c r="AJ88" s="64">
        <f t="shared" si="5"/>
        <v>24106667</v>
      </c>
      <c r="AK88" s="153"/>
    </row>
    <row r="89" spans="1:37" s="154" customFormat="1" x14ac:dyDescent="0.2">
      <c r="A89" s="55" t="s">
        <v>431</v>
      </c>
      <c r="B89" s="123">
        <f t="shared" si="3"/>
        <v>31500000</v>
      </c>
      <c r="C89" s="57" t="s">
        <v>57</v>
      </c>
      <c r="D89" s="57" t="s">
        <v>432</v>
      </c>
      <c r="E89" s="57" t="s">
        <v>434</v>
      </c>
      <c r="F89" s="57" t="s">
        <v>435</v>
      </c>
      <c r="G89" s="57" t="s">
        <v>433</v>
      </c>
      <c r="H89" s="57" t="s">
        <v>1286</v>
      </c>
      <c r="I89" s="57" t="s">
        <v>437</v>
      </c>
      <c r="J89" s="57" t="s">
        <v>436</v>
      </c>
      <c r="K89" s="364" t="s">
        <v>438</v>
      </c>
      <c r="L89" s="58">
        <v>714</v>
      </c>
      <c r="M89" s="115">
        <v>31500000</v>
      </c>
      <c r="N89" s="56">
        <v>534</v>
      </c>
      <c r="O89" s="56">
        <v>31500000</v>
      </c>
      <c r="P89" s="59">
        <v>645</v>
      </c>
      <c r="Q89" s="56">
        <v>31500000</v>
      </c>
      <c r="R89" s="59">
        <v>720</v>
      </c>
      <c r="S89" s="60">
        <v>31500000</v>
      </c>
      <c r="T89" s="118" t="s">
        <v>508</v>
      </c>
      <c r="U89" s="118" t="s">
        <v>578</v>
      </c>
      <c r="V89" s="61" t="s">
        <v>645</v>
      </c>
      <c r="W89" s="62"/>
      <c r="X89" s="56"/>
      <c r="Y89" s="56"/>
      <c r="Z89" s="56"/>
      <c r="AA89" s="56"/>
      <c r="AB89" s="56"/>
      <c r="AC89" s="56"/>
      <c r="AD89" s="56">
        <v>2310000</v>
      </c>
      <c r="AE89" s="56">
        <v>6300000</v>
      </c>
      <c r="AF89" s="56"/>
      <c r="AG89" s="56"/>
      <c r="AH89" s="60"/>
      <c r="AI89" s="63">
        <f t="shared" si="4"/>
        <v>8610000</v>
      </c>
      <c r="AJ89" s="64">
        <f t="shared" si="5"/>
        <v>22890000</v>
      </c>
      <c r="AK89" s="153"/>
    </row>
    <row r="90" spans="1:37" s="154" customFormat="1" x14ac:dyDescent="0.2">
      <c r="A90" s="55" t="s">
        <v>431</v>
      </c>
      <c r="B90" s="123">
        <f t="shared" si="3"/>
        <v>42000000</v>
      </c>
      <c r="C90" s="57" t="s">
        <v>57</v>
      </c>
      <c r="D90" s="57" t="s">
        <v>432</v>
      </c>
      <c r="E90" s="57" t="s">
        <v>434</v>
      </c>
      <c r="F90" s="57" t="s">
        <v>435</v>
      </c>
      <c r="G90" s="57" t="s">
        <v>433</v>
      </c>
      <c r="H90" s="57" t="s">
        <v>1286</v>
      </c>
      <c r="I90" s="57" t="s">
        <v>437</v>
      </c>
      <c r="J90" s="57" t="s">
        <v>436</v>
      </c>
      <c r="K90" s="364" t="s">
        <v>438</v>
      </c>
      <c r="L90" s="58">
        <v>715</v>
      </c>
      <c r="M90" s="115">
        <v>42000000</v>
      </c>
      <c r="N90" s="56">
        <v>695</v>
      </c>
      <c r="O90" s="56">
        <v>42000000</v>
      </c>
      <c r="P90" s="59">
        <v>741</v>
      </c>
      <c r="Q90" s="56">
        <v>42000000</v>
      </c>
      <c r="R90" s="59">
        <v>800</v>
      </c>
      <c r="S90" s="60">
        <v>42000000</v>
      </c>
      <c r="T90" s="118" t="s">
        <v>509</v>
      </c>
      <c r="U90" s="118" t="s">
        <v>579</v>
      </c>
      <c r="V90" s="61" t="s">
        <v>646</v>
      </c>
      <c r="W90" s="62"/>
      <c r="X90" s="56"/>
      <c r="Y90" s="56"/>
      <c r="Z90" s="56"/>
      <c r="AA90" s="56"/>
      <c r="AB90" s="56"/>
      <c r="AC90" s="56"/>
      <c r="AD90" s="56">
        <v>1960000</v>
      </c>
      <c r="AE90" s="56">
        <v>8400000</v>
      </c>
      <c r="AF90" s="56"/>
      <c r="AG90" s="56"/>
      <c r="AH90" s="60"/>
      <c r="AI90" s="63">
        <f t="shared" si="4"/>
        <v>10360000</v>
      </c>
      <c r="AJ90" s="64">
        <f t="shared" si="5"/>
        <v>31640000</v>
      </c>
      <c r="AK90" s="153"/>
    </row>
    <row r="91" spans="1:37" s="154" customFormat="1" x14ac:dyDescent="0.2">
      <c r="A91" s="55" t="s">
        <v>431</v>
      </c>
      <c r="B91" s="123">
        <f t="shared" si="3"/>
        <v>34000000</v>
      </c>
      <c r="C91" s="57" t="s">
        <v>57</v>
      </c>
      <c r="D91" s="57" t="s">
        <v>432</v>
      </c>
      <c r="E91" s="57" t="s">
        <v>434</v>
      </c>
      <c r="F91" s="57" t="s">
        <v>435</v>
      </c>
      <c r="G91" s="57" t="s">
        <v>433</v>
      </c>
      <c r="H91" s="57" t="s">
        <v>1286</v>
      </c>
      <c r="I91" s="57" t="s">
        <v>437</v>
      </c>
      <c r="J91" s="57" t="s">
        <v>436</v>
      </c>
      <c r="K91" s="364" t="s">
        <v>438</v>
      </c>
      <c r="L91" s="58">
        <v>716</v>
      </c>
      <c r="M91" s="115">
        <v>34000000</v>
      </c>
      <c r="N91" s="56">
        <v>533</v>
      </c>
      <c r="O91" s="56">
        <v>34000000</v>
      </c>
      <c r="P91" s="59">
        <v>644</v>
      </c>
      <c r="Q91" s="56">
        <v>34000000</v>
      </c>
      <c r="R91" s="59">
        <v>727</v>
      </c>
      <c r="S91" s="60">
        <v>34000000</v>
      </c>
      <c r="T91" s="118" t="s">
        <v>510</v>
      </c>
      <c r="U91" s="118" t="s">
        <v>580</v>
      </c>
      <c r="V91" s="61" t="s">
        <v>647</v>
      </c>
      <c r="W91" s="62"/>
      <c r="X91" s="56"/>
      <c r="Y91" s="56"/>
      <c r="Z91" s="56"/>
      <c r="AA91" s="56"/>
      <c r="AB91" s="56"/>
      <c r="AC91" s="56"/>
      <c r="AD91" s="56">
        <v>2266667</v>
      </c>
      <c r="AE91" s="56">
        <v>6800000</v>
      </c>
      <c r="AF91" s="56"/>
      <c r="AG91" s="56"/>
      <c r="AH91" s="60"/>
      <c r="AI91" s="63">
        <f t="shared" si="4"/>
        <v>9066667</v>
      </c>
      <c r="AJ91" s="64">
        <f t="shared" si="5"/>
        <v>24933333</v>
      </c>
      <c r="AK91" s="153"/>
    </row>
    <row r="92" spans="1:37" s="154" customFormat="1" x14ac:dyDescent="0.2">
      <c r="A92" s="55" t="s">
        <v>431</v>
      </c>
      <c r="B92" s="123">
        <f t="shared" si="3"/>
        <v>27500000</v>
      </c>
      <c r="C92" s="57" t="s">
        <v>57</v>
      </c>
      <c r="D92" s="57" t="s">
        <v>432</v>
      </c>
      <c r="E92" s="57" t="s">
        <v>434</v>
      </c>
      <c r="F92" s="57" t="s">
        <v>435</v>
      </c>
      <c r="G92" s="57" t="s">
        <v>433</v>
      </c>
      <c r="H92" s="57" t="s">
        <v>1286</v>
      </c>
      <c r="I92" s="57" t="s">
        <v>437</v>
      </c>
      <c r="J92" s="57" t="s">
        <v>436</v>
      </c>
      <c r="K92" s="364" t="s">
        <v>438</v>
      </c>
      <c r="L92" s="58">
        <v>717</v>
      </c>
      <c r="M92" s="115">
        <v>27500000</v>
      </c>
      <c r="N92" s="56">
        <v>696</v>
      </c>
      <c r="O92" s="56">
        <v>27500000</v>
      </c>
      <c r="P92" s="59">
        <v>738</v>
      </c>
      <c r="Q92" s="56">
        <v>27500000</v>
      </c>
      <c r="R92" s="59">
        <v>832</v>
      </c>
      <c r="S92" s="60">
        <v>27500000</v>
      </c>
      <c r="T92" s="118" t="s">
        <v>511</v>
      </c>
      <c r="U92" s="118" t="s">
        <v>581</v>
      </c>
      <c r="V92" s="61" t="s">
        <v>648</v>
      </c>
      <c r="W92" s="62"/>
      <c r="X92" s="56"/>
      <c r="Y92" s="56"/>
      <c r="Z92" s="56"/>
      <c r="AA92" s="56"/>
      <c r="AB92" s="56"/>
      <c r="AC92" s="56"/>
      <c r="AD92" s="56"/>
      <c r="AE92" s="56">
        <v>6050000</v>
      </c>
      <c r="AF92" s="56"/>
      <c r="AG92" s="56"/>
      <c r="AH92" s="60"/>
      <c r="AI92" s="63">
        <f t="shared" si="4"/>
        <v>6050000</v>
      </c>
      <c r="AJ92" s="64">
        <f t="shared" si="5"/>
        <v>21450000</v>
      </c>
      <c r="AK92" s="153"/>
    </row>
    <row r="93" spans="1:37" s="154" customFormat="1" x14ac:dyDescent="0.2">
      <c r="A93" s="55" t="s">
        <v>431</v>
      </c>
      <c r="B93" s="123">
        <f t="shared" si="3"/>
        <v>18810000</v>
      </c>
      <c r="C93" s="57" t="s">
        <v>57</v>
      </c>
      <c r="D93" s="57" t="s">
        <v>432</v>
      </c>
      <c r="E93" s="57" t="s">
        <v>434</v>
      </c>
      <c r="F93" s="57" t="s">
        <v>435</v>
      </c>
      <c r="G93" s="57" t="s">
        <v>433</v>
      </c>
      <c r="H93" s="57" t="s">
        <v>1286</v>
      </c>
      <c r="I93" s="57" t="s">
        <v>437</v>
      </c>
      <c r="J93" s="57" t="s">
        <v>436</v>
      </c>
      <c r="K93" s="364" t="s">
        <v>438</v>
      </c>
      <c r="L93" s="58">
        <v>718</v>
      </c>
      <c r="M93" s="115">
        <v>18810000</v>
      </c>
      <c r="N93" s="56">
        <v>697</v>
      </c>
      <c r="O93" s="56">
        <v>18810000</v>
      </c>
      <c r="P93" s="59">
        <v>739</v>
      </c>
      <c r="Q93" s="56">
        <v>18810000</v>
      </c>
      <c r="R93" s="59">
        <v>847</v>
      </c>
      <c r="S93" s="60">
        <v>18810000</v>
      </c>
      <c r="T93" s="118" t="s">
        <v>512</v>
      </c>
      <c r="U93" s="118" t="s">
        <v>582</v>
      </c>
      <c r="V93" s="61" t="s">
        <v>649</v>
      </c>
      <c r="W93" s="62"/>
      <c r="X93" s="56"/>
      <c r="Y93" s="56"/>
      <c r="Z93" s="56"/>
      <c r="AA93" s="56"/>
      <c r="AB93" s="56"/>
      <c r="AC93" s="56"/>
      <c r="AD93" s="56"/>
      <c r="AE93" s="56">
        <v>3762000</v>
      </c>
      <c r="AF93" s="56"/>
      <c r="AG93" s="56"/>
      <c r="AH93" s="60"/>
      <c r="AI93" s="63">
        <f t="shared" si="4"/>
        <v>3762000</v>
      </c>
      <c r="AJ93" s="64">
        <f t="shared" si="5"/>
        <v>15048000</v>
      </c>
      <c r="AK93" s="153"/>
    </row>
    <row r="94" spans="1:37" s="154" customFormat="1" x14ac:dyDescent="0.2">
      <c r="A94" s="55" t="s">
        <v>431</v>
      </c>
      <c r="B94" s="123">
        <f t="shared" si="3"/>
        <v>51500000</v>
      </c>
      <c r="C94" s="57" t="s">
        <v>57</v>
      </c>
      <c r="D94" s="57" t="s">
        <v>432</v>
      </c>
      <c r="E94" s="57" t="s">
        <v>434</v>
      </c>
      <c r="F94" s="57" t="s">
        <v>435</v>
      </c>
      <c r="G94" s="57" t="s">
        <v>433</v>
      </c>
      <c r="H94" s="57" t="s">
        <v>1286</v>
      </c>
      <c r="I94" s="57" t="s">
        <v>437</v>
      </c>
      <c r="J94" s="57" t="s">
        <v>436</v>
      </c>
      <c r="K94" s="364" t="s">
        <v>438</v>
      </c>
      <c r="L94" s="58">
        <v>719</v>
      </c>
      <c r="M94" s="115">
        <v>51500000</v>
      </c>
      <c r="N94" s="56">
        <v>498</v>
      </c>
      <c r="O94" s="56">
        <v>51500000</v>
      </c>
      <c r="P94" s="59">
        <v>623</v>
      </c>
      <c r="Q94" s="56">
        <v>51500000</v>
      </c>
      <c r="R94" s="59">
        <v>721</v>
      </c>
      <c r="S94" s="60">
        <v>51500000</v>
      </c>
      <c r="T94" s="118" t="s">
        <v>513</v>
      </c>
      <c r="U94" s="118" t="s">
        <v>583</v>
      </c>
      <c r="V94" s="61" t="s">
        <v>650</v>
      </c>
      <c r="W94" s="62"/>
      <c r="X94" s="56"/>
      <c r="Y94" s="56"/>
      <c r="Z94" s="56"/>
      <c r="AA94" s="56"/>
      <c r="AB94" s="56"/>
      <c r="AC94" s="56"/>
      <c r="AD94" s="56"/>
      <c r="AE94" s="56">
        <v>13046667</v>
      </c>
      <c r="AF94" s="56"/>
      <c r="AG94" s="56"/>
      <c r="AH94" s="60"/>
      <c r="AI94" s="63">
        <f t="shared" si="4"/>
        <v>13046667</v>
      </c>
      <c r="AJ94" s="64">
        <f t="shared" si="5"/>
        <v>38453333</v>
      </c>
      <c r="AK94" s="153"/>
    </row>
    <row r="95" spans="1:37" s="154" customFormat="1" x14ac:dyDescent="0.2">
      <c r="A95" s="55" t="s">
        <v>431</v>
      </c>
      <c r="B95" s="123">
        <f t="shared" si="3"/>
        <v>3034000</v>
      </c>
      <c r="C95" s="57" t="s">
        <v>57</v>
      </c>
      <c r="D95" s="57" t="s">
        <v>432</v>
      </c>
      <c r="E95" s="57" t="s">
        <v>434</v>
      </c>
      <c r="F95" s="57" t="s">
        <v>435</v>
      </c>
      <c r="G95" s="57" t="s">
        <v>433</v>
      </c>
      <c r="H95" s="57" t="s">
        <v>1286</v>
      </c>
      <c r="I95" s="57" t="s">
        <v>437</v>
      </c>
      <c r="J95" s="57" t="s">
        <v>436</v>
      </c>
      <c r="K95" s="364" t="s">
        <v>438</v>
      </c>
      <c r="L95" s="58">
        <v>862</v>
      </c>
      <c r="M95" s="115">
        <v>4000000</v>
      </c>
      <c r="N95" s="56">
        <v>913</v>
      </c>
      <c r="O95" s="56">
        <v>4000000</v>
      </c>
      <c r="P95" s="59">
        <v>1004</v>
      </c>
      <c r="Q95" s="56">
        <v>3034000</v>
      </c>
      <c r="R95" s="59" t="s">
        <v>1714</v>
      </c>
      <c r="S95" s="60">
        <v>3034000</v>
      </c>
      <c r="T95" s="118" t="s">
        <v>1718</v>
      </c>
      <c r="U95" s="118" t="s">
        <v>1792</v>
      </c>
      <c r="V95" s="61">
        <v>783</v>
      </c>
      <c r="W95" s="62"/>
      <c r="X95" s="56"/>
      <c r="Y95" s="56"/>
      <c r="Z95" s="56"/>
      <c r="AA95" s="56"/>
      <c r="AB95" s="56"/>
      <c r="AC95" s="56"/>
      <c r="AD95" s="56"/>
      <c r="AE95" s="56"/>
      <c r="AF95" s="56"/>
      <c r="AG95" s="56"/>
      <c r="AH95" s="60"/>
      <c r="AI95" s="63">
        <f t="shared" si="4"/>
        <v>0</v>
      </c>
      <c r="AJ95" s="64">
        <f t="shared" si="5"/>
        <v>3034000</v>
      </c>
      <c r="AK95" s="153"/>
    </row>
    <row r="96" spans="1:37" s="154" customFormat="1" x14ac:dyDescent="0.2">
      <c r="A96" s="55" t="s">
        <v>431</v>
      </c>
      <c r="B96" s="123">
        <f t="shared" si="3"/>
        <v>6800000</v>
      </c>
      <c r="C96" s="57" t="s">
        <v>57</v>
      </c>
      <c r="D96" s="57" t="s">
        <v>432</v>
      </c>
      <c r="E96" s="57" t="s">
        <v>434</v>
      </c>
      <c r="F96" s="57" t="s">
        <v>435</v>
      </c>
      <c r="G96" s="57" t="s">
        <v>433</v>
      </c>
      <c r="H96" s="57" t="s">
        <v>1286</v>
      </c>
      <c r="I96" s="57" t="s">
        <v>437</v>
      </c>
      <c r="J96" s="57" t="s">
        <v>436</v>
      </c>
      <c r="K96" s="364" t="s">
        <v>438</v>
      </c>
      <c r="L96" s="58">
        <v>864</v>
      </c>
      <c r="M96" s="115">
        <v>6800000</v>
      </c>
      <c r="N96" s="56">
        <v>809</v>
      </c>
      <c r="O96" s="56">
        <v>6800000</v>
      </c>
      <c r="P96" s="59">
        <v>876</v>
      </c>
      <c r="Q96" s="56">
        <v>6800000</v>
      </c>
      <c r="R96" s="59">
        <v>1094</v>
      </c>
      <c r="S96" s="60">
        <v>6800000</v>
      </c>
      <c r="T96" s="118" t="s">
        <v>514</v>
      </c>
      <c r="U96" s="118" t="s">
        <v>1793</v>
      </c>
      <c r="V96" s="61" t="s">
        <v>1821</v>
      </c>
      <c r="W96" s="62"/>
      <c r="X96" s="56"/>
      <c r="Y96" s="56"/>
      <c r="Z96" s="56"/>
      <c r="AA96" s="56"/>
      <c r="AB96" s="56"/>
      <c r="AC96" s="56"/>
      <c r="AD96" s="56"/>
      <c r="AE96" s="56"/>
      <c r="AF96" s="56"/>
      <c r="AG96" s="56"/>
      <c r="AH96" s="60"/>
      <c r="AI96" s="63">
        <f t="shared" si="4"/>
        <v>0</v>
      </c>
      <c r="AJ96" s="64">
        <f t="shared" si="5"/>
        <v>6800000</v>
      </c>
      <c r="AK96" s="153"/>
    </row>
    <row r="97" spans="1:37" s="154" customFormat="1" x14ac:dyDescent="0.2">
      <c r="A97" s="55" t="s">
        <v>431</v>
      </c>
      <c r="B97" s="123">
        <f t="shared" si="3"/>
        <v>11599500</v>
      </c>
      <c r="C97" s="57" t="s">
        <v>57</v>
      </c>
      <c r="D97" s="57" t="s">
        <v>432</v>
      </c>
      <c r="E97" s="57" t="s">
        <v>434</v>
      </c>
      <c r="F97" s="57" t="s">
        <v>435</v>
      </c>
      <c r="G97" s="57" t="s">
        <v>433</v>
      </c>
      <c r="H97" s="57" t="s">
        <v>1286</v>
      </c>
      <c r="I97" s="57" t="s">
        <v>437</v>
      </c>
      <c r="J97" s="57" t="s">
        <v>436</v>
      </c>
      <c r="K97" s="364" t="s">
        <v>438</v>
      </c>
      <c r="L97" s="58">
        <v>874</v>
      </c>
      <c r="M97" s="115">
        <v>11599500</v>
      </c>
      <c r="N97" s="56">
        <v>852</v>
      </c>
      <c r="O97" s="56">
        <v>11599500</v>
      </c>
      <c r="P97" s="59">
        <v>935</v>
      </c>
      <c r="Q97" s="56">
        <v>11599500</v>
      </c>
      <c r="R97" s="59">
        <v>1076</v>
      </c>
      <c r="S97" s="60">
        <v>11599500</v>
      </c>
      <c r="T97" s="118" t="s">
        <v>515</v>
      </c>
      <c r="U97" s="118" t="s">
        <v>584</v>
      </c>
      <c r="V97" s="61" t="s">
        <v>651</v>
      </c>
      <c r="W97" s="62"/>
      <c r="X97" s="56"/>
      <c r="Y97" s="56"/>
      <c r="Z97" s="56"/>
      <c r="AA97" s="56"/>
      <c r="AB97" s="56"/>
      <c r="AC97" s="56"/>
      <c r="AD97" s="56"/>
      <c r="AE97" s="56"/>
      <c r="AF97" s="56"/>
      <c r="AG97" s="56"/>
      <c r="AH97" s="60"/>
      <c r="AI97" s="63">
        <f t="shared" si="4"/>
        <v>0</v>
      </c>
      <c r="AJ97" s="64">
        <f t="shared" si="5"/>
        <v>11599500</v>
      </c>
      <c r="AK97" s="153"/>
    </row>
    <row r="98" spans="1:37" s="154" customFormat="1" x14ac:dyDescent="0.2">
      <c r="A98" s="55" t="s">
        <v>431</v>
      </c>
      <c r="B98" s="123">
        <f t="shared" si="3"/>
        <v>8500000</v>
      </c>
      <c r="C98" s="57" t="s">
        <v>57</v>
      </c>
      <c r="D98" s="57" t="s">
        <v>432</v>
      </c>
      <c r="E98" s="57" t="s">
        <v>434</v>
      </c>
      <c r="F98" s="57" t="s">
        <v>435</v>
      </c>
      <c r="G98" s="57" t="s">
        <v>433</v>
      </c>
      <c r="H98" s="57" t="s">
        <v>1286</v>
      </c>
      <c r="I98" s="57" t="s">
        <v>437</v>
      </c>
      <c r="J98" s="57" t="s">
        <v>436</v>
      </c>
      <c r="K98" s="364" t="s">
        <v>438</v>
      </c>
      <c r="L98" s="58">
        <v>935</v>
      </c>
      <c r="M98" s="115">
        <v>8500000</v>
      </c>
      <c r="N98" s="56">
        <v>903</v>
      </c>
      <c r="O98" s="56">
        <v>8500000</v>
      </c>
      <c r="P98" s="59">
        <v>990</v>
      </c>
      <c r="Q98" s="56">
        <v>8500000</v>
      </c>
      <c r="R98" s="59">
        <v>1203</v>
      </c>
      <c r="S98" s="60">
        <v>8500000</v>
      </c>
      <c r="T98" s="118" t="s">
        <v>1719</v>
      </c>
      <c r="U98" s="118" t="s">
        <v>1794</v>
      </c>
      <c r="V98" s="61" t="s">
        <v>1822</v>
      </c>
      <c r="W98" s="62"/>
      <c r="X98" s="56"/>
      <c r="Y98" s="56"/>
      <c r="Z98" s="56"/>
      <c r="AA98" s="56"/>
      <c r="AB98" s="56"/>
      <c r="AC98" s="56"/>
      <c r="AD98" s="56"/>
      <c r="AE98" s="56"/>
      <c r="AF98" s="56"/>
      <c r="AG98" s="56"/>
      <c r="AH98" s="60"/>
      <c r="AI98" s="63">
        <f t="shared" si="4"/>
        <v>0</v>
      </c>
      <c r="AJ98" s="64">
        <f t="shared" si="5"/>
        <v>8500000</v>
      </c>
      <c r="AK98" s="153"/>
    </row>
    <row r="99" spans="1:37" s="154" customFormat="1" x14ac:dyDescent="0.2">
      <c r="A99" s="55" t="s">
        <v>431</v>
      </c>
      <c r="B99" s="123">
        <f t="shared" si="3"/>
        <v>8500000</v>
      </c>
      <c r="C99" s="57" t="s">
        <v>57</v>
      </c>
      <c r="D99" s="57" t="s">
        <v>432</v>
      </c>
      <c r="E99" s="57" t="s">
        <v>434</v>
      </c>
      <c r="F99" s="57" t="s">
        <v>435</v>
      </c>
      <c r="G99" s="57" t="s">
        <v>433</v>
      </c>
      <c r="H99" s="57" t="s">
        <v>1286</v>
      </c>
      <c r="I99" s="57" t="s">
        <v>437</v>
      </c>
      <c r="J99" s="57" t="s">
        <v>436</v>
      </c>
      <c r="K99" s="364" t="s">
        <v>438</v>
      </c>
      <c r="L99" s="58">
        <v>936</v>
      </c>
      <c r="M99" s="115">
        <v>8500000</v>
      </c>
      <c r="N99" s="56">
        <v>904</v>
      </c>
      <c r="O99" s="56">
        <v>8500000</v>
      </c>
      <c r="P99" s="59">
        <v>999</v>
      </c>
      <c r="Q99" s="56">
        <v>8500000</v>
      </c>
      <c r="R99" s="59">
        <v>1204</v>
      </c>
      <c r="S99" s="60">
        <v>8500000</v>
      </c>
      <c r="T99" s="118" t="s">
        <v>1720</v>
      </c>
      <c r="U99" s="118" t="s">
        <v>1795</v>
      </c>
      <c r="V99" s="61" t="s">
        <v>1823</v>
      </c>
      <c r="W99" s="62"/>
      <c r="X99" s="56"/>
      <c r="Y99" s="56"/>
      <c r="Z99" s="56"/>
      <c r="AA99" s="56"/>
      <c r="AB99" s="56"/>
      <c r="AC99" s="56"/>
      <c r="AD99" s="56"/>
      <c r="AE99" s="56"/>
      <c r="AF99" s="56"/>
      <c r="AG99" s="56"/>
      <c r="AH99" s="60"/>
      <c r="AI99" s="63">
        <f t="shared" si="4"/>
        <v>0</v>
      </c>
      <c r="AJ99" s="64">
        <f t="shared" si="5"/>
        <v>8500000</v>
      </c>
      <c r="AK99" s="153"/>
    </row>
    <row r="100" spans="1:37" s="154" customFormat="1" x14ac:dyDescent="0.2">
      <c r="A100" s="55" t="s">
        <v>431</v>
      </c>
      <c r="B100" s="123">
        <f t="shared" si="3"/>
        <v>4250000</v>
      </c>
      <c r="C100" s="57" t="s">
        <v>57</v>
      </c>
      <c r="D100" s="57" t="s">
        <v>432</v>
      </c>
      <c r="E100" s="57" t="s">
        <v>434</v>
      </c>
      <c r="F100" s="57" t="s">
        <v>435</v>
      </c>
      <c r="G100" s="57" t="s">
        <v>433</v>
      </c>
      <c r="H100" s="57" t="s">
        <v>1286</v>
      </c>
      <c r="I100" s="57" t="s">
        <v>437</v>
      </c>
      <c r="J100" s="57" t="s">
        <v>436</v>
      </c>
      <c r="K100" s="364" t="s">
        <v>438</v>
      </c>
      <c r="L100" s="58">
        <v>937</v>
      </c>
      <c r="M100" s="115">
        <v>4250000</v>
      </c>
      <c r="N100" s="56">
        <v>905</v>
      </c>
      <c r="O100" s="56">
        <v>4250000</v>
      </c>
      <c r="P100" s="59">
        <v>989</v>
      </c>
      <c r="Q100" s="56">
        <v>4250000</v>
      </c>
      <c r="R100" s="59">
        <v>1205</v>
      </c>
      <c r="S100" s="60">
        <v>4250000</v>
      </c>
      <c r="T100" s="118" t="s">
        <v>1721</v>
      </c>
      <c r="U100" s="118" t="s">
        <v>1796</v>
      </c>
      <c r="V100" s="61" t="s">
        <v>1824</v>
      </c>
      <c r="W100" s="62"/>
      <c r="X100" s="56"/>
      <c r="Y100" s="56"/>
      <c r="Z100" s="56"/>
      <c r="AA100" s="56"/>
      <c r="AB100" s="56"/>
      <c r="AC100" s="56"/>
      <c r="AD100" s="56"/>
      <c r="AE100" s="56"/>
      <c r="AF100" s="56"/>
      <c r="AG100" s="56"/>
      <c r="AH100" s="60"/>
      <c r="AI100" s="63">
        <f>SUM(W100:AH100)</f>
        <v>0</v>
      </c>
      <c r="AJ100" s="64">
        <f>+S100-AI100</f>
        <v>4250000</v>
      </c>
      <c r="AK100" s="153"/>
    </row>
    <row r="101" spans="1:37" s="154" customFormat="1" x14ac:dyDescent="0.2">
      <c r="A101" s="55" t="s">
        <v>431</v>
      </c>
      <c r="B101" s="123">
        <f t="shared" si="3"/>
        <v>5928633</v>
      </c>
      <c r="C101" s="57" t="s">
        <v>57</v>
      </c>
      <c r="D101" s="57" t="s">
        <v>432</v>
      </c>
      <c r="E101" s="57" t="s">
        <v>434</v>
      </c>
      <c r="F101" s="57" t="s">
        <v>435</v>
      </c>
      <c r="G101" s="57" t="s">
        <v>433</v>
      </c>
      <c r="H101" s="57" t="s">
        <v>1286</v>
      </c>
      <c r="I101" s="57" t="s">
        <v>437</v>
      </c>
      <c r="J101" s="57" t="s">
        <v>436</v>
      </c>
      <c r="K101" s="364" t="s">
        <v>438</v>
      </c>
      <c r="L101" s="58">
        <v>947</v>
      </c>
      <c r="M101" s="115">
        <v>5928633</v>
      </c>
      <c r="N101" s="56">
        <v>920</v>
      </c>
      <c r="O101" s="56">
        <v>5928633</v>
      </c>
      <c r="P101" s="59">
        <v>1014</v>
      </c>
      <c r="Q101" s="56">
        <v>5928633</v>
      </c>
      <c r="R101" s="59">
        <v>1252</v>
      </c>
      <c r="S101" s="60">
        <v>5928633</v>
      </c>
      <c r="T101" s="118" t="s">
        <v>1722</v>
      </c>
      <c r="U101" s="118" t="s">
        <v>1797</v>
      </c>
      <c r="V101" s="61">
        <v>733</v>
      </c>
      <c r="W101" s="62"/>
      <c r="X101" s="56"/>
      <c r="Y101" s="56"/>
      <c r="Z101" s="56"/>
      <c r="AA101" s="56"/>
      <c r="AB101" s="56"/>
      <c r="AC101" s="56"/>
      <c r="AD101" s="56"/>
      <c r="AE101" s="56"/>
      <c r="AF101" s="56"/>
      <c r="AG101" s="56"/>
      <c r="AH101" s="60"/>
      <c r="AI101" s="63">
        <f t="shared" ref="AI101:AI157" si="6">SUM(W101:AH101)</f>
        <v>0</v>
      </c>
      <c r="AJ101" s="64">
        <f t="shared" ref="AJ101:AJ157" si="7">+S101-AI101</f>
        <v>5928633</v>
      </c>
      <c r="AK101" s="153"/>
    </row>
    <row r="102" spans="1:37" s="154" customFormat="1" x14ac:dyDescent="0.2">
      <c r="A102" s="55" t="s">
        <v>431</v>
      </c>
      <c r="B102" s="123">
        <f t="shared" si="3"/>
        <v>5928633</v>
      </c>
      <c r="C102" s="57" t="s">
        <v>57</v>
      </c>
      <c r="D102" s="57" t="s">
        <v>432</v>
      </c>
      <c r="E102" s="57" t="s">
        <v>434</v>
      </c>
      <c r="F102" s="57" t="s">
        <v>435</v>
      </c>
      <c r="G102" s="57" t="s">
        <v>433</v>
      </c>
      <c r="H102" s="57" t="s">
        <v>1286</v>
      </c>
      <c r="I102" s="57" t="s">
        <v>437</v>
      </c>
      <c r="J102" s="57" t="s">
        <v>436</v>
      </c>
      <c r="K102" s="364" t="s">
        <v>438</v>
      </c>
      <c r="L102" s="58">
        <v>948</v>
      </c>
      <c r="M102" s="115">
        <v>5928633</v>
      </c>
      <c r="N102" s="56">
        <v>923</v>
      </c>
      <c r="O102" s="56">
        <v>5928633</v>
      </c>
      <c r="P102" s="59">
        <v>1011</v>
      </c>
      <c r="Q102" s="56">
        <v>5928633</v>
      </c>
      <c r="R102" s="59">
        <v>1253</v>
      </c>
      <c r="S102" s="60">
        <v>5928633</v>
      </c>
      <c r="T102" s="118" t="s">
        <v>1723</v>
      </c>
      <c r="U102" s="118" t="s">
        <v>1798</v>
      </c>
      <c r="V102" s="61">
        <v>731</v>
      </c>
      <c r="W102" s="62"/>
      <c r="X102" s="56"/>
      <c r="Y102" s="56"/>
      <c r="Z102" s="56"/>
      <c r="AA102" s="56"/>
      <c r="AB102" s="56"/>
      <c r="AC102" s="56"/>
      <c r="AD102" s="56"/>
      <c r="AE102" s="56"/>
      <c r="AF102" s="56"/>
      <c r="AG102" s="56"/>
      <c r="AH102" s="60"/>
      <c r="AI102" s="63">
        <f t="shared" si="6"/>
        <v>0</v>
      </c>
      <c r="AJ102" s="64">
        <f t="shared" si="7"/>
        <v>5928633</v>
      </c>
      <c r="AK102" s="153"/>
    </row>
    <row r="103" spans="1:37" s="154" customFormat="1" x14ac:dyDescent="0.2">
      <c r="A103" s="55" t="s">
        <v>431</v>
      </c>
      <c r="B103" s="123">
        <f t="shared" si="3"/>
        <v>2820000</v>
      </c>
      <c r="C103" s="57" t="s">
        <v>57</v>
      </c>
      <c r="D103" s="57" t="s">
        <v>432</v>
      </c>
      <c r="E103" s="57" t="s">
        <v>434</v>
      </c>
      <c r="F103" s="57" t="s">
        <v>435</v>
      </c>
      <c r="G103" s="57" t="s">
        <v>433</v>
      </c>
      <c r="H103" s="57" t="s">
        <v>1286</v>
      </c>
      <c r="I103" s="57" t="s">
        <v>437</v>
      </c>
      <c r="J103" s="57" t="s">
        <v>436</v>
      </c>
      <c r="K103" s="364" t="s">
        <v>438</v>
      </c>
      <c r="L103" s="58">
        <v>949</v>
      </c>
      <c r="M103" s="115">
        <v>2820000</v>
      </c>
      <c r="N103" s="56">
        <v>924</v>
      </c>
      <c r="O103" s="56">
        <v>2820000</v>
      </c>
      <c r="P103" s="59">
        <v>1010</v>
      </c>
      <c r="Q103" s="56">
        <v>2820000</v>
      </c>
      <c r="R103" s="59">
        <v>1258</v>
      </c>
      <c r="S103" s="60">
        <v>2820000</v>
      </c>
      <c r="T103" s="118" t="s">
        <v>1724</v>
      </c>
      <c r="U103" s="118" t="s">
        <v>1799</v>
      </c>
      <c r="V103" s="61">
        <v>730</v>
      </c>
      <c r="W103" s="62"/>
      <c r="X103" s="56"/>
      <c r="Y103" s="56"/>
      <c r="Z103" s="56"/>
      <c r="AA103" s="56"/>
      <c r="AB103" s="56"/>
      <c r="AC103" s="56"/>
      <c r="AD103" s="56"/>
      <c r="AE103" s="56"/>
      <c r="AF103" s="56"/>
      <c r="AG103" s="56"/>
      <c r="AH103" s="60"/>
      <c r="AI103" s="63">
        <f t="shared" si="6"/>
        <v>0</v>
      </c>
      <c r="AJ103" s="64">
        <f t="shared" si="7"/>
        <v>2820000</v>
      </c>
      <c r="AK103" s="153"/>
    </row>
    <row r="104" spans="1:37" s="154" customFormat="1" x14ac:dyDescent="0.2">
      <c r="A104" s="55" t="s">
        <v>431</v>
      </c>
      <c r="B104" s="123">
        <f t="shared" si="3"/>
        <v>7000000</v>
      </c>
      <c r="C104" s="57" t="s">
        <v>57</v>
      </c>
      <c r="D104" s="57" t="s">
        <v>432</v>
      </c>
      <c r="E104" s="57" t="s">
        <v>434</v>
      </c>
      <c r="F104" s="57" t="s">
        <v>435</v>
      </c>
      <c r="G104" s="57" t="s">
        <v>433</v>
      </c>
      <c r="H104" s="57" t="s">
        <v>1286</v>
      </c>
      <c r="I104" s="57" t="s">
        <v>437</v>
      </c>
      <c r="J104" s="57" t="s">
        <v>436</v>
      </c>
      <c r="K104" s="364" t="s">
        <v>438</v>
      </c>
      <c r="L104" s="58">
        <v>950</v>
      </c>
      <c r="M104" s="115">
        <v>7000000</v>
      </c>
      <c r="N104" s="56">
        <v>926</v>
      </c>
      <c r="O104" s="56">
        <v>7000000</v>
      </c>
      <c r="P104" s="59">
        <v>1008</v>
      </c>
      <c r="Q104" s="56">
        <v>7000000</v>
      </c>
      <c r="R104" s="59">
        <v>1256</v>
      </c>
      <c r="S104" s="60">
        <v>7000000</v>
      </c>
      <c r="T104" s="118" t="s">
        <v>1725</v>
      </c>
      <c r="U104" s="118" t="s">
        <v>1800</v>
      </c>
      <c r="V104" s="61">
        <v>727</v>
      </c>
      <c r="W104" s="62"/>
      <c r="X104" s="56"/>
      <c r="Y104" s="56"/>
      <c r="Z104" s="56"/>
      <c r="AA104" s="56"/>
      <c r="AB104" s="56"/>
      <c r="AC104" s="56"/>
      <c r="AD104" s="56"/>
      <c r="AE104" s="56"/>
      <c r="AF104" s="56"/>
      <c r="AG104" s="56"/>
      <c r="AH104" s="60"/>
      <c r="AI104" s="63">
        <f t="shared" si="6"/>
        <v>0</v>
      </c>
      <c r="AJ104" s="64">
        <f t="shared" si="7"/>
        <v>7000000</v>
      </c>
      <c r="AK104" s="153"/>
    </row>
    <row r="105" spans="1:37" s="154" customFormat="1" x14ac:dyDescent="0.2">
      <c r="A105" s="55" t="s">
        <v>431</v>
      </c>
      <c r="B105" s="123">
        <f t="shared" si="3"/>
        <v>10500000</v>
      </c>
      <c r="C105" s="57" t="s">
        <v>57</v>
      </c>
      <c r="D105" s="57" t="s">
        <v>432</v>
      </c>
      <c r="E105" s="57" t="s">
        <v>434</v>
      </c>
      <c r="F105" s="57" t="s">
        <v>435</v>
      </c>
      <c r="G105" s="57" t="s">
        <v>433</v>
      </c>
      <c r="H105" s="57" t="s">
        <v>1286</v>
      </c>
      <c r="I105" s="57" t="s">
        <v>437</v>
      </c>
      <c r="J105" s="57" t="s">
        <v>436</v>
      </c>
      <c r="K105" s="364" t="s">
        <v>438</v>
      </c>
      <c r="L105" s="58">
        <v>951</v>
      </c>
      <c r="M105" s="115">
        <v>10500000</v>
      </c>
      <c r="N105" s="56">
        <v>956</v>
      </c>
      <c r="O105" s="56">
        <v>10500000</v>
      </c>
      <c r="P105" s="59">
        <v>1046</v>
      </c>
      <c r="Q105" s="56">
        <v>10500000</v>
      </c>
      <c r="R105" s="59" t="s">
        <v>1715</v>
      </c>
      <c r="S105" s="60">
        <v>10500000</v>
      </c>
      <c r="T105" s="118" t="s">
        <v>1726</v>
      </c>
      <c r="U105" s="118" t="s">
        <v>1801</v>
      </c>
      <c r="V105" s="61">
        <v>770</v>
      </c>
      <c r="W105" s="62"/>
      <c r="X105" s="56"/>
      <c r="Y105" s="56"/>
      <c r="Z105" s="56"/>
      <c r="AA105" s="56"/>
      <c r="AB105" s="56"/>
      <c r="AC105" s="56"/>
      <c r="AD105" s="56"/>
      <c r="AE105" s="56"/>
      <c r="AF105" s="56"/>
      <c r="AG105" s="56"/>
      <c r="AH105" s="60"/>
      <c r="AI105" s="63">
        <f t="shared" si="6"/>
        <v>0</v>
      </c>
      <c r="AJ105" s="64">
        <f t="shared" si="7"/>
        <v>10500000</v>
      </c>
      <c r="AK105" s="153"/>
    </row>
    <row r="106" spans="1:37" s="154" customFormat="1" x14ac:dyDescent="0.2">
      <c r="A106" s="55" t="s">
        <v>431</v>
      </c>
      <c r="B106" s="123">
        <f t="shared" si="3"/>
        <v>5075216</v>
      </c>
      <c r="C106" s="57" t="s">
        <v>57</v>
      </c>
      <c r="D106" s="57" t="s">
        <v>432</v>
      </c>
      <c r="E106" s="57" t="s">
        <v>434</v>
      </c>
      <c r="F106" s="57" t="s">
        <v>435</v>
      </c>
      <c r="G106" s="57" t="s">
        <v>433</v>
      </c>
      <c r="H106" s="57" t="s">
        <v>1286</v>
      </c>
      <c r="I106" s="57" t="s">
        <v>437</v>
      </c>
      <c r="J106" s="57" t="s">
        <v>436</v>
      </c>
      <c r="K106" s="364" t="s">
        <v>438</v>
      </c>
      <c r="L106" s="58">
        <v>952</v>
      </c>
      <c r="M106" s="115">
        <v>5075216</v>
      </c>
      <c r="N106" s="56">
        <v>916</v>
      </c>
      <c r="O106" s="56">
        <v>5075216</v>
      </c>
      <c r="P106" s="59">
        <v>1007</v>
      </c>
      <c r="Q106" s="56">
        <v>5075216</v>
      </c>
      <c r="R106" s="59">
        <v>1250</v>
      </c>
      <c r="S106" s="60">
        <v>5075216</v>
      </c>
      <c r="T106" s="118" t="s">
        <v>1727</v>
      </c>
      <c r="U106" s="118" t="s">
        <v>1802</v>
      </c>
      <c r="V106" s="61">
        <v>726</v>
      </c>
      <c r="W106" s="62"/>
      <c r="X106" s="56"/>
      <c r="Y106" s="56"/>
      <c r="Z106" s="56"/>
      <c r="AA106" s="56"/>
      <c r="AB106" s="56"/>
      <c r="AC106" s="56"/>
      <c r="AD106" s="56"/>
      <c r="AE106" s="56"/>
      <c r="AF106" s="56"/>
      <c r="AG106" s="56"/>
      <c r="AH106" s="60"/>
      <c r="AI106" s="63">
        <f t="shared" si="6"/>
        <v>0</v>
      </c>
      <c r="AJ106" s="64">
        <f t="shared" si="7"/>
        <v>5075216</v>
      </c>
      <c r="AK106" s="153"/>
    </row>
    <row r="107" spans="1:37" s="154" customFormat="1" x14ac:dyDescent="0.2">
      <c r="A107" s="55" t="s">
        <v>431</v>
      </c>
      <c r="B107" s="123">
        <f t="shared" si="3"/>
        <v>4319333</v>
      </c>
      <c r="C107" s="57" t="s">
        <v>57</v>
      </c>
      <c r="D107" s="57" t="s">
        <v>432</v>
      </c>
      <c r="E107" s="57" t="s">
        <v>434</v>
      </c>
      <c r="F107" s="57" t="s">
        <v>435</v>
      </c>
      <c r="G107" s="57" t="s">
        <v>433</v>
      </c>
      <c r="H107" s="57" t="s">
        <v>1286</v>
      </c>
      <c r="I107" s="57" t="s">
        <v>437</v>
      </c>
      <c r="J107" s="57" t="s">
        <v>436</v>
      </c>
      <c r="K107" s="364" t="s">
        <v>438</v>
      </c>
      <c r="L107" s="58">
        <v>955</v>
      </c>
      <c r="M107" s="115">
        <v>4319333</v>
      </c>
      <c r="N107" s="56" t="s">
        <v>1780</v>
      </c>
      <c r="O107" s="56">
        <v>4319333</v>
      </c>
      <c r="P107" s="59">
        <v>1047</v>
      </c>
      <c r="Q107" s="56">
        <v>4319333</v>
      </c>
      <c r="R107" s="59">
        <v>1322</v>
      </c>
      <c r="S107" s="60">
        <v>4319333</v>
      </c>
      <c r="T107" s="118" t="s">
        <v>1728</v>
      </c>
      <c r="U107" s="118" t="s">
        <v>1803</v>
      </c>
      <c r="V107" s="61" t="s">
        <v>1825</v>
      </c>
      <c r="W107" s="62"/>
      <c r="X107" s="56"/>
      <c r="Y107" s="56"/>
      <c r="Z107" s="56"/>
      <c r="AA107" s="56"/>
      <c r="AB107" s="56"/>
      <c r="AC107" s="56"/>
      <c r="AD107" s="56"/>
      <c r="AE107" s="56"/>
      <c r="AF107" s="56"/>
      <c r="AG107" s="56"/>
      <c r="AH107" s="60"/>
      <c r="AI107" s="63">
        <f t="shared" si="6"/>
        <v>0</v>
      </c>
      <c r="AJ107" s="64">
        <f t="shared" si="7"/>
        <v>4319333</v>
      </c>
      <c r="AK107" s="153"/>
    </row>
    <row r="108" spans="1:37" s="154" customFormat="1" x14ac:dyDescent="0.2">
      <c r="A108" s="55" t="s">
        <v>431</v>
      </c>
      <c r="B108" s="123">
        <f t="shared" si="3"/>
        <v>5600000</v>
      </c>
      <c r="C108" s="57" t="s">
        <v>57</v>
      </c>
      <c r="D108" s="57" t="s">
        <v>432</v>
      </c>
      <c r="E108" s="57" t="s">
        <v>434</v>
      </c>
      <c r="F108" s="57" t="s">
        <v>435</v>
      </c>
      <c r="G108" s="57" t="s">
        <v>433</v>
      </c>
      <c r="H108" s="57" t="s">
        <v>1286</v>
      </c>
      <c r="I108" s="57" t="s">
        <v>437</v>
      </c>
      <c r="J108" s="57" t="s">
        <v>436</v>
      </c>
      <c r="K108" s="364" t="s">
        <v>438</v>
      </c>
      <c r="L108" s="58">
        <v>956</v>
      </c>
      <c r="M108" s="115">
        <v>5600000</v>
      </c>
      <c r="N108" s="56" t="s">
        <v>1781</v>
      </c>
      <c r="O108" s="56">
        <v>5600000</v>
      </c>
      <c r="P108" s="59">
        <v>1049</v>
      </c>
      <c r="Q108" s="56">
        <v>5600000</v>
      </c>
      <c r="R108" s="59">
        <v>1296</v>
      </c>
      <c r="S108" s="60">
        <v>5600000</v>
      </c>
      <c r="T108" s="118" t="s">
        <v>1729</v>
      </c>
      <c r="U108" s="118" t="s">
        <v>1804</v>
      </c>
      <c r="V108" s="61">
        <v>765</v>
      </c>
      <c r="W108" s="62"/>
      <c r="X108" s="56"/>
      <c r="Y108" s="56"/>
      <c r="Z108" s="56"/>
      <c r="AA108" s="56"/>
      <c r="AB108" s="56"/>
      <c r="AC108" s="56"/>
      <c r="AD108" s="56"/>
      <c r="AE108" s="56"/>
      <c r="AF108" s="56"/>
      <c r="AG108" s="56"/>
      <c r="AH108" s="60"/>
      <c r="AI108" s="63">
        <f t="shared" si="6"/>
        <v>0</v>
      </c>
      <c r="AJ108" s="64">
        <f t="shared" si="7"/>
        <v>5600000</v>
      </c>
      <c r="AK108" s="153"/>
    </row>
    <row r="109" spans="1:37" s="154" customFormat="1" x14ac:dyDescent="0.2">
      <c r="A109" s="55" t="s">
        <v>431</v>
      </c>
      <c r="B109" s="123">
        <f t="shared" si="3"/>
        <v>5200000</v>
      </c>
      <c r="C109" s="57" t="s">
        <v>57</v>
      </c>
      <c r="D109" s="57" t="s">
        <v>432</v>
      </c>
      <c r="E109" s="57" t="s">
        <v>434</v>
      </c>
      <c r="F109" s="57" t="s">
        <v>435</v>
      </c>
      <c r="G109" s="57" t="s">
        <v>433</v>
      </c>
      <c r="H109" s="57" t="s">
        <v>1286</v>
      </c>
      <c r="I109" s="57" t="s">
        <v>437</v>
      </c>
      <c r="J109" s="57" t="s">
        <v>436</v>
      </c>
      <c r="K109" s="364" t="s">
        <v>438</v>
      </c>
      <c r="L109" s="58">
        <v>957</v>
      </c>
      <c r="M109" s="115">
        <v>5200000</v>
      </c>
      <c r="N109" s="56">
        <v>919</v>
      </c>
      <c r="O109" s="56">
        <v>5200000</v>
      </c>
      <c r="P109" s="59">
        <v>1015</v>
      </c>
      <c r="Q109" s="56">
        <v>5200000</v>
      </c>
      <c r="R109" s="59">
        <v>1285</v>
      </c>
      <c r="S109" s="60">
        <v>5200000</v>
      </c>
      <c r="T109" s="118" t="s">
        <v>1730</v>
      </c>
      <c r="U109" s="118" t="s">
        <v>1805</v>
      </c>
      <c r="V109" s="61">
        <v>741</v>
      </c>
      <c r="W109" s="62"/>
      <c r="X109" s="56"/>
      <c r="Y109" s="56"/>
      <c r="Z109" s="56"/>
      <c r="AA109" s="56"/>
      <c r="AB109" s="56"/>
      <c r="AC109" s="56"/>
      <c r="AD109" s="56"/>
      <c r="AE109" s="56"/>
      <c r="AF109" s="56"/>
      <c r="AG109" s="56"/>
      <c r="AH109" s="60"/>
      <c r="AI109" s="63">
        <f t="shared" si="6"/>
        <v>0</v>
      </c>
      <c r="AJ109" s="64">
        <f t="shared" si="7"/>
        <v>5200000</v>
      </c>
      <c r="AK109" s="153"/>
    </row>
    <row r="110" spans="1:37" s="154" customFormat="1" x14ac:dyDescent="0.2">
      <c r="A110" s="55" t="s">
        <v>431</v>
      </c>
      <c r="B110" s="123">
        <f t="shared" si="3"/>
        <v>7530967</v>
      </c>
      <c r="C110" s="57" t="s">
        <v>57</v>
      </c>
      <c r="D110" s="57" t="s">
        <v>432</v>
      </c>
      <c r="E110" s="57" t="s">
        <v>434</v>
      </c>
      <c r="F110" s="57" t="s">
        <v>435</v>
      </c>
      <c r="G110" s="57" t="s">
        <v>433</v>
      </c>
      <c r="H110" s="57" t="s">
        <v>1286</v>
      </c>
      <c r="I110" s="57" t="s">
        <v>437</v>
      </c>
      <c r="J110" s="57" t="s">
        <v>436</v>
      </c>
      <c r="K110" s="364" t="s">
        <v>438</v>
      </c>
      <c r="L110" s="58">
        <v>958</v>
      </c>
      <c r="M110" s="115">
        <v>7530967</v>
      </c>
      <c r="N110" s="56">
        <v>922</v>
      </c>
      <c r="O110" s="56">
        <v>7530967</v>
      </c>
      <c r="P110" s="59">
        <v>1012</v>
      </c>
      <c r="Q110" s="56">
        <v>7530967</v>
      </c>
      <c r="R110" s="59">
        <v>1255</v>
      </c>
      <c r="S110" s="60">
        <v>7530967</v>
      </c>
      <c r="T110" s="118" t="s">
        <v>1731</v>
      </c>
      <c r="U110" s="118" t="s">
        <v>1806</v>
      </c>
      <c r="V110" s="61">
        <v>732</v>
      </c>
      <c r="W110" s="62"/>
      <c r="X110" s="56"/>
      <c r="Y110" s="56"/>
      <c r="Z110" s="56"/>
      <c r="AA110" s="56"/>
      <c r="AB110" s="56"/>
      <c r="AC110" s="56"/>
      <c r="AD110" s="56"/>
      <c r="AE110" s="56"/>
      <c r="AF110" s="56"/>
      <c r="AG110" s="56"/>
      <c r="AH110" s="60"/>
      <c r="AI110" s="63">
        <f t="shared" si="6"/>
        <v>0</v>
      </c>
      <c r="AJ110" s="64">
        <f t="shared" si="7"/>
        <v>7530967</v>
      </c>
      <c r="AK110" s="153"/>
    </row>
    <row r="111" spans="1:37" s="154" customFormat="1" x14ac:dyDescent="0.2">
      <c r="A111" s="55" t="s">
        <v>431</v>
      </c>
      <c r="B111" s="123">
        <f t="shared" si="3"/>
        <v>7530967</v>
      </c>
      <c r="C111" s="57" t="s">
        <v>57</v>
      </c>
      <c r="D111" s="57" t="s">
        <v>432</v>
      </c>
      <c r="E111" s="57" t="s">
        <v>434</v>
      </c>
      <c r="F111" s="57" t="s">
        <v>435</v>
      </c>
      <c r="G111" s="57" t="s">
        <v>433</v>
      </c>
      <c r="H111" s="57" t="s">
        <v>1286</v>
      </c>
      <c r="I111" s="57" t="s">
        <v>437</v>
      </c>
      <c r="J111" s="57" t="s">
        <v>436</v>
      </c>
      <c r="K111" s="364" t="s">
        <v>438</v>
      </c>
      <c r="L111" s="58">
        <v>959</v>
      </c>
      <c r="M111" s="115">
        <v>7530967</v>
      </c>
      <c r="N111" s="56">
        <v>921</v>
      </c>
      <c r="O111" s="56">
        <v>7530967</v>
      </c>
      <c r="P111" s="59">
        <v>1013</v>
      </c>
      <c r="Q111" s="56">
        <v>7530967</v>
      </c>
      <c r="R111" s="59">
        <v>1254</v>
      </c>
      <c r="S111" s="60">
        <v>7530967</v>
      </c>
      <c r="T111" s="118" t="s">
        <v>1732</v>
      </c>
      <c r="U111" s="118" t="s">
        <v>1807</v>
      </c>
      <c r="V111" s="61">
        <v>729</v>
      </c>
      <c r="W111" s="62"/>
      <c r="X111" s="56"/>
      <c r="Y111" s="56"/>
      <c r="Z111" s="56"/>
      <c r="AA111" s="56"/>
      <c r="AB111" s="56"/>
      <c r="AC111" s="56"/>
      <c r="AD111" s="56"/>
      <c r="AE111" s="56"/>
      <c r="AF111" s="56"/>
      <c r="AG111" s="56"/>
      <c r="AH111" s="60"/>
      <c r="AI111" s="63">
        <f t="shared" si="6"/>
        <v>0</v>
      </c>
      <c r="AJ111" s="64">
        <f t="shared" si="7"/>
        <v>7530967</v>
      </c>
      <c r="AK111" s="153"/>
    </row>
    <row r="112" spans="1:37" s="154" customFormat="1" x14ac:dyDescent="0.2">
      <c r="A112" s="55" t="s">
        <v>431</v>
      </c>
      <c r="B112" s="123">
        <f t="shared" si="3"/>
        <v>8290333</v>
      </c>
      <c r="C112" s="57" t="s">
        <v>57</v>
      </c>
      <c r="D112" s="57" t="s">
        <v>432</v>
      </c>
      <c r="E112" s="57" t="s">
        <v>434</v>
      </c>
      <c r="F112" s="57" t="s">
        <v>435</v>
      </c>
      <c r="G112" s="57" t="s">
        <v>433</v>
      </c>
      <c r="H112" s="57" t="s">
        <v>1286</v>
      </c>
      <c r="I112" s="57" t="s">
        <v>437</v>
      </c>
      <c r="J112" s="57" t="s">
        <v>436</v>
      </c>
      <c r="K112" s="364" t="s">
        <v>438</v>
      </c>
      <c r="L112" s="58">
        <v>961</v>
      </c>
      <c r="M112" s="115">
        <v>8290333</v>
      </c>
      <c r="N112" s="56">
        <v>954</v>
      </c>
      <c r="O112" s="56">
        <v>8290333</v>
      </c>
      <c r="P112" s="59">
        <v>1045</v>
      </c>
      <c r="Q112" s="56">
        <v>8290333</v>
      </c>
      <c r="R112" s="59">
        <v>1329</v>
      </c>
      <c r="S112" s="60">
        <v>8290333</v>
      </c>
      <c r="T112" s="118" t="s">
        <v>1733</v>
      </c>
      <c r="U112" s="118" t="s">
        <v>1808</v>
      </c>
      <c r="V112" s="61">
        <v>769</v>
      </c>
      <c r="W112" s="62"/>
      <c r="X112" s="56"/>
      <c r="Y112" s="56"/>
      <c r="Z112" s="56"/>
      <c r="AA112" s="56"/>
      <c r="AB112" s="56"/>
      <c r="AC112" s="56"/>
      <c r="AD112" s="56"/>
      <c r="AE112" s="56"/>
      <c r="AF112" s="56"/>
      <c r="AG112" s="56"/>
      <c r="AH112" s="60"/>
      <c r="AI112" s="63">
        <f t="shared" si="6"/>
        <v>0</v>
      </c>
      <c r="AJ112" s="64">
        <f t="shared" si="7"/>
        <v>8290333</v>
      </c>
      <c r="AK112" s="153"/>
    </row>
    <row r="113" spans="1:37" s="154" customFormat="1" x14ac:dyDescent="0.2">
      <c r="A113" s="55" t="s">
        <v>431</v>
      </c>
      <c r="B113" s="123">
        <f t="shared" si="3"/>
        <v>9400000</v>
      </c>
      <c r="C113" s="57" t="s">
        <v>57</v>
      </c>
      <c r="D113" s="57" t="s">
        <v>432</v>
      </c>
      <c r="E113" s="57" t="s">
        <v>434</v>
      </c>
      <c r="F113" s="57" t="s">
        <v>435</v>
      </c>
      <c r="G113" s="57" t="s">
        <v>433</v>
      </c>
      <c r="H113" s="57" t="s">
        <v>1286</v>
      </c>
      <c r="I113" s="57" t="s">
        <v>437</v>
      </c>
      <c r="J113" s="57" t="s">
        <v>436</v>
      </c>
      <c r="K113" s="364" t="s">
        <v>438</v>
      </c>
      <c r="L113" s="58">
        <v>962</v>
      </c>
      <c r="M113" s="115">
        <v>9400000</v>
      </c>
      <c r="N113" s="56">
        <v>925</v>
      </c>
      <c r="O113" s="56">
        <v>9400000</v>
      </c>
      <c r="P113" s="59">
        <v>1009</v>
      </c>
      <c r="Q113" s="56">
        <v>9400000</v>
      </c>
      <c r="R113" s="59">
        <v>1257</v>
      </c>
      <c r="S113" s="60">
        <v>9400000</v>
      </c>
      <c r="T113" s="118" t="s">
        <v>1734</v>
      </c>
      <c r="U113" s="118" t="s">
        <v>1809</v>
      </c>
      <c r="V113" s="61">
        <v>728</v>
      </c>
      <c r="W113" s="62"/>
      <c r="X113" s="56"/>
      <c r="Y113" s="56"/>
      <c r="Z113" s="56"/>
      <c r="AA113" s="56"/>
      <c r="AB113" s="56"/>
      <c r="AC113" s="56"/>
      <c r="AD113" s="56"/>
      <c r="AE113" s="56"/>
      <c r="AF113" s="56"/>
      <c r="AG113" s="56"/>
      <c r="AH113" s="60"/>
      <c r="AI113" s="63">
        <f t="shared" si="6"/>
        <v>0</v>
      </c>
      <c r="AJ113" s="64">
        <f t="shared" si="7"/>
        <v>9400000</v>
      </c>
      <c r="AK113" s="153"/>
    </row>
    <row r="114" spans="1:37" s="154" customFormat="1" x14ac:dyDescent="0.2">
      <c r="A114" s="55" t="s">
        <v>431</v>
      </c>
      <c r="B114" s="123">
        <f t="shared" si="3"/>
        <v>6000000</v>
      </c>
      <c r="C114" s="57" t="s">
        <v>57</v>
      </c>
      <c r="D114" s="57" t="s">
        <v>432</v>
      </c>
      <c r="E114" s="57" t="s">
        <v>434</v>
      </c>
      <c r="F114" s="57" t="s">
        <v>435</v>
      </c>
      <c r="G114" s="57" t="s">
        <v>433</v>
      </c>
      <c r="H114" s="57" t="s">
        <v>1286</v>
      </c>
      <c r="I114" s="57" t="s">
        <v>437</v>
      </c>
      <c r="J114" s="57" t="s">
        <v>436</v>
      </c>
      <c r="K114" s="364" t="s">
        <v>438</v>
      </c>
      <c r="L114" s="58">
        <v>965</v>
      </c>
      <c r="M114" s="115">
        <v>6000000</v>
      </c>
      <c r="N114" s="56">
        <v>951</v>
      </c>
      <c r="O114" s="56">
        <v>6000000</v>
      </c>
      <c r="P114" s="59">
        <v>1048</v>
      </c>
      <c r="Q114" s="56">
        <v>6000000</v>
      </c>
      <c r="R114" s="59">
        <v>1297</v>
      </c>
      <c r="S114" s="60">
        <v>6000000</v>
      </c>
      <c r="T114" s="118" t="s">
        <v>1735</v>
      </c>
      <c r="U114" s="118" t="s">
        <v>1810</v>
      </c>
      <c r="V114" s="61">
        <v>762</v>
      </c>
      <c r="W114" s="62"/>
      <c r="X114" s="56"/>
      <c r="Y114" s="56"/>
      <c r="Z114" s="56"/>
      <c r="AA114" s="56"/>
      <c r="AB114" s="56"/>
      <c r="AC114" s="56"/>
      <c r="AD114" s="56"/>
      <c r="AE114" s="56"/>
      <c r="AF114" s="56"/>
      <c r="AG114" s="56"/>
      <c r="AH114" s="60"/>
      <c r="AI114" s="63">
        <f t="shared" si="6"/>
        <v>0</v>
      </c>
      <c r="AJ114" s="64">
        <f t="shared" si="7"/>
        <v>6000000</v>
      </c>
      <c r="AK114" s="153"/>
    </row>
    <row r="115" spans="1:37" s="154" customFormat="1" x14ac:dyDescent="0.2">
      <c r="A115" s="55" t="s">
        <v>431</v>
      </c>
      <c r="B115" s="123">
        <f t="shared" si="3"/>
        <v>16500000</v>
      </c>
      <c r="C115" s="57" t="s">
        <v>57</v>
      </c>
      <c r="D115" s="57" t="s">
        <v>432</v>
      </c>
      <c r="E115" s="57" t="s">
        <v>434</v>
      </c>
      <c r="F115" s="57" t="s">
        <v>435</v>
      </c>
      <c r="G115" s="57" t="s">
        <v>433</v>
      </c>
      <c r="H115" s="57" t="s">
        <v>1286</v>
      </c>
      <c r="I115" s="57" t="s">
        <v>437</v>
      </c>
      <c r="J115" s="57" t="s">
        <v>436</v>
      </c>
      <c r="K115" s="364" t="s">
        <v>438</v>
      </c>
      <c r="L115" s="58">
        <v>967</v>
      </c>
      <c r="M115" s="115">
        <v>24000000</v>
      </c>
      <c r="N115" s="56">
        <v>967</v>
      </c>
      <c r="O115" s="56">
        <v>24000000</v>
      </c>
      <c r="P115" s="59">
        <v>1041</v>
      </c>
      <c r="Q115" s="56">
        <v>16500000</v>
      </c>
      <c r="R115" s="59">
        <v>1410</v>
      </c>
      <c r="S115" s="60">
        <v>16500000</v>
      </c>
      <c r="T115" s="118" t="s">
        <v>1736</v>
      </c>
      <c r="U115" s="118" t="s">
        <v>1811</v>
      </c>
      <c r="V115" s="61" t="s">
        <v>1826</v>
      </c>
      <c r="W115" s="62"/>
      <c r="X115" s="56"/>
      <c r="Y115" s="56"/>
      <c r="Z115" s="56"/>
      <c r="AA115" s="56"/>
      <c r="AB115" s="56"/>
      <c r="AC115" s="56"/>
      <c r="AD115" s="56"/>
      <c r="AE115" s="56"/>
      <c r="AF115" s="56"/>
      <c r="AG115" s="56"/>
      <c r="AH115" s="60"/>
      <c r="AI115" s="63">
        <f t="shared" si="6"/>
        <v>0</v>
      </c>
      <c r="AJ115" s="64">
        <f t="shared" si="7"/>
        <v>16500000</v>
      </c>
      <c r="AK115" s="153"/>
    </row>
    <row r="116" spans="1:37" s="154" customFormat="1" x14ac:dyDescent="0.2">
      <c r="A116" s="55" t="s">
        <v>431</v>
      </c>
      <c r="B116" s="123">
        <f t="shared" si="3"/>
        <v>15200000</v>
      </c>
      <c r="C116" s="57" t="s">
        <v>57</v>
      </c>
      <c r="D116" s="57" t="s">
        <v>432</v>
      </c>
      <c r="E116" s="57" t="s">
        <v>434</v>
      </c>
      <c r="F116" s="57" t="s">
        <v>435</v>
      </c>
      <c r="G116" s="57" t="s">
        <v>433</v>
      </c>
      <c r="H116" s="57" t="s">
        <v>1286</v>
      </c>
      <c r="I116" s="57" t="s">
        <v>437</v>
      </c>
      <c r="J116" s="57" t="s">
        <v>436</v>
      </c>
      <c r="K116" s="364" t="s">
        <v>438</v>
      </c>
      <c r="L116" s="58" t="s">
        <v>909</v>
      </c>
      <c r="M116" s="115">
        <v>15400000</v>
      </c>
      <c r="N116" s="56">
        <v>1099</v>
      </c>
      <c r="O116" s="56">
        <v>15400000</v>
      </c>
      <c r="P116" s="59">
        <v>1212</v>
      </c>
      <c r="Q116" s="56">
        <v>15200000</v>
      </c>
      <c r="R116" s="59">
        <v>1495</v>
      </c>
      <c r="S116" s="60">
        <v>15200000</v>
      </c>
      <c r="T116" s="118" t="s">
        <v>1737</v>
      </c>
      <c r="U116" s="118" t="s">
        <v>575</v>
      </c>
      <c r="V116" s="61">
        <v>387</v>
      </c>
      <c r="W116" s="62"/>
      <c r="X116" s="56"/>
      <c r="Y116" s="56"/>
      <c r="Z116" s="56"/>
      <c r="AA116" s="56"/>
      <c r="AB116" s="56"/>
      <c r="AC116" s="56"/>
      <c r="AD116" s="56"/>
      <c r="AE116" s="56"/>
      <c r="AF116" s="56"/>
      <c r="AG116" s="56"/>
      <c r="AH116" s="60"/>
      <c r="AI116" s="63">
        <f t="shared" si="6"/>
        <v>0</v>
      </c>
      <c r="AJ116" s="64">
        <f t="shared" si="7"/>
        <v>15200000</v>
      </c>
      <c r="AK116" s="153"/>
    </row>
    <row r="117" spans="1:37" s="154" customFormat="1" x14ac:dyDescent="0.2">
      <c r="A117" s="55" t="s">
        <v>431</v>
      </c>
      <c r="B117" s="123">
        <f t="shared" si="3"/>
        <v>14800000</v>
      </c>
      <c r="C117" s="57" t="s">
        <v>57</v>
      </c>
      <c r="D117" s="57" t="s">
        <v>432</v>
      </c>
      <c r="E117" s="57" t="s">
        <v>434</v>
      </c>
      <c r="F117" s="57" t="s">
        <v>435</v>
      </c>
      <c r="G117" s="57" t="s">
        <v>433</v>
      </c>
      <c r="H117" s="57" t="s">
        <v>1286</v>
      </c>
      <c r="I117" s="57" t="s">
        <v>437</v>
      </c>
      <c r="J117" s="57" t="s">
        <v>436</v>
      </c>
      <c r="K117" s="364" t="s">
        <v>438</v>
      </c>
      <c r="L117" s="58" t="s">
        <v>909</v>
      </c>
      <c r="M117" s="115">
        <v>14800000</v>
      </c>
      <c r="N117" s="56">
        <v>1100</v>
      </c>
      <c r="O117" s="56">
        <v>14800000</v>
      </c>
      <c r="P117" s="59">
        <v>1213</v>
      </c>
      <c r="Q117" s="56">
        <v>14800000</v>
      </c>
      <c r="R117" s="59">
        <v>1489</v>
      </c>
      <c r="S117" s="60">
        <v>14800000</v>
      </c>
      <c r="T117" s="118" t="s">
        <v>1738</v>
      </c>
      <c r="U117" s="118" t="s">
        <v>1812</v>
      </c>
      <c r="V117" s="61">
        <v>397</v>
      </c>
      <c r="W117" s="62"/>
      <c r="X117" s="56"/>
      <c r="Y117" s="56"/>
      <c r="Z117" s="56"/>
      <c r="AA117" s="56"/>
      <c r="AB117" s="56"/>
      <c r="AC117" s="56"/>
      <c r="AD117" s="56"/>
      <c r="AE117" s="56"/>
      <c r="AF117" s="56"/>
      <c r="AG117" s="56"/>
      <c r="AH117" s="60"/>
      <c r="AI117" s="63">
        <f t="shared" si="6"/>
        <v>0</v>
      </c>
      <c r="AJ117" s="64">
        <f t="shared" si="7"/>
        <v>14800000</v>
      </c>
      <c r="AK117" s="153"/>
    </row>
    <row r="118" spans="1:37" s="154" customFormat="1" x14ac:dyDescent="0.2">
      <c r="A118" s="55" t="s">
        <v>431</v>
      </c>
      <c r="B118" s="123">
        <f t="shared" si="3"/>
        <v>17000000</v>
      </c>
      <c r="C118" s="57" t="s">
        <v>57</v>
      </c>
      <c r="D118" s="57" t="s">
        <v>432</v>
      </c>
      <c r="E118" s="57" t="s">
        <v>434</v>
      </c>
      <c r="F118" s="57" t="s">
        <v>435</v>
      </c>
      <c r="G118" s="57" t="s">
        <v>433</v>
      </c>
      <c r="H118" s="57" t="s">
        <v>1286</v>
      </c>
      <c r="I118" s="57" t="s">
        <v>437</v>
      </c>
      <c r="J118" s="57" t="s">
        <v>436</v>
      </c>
      <c r="K118" s="364" t="s">
        <v>438</v>
      </c>
      <c r="L118" s="58" t="s">
        <v>909</v>
      </c>
      <c r="M118" s="115">
        <v>17000000</v>
      </c>
      <c r="N118" s="56">
        <v>1098</v>
      </c>
      <c r="O118" s="56">
        <v>17000000</v>
      </c>
      <c r="P118" s="59">
        <v>1246</v>
      </c>
      <c r="Q118" s="56">
        <v>17000000</v>
      </c>
      <c r="R118" s="59">
        <v>1498</v>
      </c>
      <c r="S118" s="60">
        <v>17000000</v>
      </c>
      <c r="T118" s="118" t="s">
        <v>1739</v>
      </c>
      <c r="U118" s="118" t="s">
        <v>561</v>
      </c>
      <c r="V118" s="61">
        <v>400</v>
      </c>
      <c r="W118" s="62"/>
      <c r="X118" s="56"/>
      <c r="Y118" s="56"/>
      <c r="Z118" s="56"/>
      <c r="AA118" s="56"/>
      <c r="AB118" s="56"/>
      <c r="AC118" s="56"/>
      <c r="AD118" s="56"/>
      <c r="AE118" s="56"/>
      <c r="AF118" s="56"/>
      <c r="AG118" s="56"/>
      <c r="AH118" s="60"/>
      <c r="AI118" s="63">
        <f t="shared" si="6"/>
        <v>0</v>
      </c>
      <c r="AJ118" s="64">
        <f t="shared" si="7"/>
        <v>17000000</v>
      </c>
      <c r="AK118" s="153"/>
    </row>
    <row r="119" spans="1:37" s="154" customFormat="1" x14ac:dyDescent="0.2">
      <c r="A119" s="55" t="s">
        <v>431</v>
      </c>
      <c r="B119" s="123">
        <f t="shared" si="3"/>
        <v>9450000</v>
      </c>
      <c r="C119" s="57" t="s">
        <v>57</v>
      </c>
      <c r="D119" s="57" t="s">
        <v>432</v>
      </c>
      <c r="E119" s="57" t="s">
        <v>434</v>
      </c>
      <c r="F119" s="57" t="s">
        <v>435</v>
      </c>
      <c r="G119" s="57" t="s">
        <v>433</v>
      </c>
      <c r="H119" s="57" t="s">
        <v>1286</v>
      </c>
      <c r="I119" s="57" t="s">
        <v>437</v>
      </c>
      <c r="J119" s="57" t="s">
        <v>436</v>
      </c>
      <c r="K119" s="364" t="s">
        <v>438</v>
      </c>
      <c r="L119" s="58" t="s">
        <v>909</v>
      </c>
      <c r="M119" s="115">
        <v>9450000</v>
      </c>
      <c r="N119" s="56">
        <v>1101</v>
      </c>
      <c r="O119" s="56">
        <v>9450000</v>
      </c>
      <c r="P119" s="59">
        <v>1207</v>
      </c>
      <c r="Q119" s="56">
        <v>9450000</v>
      </c>
      <c r="R119" s="59">
        <v>1516</v>
      </c>
      <c r="S119" s="60">
        <v>9450000</v>
      </c>
      <c r="T119" s="118" t="s">
        <v>1740</v>
      </c>
      <c r="U119" s="118" t="s">
        <v>578</v>
      </c>
      <c r="V119" s="61">
        <v>404</v>
      </c>
      <c r="W119" s="62"/>
      <c r="X119" s="56"/>
      <c r="Y119" s="56"/>
      <c r="Z119" s="56"/>
      <c r="AA119" s="56"/>
      <c r="AB119" s="56"/>
      <c r="AC119" s="56"/>
      <c r="AD119" s="56"/>
      <c r="AE119" s="56"/>
      <c r="AF119" s="56"/>
      <c r="AG119" s="56"/>
      <c r="AH119" s="60"/>
      <c r="AI119" s="63">
        <f t="shared" si="6"/>
        <v>0</v>
      </c>
      <c r="AJ119" s="64">
        <f t="shared" si="7"/>
        <v>9450000</v>
      </c>
      <c r="AK119" s="153"/>
    </row>
    <row r="120" spans="1:37" s="154" customFormat="1" x14ac:dyDescent="0.2">
      <c r="A120" s="55" t="s">
        <v>431</v>
      </c>
      <c r="B120" s="123">
        <f t="shared" si="3"/>
        <v>11600000</v>
      </c>
      <c r="C120" s="57" t="s">
        <v>57</v>
      </c>
      <c r="D120" s="57" t="s">
        <v>432</v>
      </c>
      <c r="E120" s="57" t="s">
        <v>434</v>
      </c>
      <c r="F120" s="57" t="s">
        <v>435</v>
      </c>
      <c r="G120" s="57" t="s">
        <v>433</v>
      </c>
      <c r="H120" s="57" t="s">
        <v>1286</v>
      </c>
      <c r="I120" s="57" t="s">
        <v>437</v>
      </c>
      <c r="J120" s="57" t="s">
        <v>436</v>
      </c>
      <c r="K120" s="364" t="s">
        <v>438</v>
      </c>
      <c r="L120" s="58" t="s">
        <v>909</v>
      </c>
      <c r="M120" s="115">
        <v>11600000</v>
      </c>
      <c r="N120" s="56">
        <v>1104</v>
      </c>
      <c r="O120" s="56">
        <v>11600000</v>
      </c>
      <c r="P120" s="59">
        <v>1209</v>
      </c>
      <c r="Q120" s="56">
        <v>11600000</v>
      </c>
      <c r="R120" s="59">
        <v>1522</v>
      </c>
      <c r="S120" s="60">
        <v>11600000</v>
      </c>
      <c r="T120" s="118" t="s">
        <v>1741</v>
      </c>
      <c r="U120" s="118" t="s">
        <v>530</v>
      </c>
      <c r="V120" s="61">
        <v>417</v>
      </c>
      <c r="W120" s="62"/>
      <c r="X120" s="56"/>
      <c r="Y120" s="56"/>
      <c r="Z120" s="56"/>
      <c r="AA120" s="56"/>
      <c r="AB120" s="56"/>
      <c r="AC120" s="56"/>
      <c r="AD120" s="56"/>
      <c r="AE120" s="56"/>
      <c r="AF120" s="56"/>
      <c r="AG120" s="56"/>
      <c r="AH120" s="60"/>
      <c r="AI120" s="63">
        <f t="shared" si="6"/>
        <v>0</v>
      </c>
      <c r="AJ120" s="64">
        <f t="shared" si="7"/>
        <v>11600000</v>
      </c>
      <c r="AK120" s="153"/>
    </row>
    <row r="121" spans="1:37" s="154" customFormat="1" x14ac:dyDescent="0.2">
      <c r="A121" s="55" t="s">
        <v>431</v>
      </c>
      <c r="B121" s="123">
        <f t="shared" si="3"/>
        <v>9600000</v>
      </c>
      <c r="C121" s="57" t="s">
        <v>57</v>
      </c>
      <c r="D121" s="57" t="s">
        <v>432</v>
      </c>
      <c r="E121" s="57" t="s">
        <v>434</v>
      </c>
      <c r="F121" s="57" t="s">
        <v>435</v>
      </c>
      <c r="G121" s="57" t="s">
        <v>433</v>
      </c>
      <c r="H121" s="57" t="s">
        <v>1286</v>
      </c>
      <c r="I121" s="57" t="s">
        <v>437</v>
      </c>
      <c r="J121" s="57" t="s">
        <v>436</v>
      </c>
      <c r="K121" s="364" t="s">
        <v>438</v>
      </c>
      <c r="L121" s="58" t="s">
        <v>909</v>
      </c>
      <c r="M121" s="115">
        <v>9600000</v>
      </c>
      <c r="N121" s="56">
        <v>1097</v>
      </c>
      <c r="O121" s="56">
        <v>9600000</v>
      </c>
      <c r="P121" s="59">
        <v>1204</v>
      </c>
      <c r="Q121" s="56">
        <v>9600000</v>
      </c>
      <c r="R121" s="59">
        <v>1492</v>
      </c>
      <c r="S121" s="60">
        <v>9600000</v>
      </c>
      <c r="T121" s="118" t="s">
        <v>1742</v>
      </c>
      <c r="U121" s="118" t="s">
        <v>555</v>
      </c>
      <c r="V121" s="61">
        <v>418</v>
      </c>
      <c r="W121" s="62"/>
      <c r="X121" s="56"/>
      <c r="Y121" s="56"/>
      <c r="Z121" s="56"/>
      <c r="AA121" s="56"/>
      <c r="AB121" s="56"/>
      <c r="AC121" s="56"/>
      <c r="AD121" s="56"/>
      <c r="AE121" s="56"/>
      <c r="AF121" s="56"/>
      <c r="AG121" s="56"/>
      <c r="AH121" s="60"/>
      <c r="AI121" s="63">
        <f t="shared" si="6"/>
        <v>0</v>
      </c>
      <c r="AJ121" s="64">
        <f t="shared" si="7"/>
        <v>9600000</v>
      </c>
      <c r="AK121" s="153"/>
    </row>
    <row r="122" spans="1:37" s="154" customFormat="1" x14ac:dyDescent="0.2">
      <c r="A122" s="55" t="s">
        <v>431</v>
      </c>
      <c r="B122" s="123">
        <f t="shared" si="3"/>
        <v>11000000</v>
      </c>
      <c r="C122" s="57" t="s">
        <v>57</v>
      </c>
      <c r="D122" s="57" t="s">
        <v>432</v>
      </c>
      <c r="E122" s="57" t="s">
        <v>434</v>
      </c>
      <c r="F122" s="57" t="s">
        <v>435</v>
      </c>
      <c r="G122" s="57" t="s">
        <v>433</v>
      </c>
      <c r="H122" s="57" t="s">
        <v>1286</v>
      </c>
      <c r="I122" s="57" t="s">
        <v>437</v>
      </c>
      <c r="J122" s="57" t="s">
        <v>436</v>
      </c>
      <c r="K122" s="364" t="s">
        <v>438</v>
      </c>
      <c r="L122" s="58" t="s">
        <v>909</v>
      </c>
      <c r="M122" s="115">
        <v>11000000</v>
      </c>
      <c r="N122" s="56">
        <v>1096</v>
      </c>
      <c r="O122" s="56">
        <v>11000000</v>
      </c>
      <c r="P122" s="59">
        <v>1202</v>
      </c>
      <c r="Q122" s="56">
        <v>11000000</v>
      </c>
      <c r="R122" s="59">
        <v>1482</v>
      </c>
      <c r="S122" s="60">
        <v>11000000</v>
      </c>
      <c r="T122" s="118" t="s">
        <v>1743</v>
      </c>
      <c r="U122" s="118" t="s">
        <v>1813</v>
      </c>
      <c r="V122" s="61">
        <v>432</v>
      </c>
      <c r="W122" s="62"/>
      <c r="X122" s="56"/>
      <c r="Y122" s="56"/>
      <c r="Z122" s="56"/>
      <c r="AA122" s="56"/>
      <c r="AB122" s="56"/>
      <c r="AC122" s="56"/>
      <c r="AD122" s="56"/>
      <c r="AE122" s="56"/>
      <c r="AF122" s="56"/>
      <c r="AG122" s="56"/>
      <c r="AH122" s="60"/>
      <c r="AI122" s="63">
        <f t="shared" si="6"/>
        <v>0</v>
      </c>
      <c r="AJ122" s="64">
        <f t="shared" si="7"/>
        <v>11000000</v>
      </c>
      <c r="AK122" s="153"/>
    </row>
    <row r="123" spans="1:37" s="154" customFormat="1" x14ac:dyDescent="0.2">
      <c r="A123" s="55" t="s">
        <v>431</v>
      </c>
      <c r="B123" s="123">
        <f t="shared" si="3"/>
        <v>12600000</v>
      </c>
      <c r="C123" s="57" t="s">
        <v>57</v>
      </c>
      <c r="D123" s="57" t="s">
        <v>432</v>
      </c>
      <c r="E123" s="57" t="s">
        <v>434</v>
      </c>
      <c r="F123" s="57" t="s">
        <v>435</v>
      </c>
      <c r="G123" s="57" t="s">
        <v>433</v>
      </c>
      <c r="H123" s="57" t="s">
        <v>1286</v>
      </c>
      <c r="I123" s="57" t="s">
        <v>437</v>
      </c>
      <c r="J123" s="57" t="s">
        <v>436</v>
      </c>
      <c r="K123" s="364" t="s">
        <v>438</v>
      </c>
      <c r="L123" s="58" t="s">
        <v>909</v>
      </c>
      <c r="M123" s="115">
        <v>12600000</v>
      </c>
      <c r="N123" s="56">
        <v>1124</v>
      </c>
      <c r="O123" s="56">
        <v>12600000</v>
      </c>
      <c r="P123" s="59">
        <v>1218</v>
      </c>
      <c r="Q123" s="56">
        <v>12600000</v>
      </c>
      <c r="R123" s="59">
        <v>1488</v>
      </c>
      <c r="S123" s="60">
        <v>12600000</v>
      </c>
      <c r="T123" s="118" t="s">
        <v>1744</v>
      </c>
      <c r="U123" s="118" t="s">
        <v>519</v>
      </c>
      <c r="V123" s="61">
        <v>436</v>
      </c>
      <c r="W123" s="62"/>
      <c r="X123" s="56"/>
      <c r="Y123" s="56"/>
      <c r="Z123" s="56"/>
      <c r="AA123" s="56"/>
      <c r="AB123" s="56"/>
      <c r="AC123" s="56"/>
      <c r="AD123" s="56"/>
      <c r="AE123" s="56"/>
      <c r="AF123" s="56"/>
      <c r="AG123" s="56"/>
      <c r="AH123" s="60"/>
      <c r="AI123" s="63">
        <f t="shared" si="6"/>
        <v>0</v>
      </c>
      <c r="AJ123" s="64">
        <f t="shared" si="7"/>
        <v>12600000</v>
      </c>
      <c r="AK123" s="153"/>
    </row>
    <row r="124" spans="1:37" s="154" customFormat="1" x14ac:dyDescent="0.2">
      <c r="A124" s="55" t="s">
        <v>431</v>
      </c>
      <c r="B124" s="123">
        <f t="shared" si="3"/>
        <v>9400000</v>
      </c>
      <c r="C124" s="57" t="s">
        <v>57</v>
      </c>
      <c r="D124" s="57" t="s">
        <v>432</v>
      </c>
      <c r="E124" s="57" t="s">
        <v>434</v>
      </c>
      <c r="F124" s="57" t="s">
        <v>435</v>
      </c>
      <c r="G124" s="57" t="s">
        <v>433</v>
      </c>
      <c r="H124" s="57" t="s">
        <v>1286</v>
      </c>
      <c r="I124" s="57" t="s">
        <v>437</v>
      </c>
      <c r="J124" s="57" t="s">
        <v>436</v>
      </c>
      <c r="K124" s="364" t="s">
        <v>438</v>
      </c>
      <c r="L124" s="58" t="s">
        <v>909</v>
      </c>
      <c r="M124" s="115">
        <v>9400000</v>
      </c>
      <c r="N124" s="56">
        <v>1103</v>
      </c>
      <c r="O124" s="56">
        <v>9400000</v>
      </c>
      <c r="P124" s="59">
        <v>1208</v>
      </c>
      <c r="Q124" s="56">
        <v>9400000</v>
      </c>
      <c r="R124" s="59">
        <v>1515</v>
      </c>
      <c r="S124" s="60">
        <v>9400000</v>
      </c>
      <c r="T124" s="118" t="s">
        <v>1745</v>
      </c>
      <c r="U124" s="118" t="s">
        <v>576</v>
      </c>
      <c r="V124" s="61">
        <v>442</v>
      </c>
      <c r="W124" s="62"/>
      <c r="X124" s="56"/>
      <c r="Y124" s="56"/>
      <c r="Z124" s="56"/>
      <c r="AA124" s="56"/>
      <c r="AB124" s="56"/>
      <c r="AC124" s="56"/>
      <c r="AD124" s="56"/>
      <c r="AE124" s="56"/>
      <c r="AF124" s="56"/>
      <c r="AG124" s="56"/>
      <c r="AH124" s="60"/>
      <c r="AI124" s="63">
        <f t="shared" si="6"/>
        <v>0</v>
      </c>
      <c r="AJ124" s="64">
        <f t="shared" si="7"/>
        <v>9400000</v>
      </c>
      <c r="AK124" s="153"/>
    </row>
    <row r="125" spans="1:37" s="154" customFormat="1" x14ac:dyDescent="0.2">
      <c r="A125" s="55" t="s">
        <v>431</v>
      </c>
      <c r="B125" s="123">
        <f t="shared" si="3"/>
        <v>2600000</v>
      </c>
      <c r="C125" s="57" t="s">
        <v>57</v>
      </c>
      <c r="D125" s="57" t="s">
        <v>432</v>
      </c>
      <c r="E125" s="57" t="s">
        <v>434</v>
      </c>
      <c r="F125" s="57" t="s">
        <v>435</v>
      </c>
      <c r="G125" s="57" t="s">
        <v>433</v>
      </c>
      <c r="H125" s="57" t="s">
        <v>1286</v>
      </c>
      <c r="I125" s="57" t="s">
        <v>437</v>
      </c>
      <c r="J125" s="57" t="s">
        <v>436</v>
      </c>
      <c r="K125" s="364" t="s">
        <v>438</v>
      </c>
      <c r="L125" s="58" t="s">
        <v>909</v>
      </c>
      <c r="M125" s="115">
        <v>2600000</v>
      </c>
      <c r="N125" s="56">
        <v>855</v>
      </c>
      <c r="O125" s="56">
        <v>2600000</v>
      </c>
      <c r="P125" s="59">
        <v>998</v>
      </c>
      <c r="Q125" s="56">
        <v>2600000</v>
      </c>
      <c r="R125" s="59">
        <v>1366</v>
      </c>
      <c r="S125" s="60">
        <v>2600000</v>
      </c>
      <c r="T125" s="118" t="s">
        <v>1746</v>
      </c>
      <c r="U125" s="118" t="s">
        <v>580</v>
      </c>
      <c r="V125" s="61">
        <v>454</v>
      </c>
      <c r="W125" s="62"/>
      <c r="X125" s="56"/>
      <c r="Y125" s="56"/>
      <c r="Z125" s="56"/>
      <c r="AA125" s="56"/>
      <c r="AB125" s="56"/>
      <c r="AC125" s="56"/>
      <c r="AD125" s="56"/>
      <c r="AE125" s="56"/>
      <c r="AF125" s="56"/>
      <c r="AG125" s="56"/>
      <c r="AH125" s="60"/>
      <c r="AI125" s="63">
        <f t="shared" si="6"/>
        <v>0</v>
      </c>
      <c r="AJ125" s="64">
        <f t="shared" si="7"/>
        <v>2600000</v>
      </c>
      <c r="AK125" s="153"/>
    </row>
    <row r="126" spans="1:37" s="154" customFormat="1" x14ac:dyDescent="0.2">
      <c r="A126" s="55" t="s">
        <v>431</v>
      </c>
      <c r="B126" s="123">
        <f t="shared" si="3"/>
        <v>6855200</v>
      </c>
      <c r="C126" s="57" t="s">
        <v>57</v>
      </c>
      <c r="D126" s="57" t="s">
        <v>432</v>
      </c>
      <c r="E126" s="57" t="s">
        <v>434</v>
      </c>
      <c r="F126" s="57" t="s">
        <v>435</v>
      </c>
      <c r="G126" s="57" t="s">
        <v>433</v>
      </c>
      <c r="H126" s="57" t="s">
        <v>1286</v>
      </c>
      <c r="I126" s="57" t="s">
        <v>437</v>
      </c>
      <c r="J126" s="57" t="s">
        <v>436</v>
      </c>
      <c r="K126" s="364" t="s">
        <v>438</v>
      </c>
      <c r="L126" s="58" t="s">
        <v>909</v>
      </c>
      <c r="M126" s="115">
        <v>6855200</v>
      </c>
      <c r="N126" s="56">
        <v>1137</v>
      </c>
      <c r="O126" s="56">
        <v>6855200</v>
      </c>
      <c r="P126" s="59">
        <v>1304</v>
      </c>
      <c r="Q126" s="56">
        <v>6855200</v>
      </c>
      <c r="R126" s="59">
        <v>1593</v>
      </c>
      <c r="S126" s="60">
        <v>6855200</v>
      </c>
      <c r="T126" s="118" t="s">
        <v>1747</v>
      </c>
      <c r="U126" s="118" t="s">
        <v>1814</v>
      </c>
      <c r="V126" s="61">
        <v>461</v>
      </c>
      <c r="W126" s="62"/>
      <c r="X126" s="56"/>
      <c r="Y126" s="56"/>
      <c r="Z126" s="56"/>
      <c r="AA126" s="56"/>
      <c r="AB126" s="56"/>
      <c r="AC126" s="56"/>
      <c r="AD126" s="56"/>
      <c r="AE126" s="56"/>
      <c r="AF126" s="56"/>
      <c r="AG126" s="56"/>
      <c r="AH126" s="60"/>
      <c r="AI126" s="63">
        <f t="shared" si="6"/>
        <v>0</v>
      </c>
      <c r="AJ126" s="64">
        <f t="shared" si="7"/>
        <v>6855200</v>
      </c>
      <c r="AK126" s="153"/>
    </row>
    <row r="127" spans="1:37" s="154" customFormat="1" x14ac:dyDescent="0.2">
      <c r="A127" s="55" t="s">
        <v>431</v>
      </c>
      <c r="B127" s="123">
        <f t="shared" si="3"/>
        <v>12600000</v>
      </c>
      <c r="C127" s="57" t="s">
        <v>57</v>
      </c>
      <c r="D127" s="57" t="s">
        <v>432</v>
      </c>
      <c r="E127" s="57" t="s">
        <v>434</v>
      </c>
      <c r="F127" s="57" t="s">
        <v>435</v>
      </c>
      <c r="G127" s="57" t="s">
        <v>433</v>
      </c>
      <c r="H127" s="57" t="s">
        <v>1286</v>
      </c>
      <c r="I127" s="57" t="s">
        <v>437</v>
      </c>
      <c r="J127" s="57" t="s">
        <v>436</v>
      </c>
      <c r="K127" s="364" t="s">
        <v>438</v>
      </c>
      <c r="L127" s="58" t="s">
        <v>909</v>
      </c>
      <c r="M127" s="115">
        <v>12600000</v>
      </c>
      <c r="N127" s="56">
        <v>1141</v>
      </c>
      <c r="O127" s="56">
        <v>12600000</v>
      </c>
      <c r="P127" s="59">
        <v>1298</v>
      </c>
      <c r="Q127" s="56">
        <v>12600000</v>
      </c>
      <c r="R127" s="59">
        <v>1570</v>
      </c>
      <c r="S127" s="60">
        <v>12600000</v>
      </c>
      <c r="T127" s="118" t="s">
        <v>1748</v>
      </c>
      <c r="U127" s="118" t="s">
        <v>537</v>
      </c>
      <c r="V127" s="61">
        <v>462</v>
      </c>
      <c r="W127" s="62"/>
      <c r="X127" s="56"/>
      <c r="Y127" s="56"/>
      <c r="Z127" s="56"/>
      <c r="AA127" s="56"/>
      <c r="AB127" s="56"/>
      <c r="AC127" s="56"/>
      <c r="AD127" s="56"/>
      <c r="AE127" s="56"/>
      <c r="AF127" s="56"/>
      <c r="AG127" s="56"/>
      <c r="AH127" s="60"/>
      <c r="AI127" s="63">
        <f t="shared" si="6"/>
        <v>0</v>
      </c>
      <c r="AJ127" s="64">
        <f t="shared" si="7"/>
        <v>12600000</v>
      </c>
      <c r="AK127" s="153"/>
    </row>
    <row r="128" spans="1:37" s="154" customFormat="1" x14ac:dyDescent="0.2">
      <c r="A128" s="55" t="s">
        <v>431</v>
      </c>
      <c r="B128" s="123">
        <f t="shared" si="3"/>
        <v>5400000</v>
      </c>
      <c r="C128" s="57" t="s">
        <v>57</v>
      </c>
      <c r="D128" s="57" t="s">
        <v>432</v>
      </c>
      <c r="E128" s="57" t="s">
        <v>434</v>
      </c>
      <c r="F128" s="57" t="s">
        <v>435</v>
      </c>
      <c r="G128" s="57" t="s">
        <v>433</v>
      </c>
      <c r="H128" s="57" t="s">
        <v>1286</v>
      </c>
      <c r="I128" s="57" t="s">
        <v>437</v>
      </c>
      <c r="J128" s="57" t="s">
        <v>436</v>
      </c>
      <c r="K128" s="364" t="s">
        <v>438</v>
      </c>
      <c r="L128" s="58" t="s">
        <v>909</v>
      </c>
      <c r="M128" s="115">
        <v>5400000</v>
      </c>
      <c r="N128" s="56">
        <v>1139</v>
      </c>
      <c r="O128" s="56">
        <v>5400000</v>
      </c>
      <c r="P128" s="59">
        <v>1306</v>
      </c>
      <c r="Q128" s="56">
        <v>5400000</v>
      </c>
      <c r="R128" s="59">
        <v>1560</v>
      </c>
      <c r="S128" s="60">
        <v>5400000</v>
      </c>
      <c r="T128" s="118" t="s">
        <v>1749</v>
      </c>
      <c r="U128" s="118" t="s">
        <v>546</v>
      </c>
      <c r="V128" s="61">
        <v>479</v>
      </c>
      <c r="W128" s="62"/>
      <c r="X128" s="56"/>
      <c r="Y128" s="56"/>
      <c r="Z128" s="56"/>
      <c r="AA128" s="56"/>
      <c r="AB128" s="56"/>
      <c r="AC128" s="56"/>
      <c r="AD128" s="56"/>
      <c r="AE128" s="56"/>
      <c r="AF128" s="56"/>
      <c r="AG128" s="56"/>
      <c r="AH128" s="60"/>
      <c r="AI128" s="63">
        <f t="shared" si="6"/>
        <v>0</v>
      </c>
      <c r="AJ128" s="64">
        <f t="shared" si="7"/>
        <v>5400000</v>
      </c>
      <c r="AK128" s="153"/>
    </row>
    <row r="129" spans="1:37" s="154" customFormat="1" x14ac:dyDescent="0.2">
      <c r="A129" s="55" t="s">
        <v>431</v>
      </c>
      <c r="B129" s="123">
        <f t="shared" si="3"/>
        <v>7400000</v>
      </c>
      <c r="C129" s="57" t="s">
        <v>57</v>
      </c>
      <c r="D129" s="57" t="s">
        <v>432</v>
      </c>
      <c r="E129" s="57" t="s">
        <v>434</v>
      </c>
      <c r="F129" s="57" t="s">
        <v>435</v>
      </c>
      <c r="G129" s="57" t="s">
        <v>433</v>
      </c>
      <c r="H129" s="57" t="s">
        <v>1286</v>
      </c>
      <c r="I129" s="57" t="s">
        <v>437</v>
      </c>
      <c r="J129" s="57" t="s">
        <v>436</v>
      </c>
      <c r="K129" s="364" t="s">
        <v>438</v>
      </c>
      <c r="L129" s="58" t="s">
        <v>909</v>
      </c>
      <c r="M129" s="115">
        <v>7400000</v>
      </c>
      <c r="N129" s="56">
        <v>1142</v>
      </c>
      <c r="O129" s="56">
        <v>7400000</v>
      </c>
      <c r="P129" s="59">
        <v>1299</v>
      </c>
      <c r="Q129" s="56">
        <v>7400000</v>
      </c>
      <c r="R129" s="59">
        <v>1582</v>
      </c>
      <c r="S129" s="60">
        <v>7400000</v>
      </c>
      <c r="T129" s="118" t="s">
        <v>1750</v>
      </c>
      <c r="U129" s="118" t="s">
        <v>538</v>
      </c>
      <c r="V129" s="61">
        <v>482</v>
      </c>
      <c r="W129" s="62"/>
      <c r="X129" s="56"/>
      <c r="Y129" s="56"/>
      <c r="Z129" s="56"/>
      <c r="AA129" s="56"/>
      <c r="AB129" s="56"/>
      <c r="AC129" s="56"/>
      <c r="AD129" s="56"/>
      <c r="AE129" s="56"/>
      <c r="AF129" s="56"/>
      <c r="AG129" s="56"/>
      <c r="AH129" s="60"/>
      <c r="AI129" s="63">
        <f t="shared" si="6"/>
        <v>0</v>
      </c>
      <c r="AJ129" s="64">
        <f t="shared" si="7"/>
        <v>7400000</v>
      </c>
      <c r="AK129" s="153"/>
    </row>
    <row r="130" spans="1:37" s="154" customFormat="1" x14ac:dyDescent="0.2">
      <c r="A130" s="55" t="s">
        <v>431</v>
      </c>
      <c r="B130" s="123">
        <f t="shared" si="3"/>
        <v>7524000</v>
      </c>
      <c r="C130" s="57" t="s">
        <v>57</v>
      </c>
      <c r="D130" s="57" t="s">
        <v>432</v>
      </c>
      <c r="E130" s="57" t="s">
        <v>434</v>
      </c>
      <c r="F130" s="57" t="s">
        <v>435</v>
      </c>
      <c r="G130" s="57" t="s">
        <v>433</v>
      </c>
      <c r="H130" s="57" t="s">
        <v>1286</v>
      </c>
      <c r="I130" s="57" t="s">
        <v>437</v>
      </c>
      <c r="J130" s="57" t="s">
        <v>436</v>
      </c>
      <c r="K130" s="364" t="s">
        <v>438</v>
      </c>
      <c r="L130" s="58" t="s">
        <v>909</v>
      </c>
      <c r="M130" s="115">
        <v>7600000</v>
      </c>
      <c r="N130" s="56">
        <v>1188</v>
      </c>
      <c r="O130" s="56">
        <v>7600000</v>
      </c>
      <c r="P130" s="59">
        <v>1296</v>
      </c>
      <c r="Q130" s="56">
        <v>7524000</v>
      </c>
      <c r="R130" s="59">
        <v>1604</v>
      </c>
      <c r="S130" s="60">
        <v>7524000</v>
      </c>
      <c r="T130" s="118" t="s">
        <v>1751</v>
      </c>
      <c r="U130" s="118" t="s">
        <v>547</v>
      </c>
      <c r="V130" s="61">
        <v>483</v>
      </c>
      <c r="W130" s="62"/>
      <c r="X130" s="56"/>
      <c r="Y130" s="56"/>
      <c r="Z130" s="56"/>
      <c r="AA130" s="56"/>
      <c r="AB130" s="56"/>
      <c r="AC130" s="56"/>
      <c r="AD130" s="56"/>
      <c r="AE130" s="56"/>
      <c r="AF130" s="56"/>
      <c r="AG130" s="56"/>
      <c r="AH130" s="60"/>
      <c r="AI130" s="63">
        <f t="shared" si="6"/>
        <v>0</v>
      </c>
      <c r="AJ130" s="64">
        <f t="shared" si="7"/>
        <v>7524000</v>
      </c>
      <c r="AK130" s="153"/>
    </row>
    <row r="131" spans="1:37" s="154" customFormat="1" x14ac:dyDescent="0.2">
      <c r="A131" s="55" t="s">
        <v>431</v>
      </c>
      <c r="B131" s="123">
        <f t="shared" si="3"/>
        <v>8500000</v>
      </c>
      <c r="C131" s="57" t="s">
        <v>57</v>
      </c>
      <c r="D131" s="57" t="s">
        <v>432</v>
      </c>
      <c r="E131" s="57" t="s">
        <v>434</v>
      </c>
      <c r="F131" s="57" t="s">
        <v>435</v>
      </c>
      <c r="G131" s="57" t="s">
        <v>433</v>
      </c>
      <c r="H131" s="57" t="s">
        <v>1286</v>
      </c>
      <c r="I131" s="57" t="s">
        <v>437</v>
      </c>
      <c r="J131" s="57" t="s">
        <v>436</v>
      </c>
      <c r="K131" s="364" t="s">
        <v>438</v>
      </c>
      <c r="L131" s="58" t="s">
        <v>909</v>
      </c>
      <c r="M131" s="115">
        <v>8500000</v>
      </c>
      <c r="N131" s="56">
        <v>1207</v>
      </c>
      <c r="O131" s="56">
        <v>8500000</v>
      </c>
      <c r="P131" s="59">
        <v>1310</v>
      </c>
      <c r="Q131" s="56">
        <v>8500000</v>
      </c>
      <c r="R131" s="59">
        <v>1584</v>
      </c>
      <c r="S131" s="60">
        <v>8500000</v>
      </c>
      <c r="T131" s="118" t="s">
        <v>1752</v>
      </c>
      <c r="U131" s="118" t="s">
        <v>521</v>
      </c>
      <c r="V131" s="61">
        <v>484</v>
      </c>
      <c r="W131" s="62"/>
      <c r="X131" s="56"/>
      <c r="Y131" s="56"/>
      <c r="Z131" s="56"/>
      <c r="AA131" s="56"/>
      <c r="AB131" s="56"/>
      <c r="AC131" s="56"/>
      <c r="AD131" s="56"/>
      <c r="AE131" s="56"/>
      <c r="AF131" s="56"/>
      <c r="AG131" s="56"/>
      <c r="AH131" s="60"/>
      <c r="AI131" s="63">
        <f t="shared" si="6"/>
        <v>0</v>
      </c>
      <c r="AJ131" s="64">
        <f t="shared" si="7"/>
        <v>8500000</v>
      </c>
      <c r="AK131" s="153"/>
    </row>
    <row r="132" spans="1:37" s="154" customFormat="1" x14ac:dyDescent="0.2">
      <c r="A132" s="55" t="s">
        <v>431</v>
      </c>
      <c r="B132" s="123">
        <f t="shared" si="3"/>
        <v>12600000</v>
      </c>
      <c r="C132" s="57" t="s">
        <v>57</v>
      </c>
      <c r="D132" s="57" t="s">
        <v>432</v>
      </c>
      <c r="E132" s="57" t="s">
        <v>434</v>
      </c>
      <c r="F132" s="57" t="s">
        <v>435</v>
      </c>
      <c r="G132" s="57" t="s">
        <v>433</v>
      </c>
      <c r="H132" s="57" t="s">
        <v>1286</v>
      </c>
      <c r="I132" s="57" t="s">
        <v>437</v>
      </c>
      <c r="J132" s="57" t="s">
        <v>436</v>
      </c>
      <c r="K132" s="364" t="s">
        <v>438</v>
      </c>
      <c r="L132" s="58" t="s">
        <v>909</v>
      </c>
      <c r="M132" s="115">
        <v>14600000</v>
      </c>
      <c r="N132" s="56">
        <v>1192</v>
      </c>
      <c r="O132" s="56">
        <v>14600000</v>
      </c>
      <c r="P132" s="59">
        <v>1293</v>
      </c>
      <c r="Q132" s="56">
        <v>12600000</v>
      </c>
      <c r="R132" s="59">
        <v>1583</v>
      </c>
      <c r="S132" s="60">
        <v>12600000</v>
      </c>
      <c r="T132" s="118" t="s">
        <v>1753</v>
      </c>
      <c r="U132" s="118" t="s">
        <v>1815</v>
      </c>
      <c r="V132" s="61">
        <v>485</v>
      </c>
      <c r="W132" s="62"/>
      <c r="X132" s="56"/>
      <c r="Y132" s="56"/>
      <c r="Z132" s="56"/>
      <c r="AA132" s="56"/>
      <c r="AB132" s="56"/>
      <c r="AC132" s="56"/>
      <c r="AD132" s="56"/>
      <c r="AE132" s="56"/>
      <c r="AF132" s="56"/>
      <c r="AG132" s="56"/>
      <c r="AH132" s="60"/>
      <c r="AI132" s="63">
        <f t="shared" si="6"/>
        <v>0</v>
      </c>
      <c r="AJ132" s="64">
        <f t="shared" si="7"/>
        <v>12600000</v>
      </c>
      <c r="AK132" s="153"/>
    </row>
    <row r="133" spans="1:37" s="154" customFormat="1" x14ac:dyDescent="0.2">
      <c r="A133" s="55" t="s">
        <v>431</v>
      </c>
      <c r="B133" s="123">
        <f t="shared" si="3"/>
        <v>12600000</v>
      </c>
      <c r="C133" s="57" t="s">
        <v>57</v>
      </c>
      <c r="D133" s="57" t="s">
        <v>432</v>
      </c>
      <c r="E133" s="57" t="s">
        <v>434</v>
      </c>
      <c r="F133" s="57" t="s">
        <v>435</v>
      </c>
      <c r="G133" s="57" t="s">
        <v>433</v>
      </c>
      <c r="H133" s="57" t="s">
        <v>1286</v>
      </c>
      <c r="I133" s="57" t="s">
        <v>437</v>
      </c>
      <c r="J133" s="57" t="s">
        <v>436</v>
      </c>
      <c r="K133" s="364" t="s">
        <v>438</v>
      </c>
      <c r="L133" s="58" t="s">
        <v>909</v>
      </c>
      <c r="M133" s="115">
        <v>12600000</v>
      </c>
      <c r="N133" s="56">
        <v>1204</v>
      </c>
      <c r="O133" s="56">
        <v>12600000</v>
      </c>
      <c r="P133" s="59">
        <v>1315</v>
      </c>
      <c r="Q133" s="56">
        <v>12600000</v>
      </c>
      <c r="R133" s="59">
        <v>1597</v>
      </c>
      <c r="S133" s="60">
        <v>12600000</v>
      </c>
      <c r="T133" s="118" t="s">
        <v>1754</v>
      </c>
      <c r="U133" s="118" t="s">
        <v>520</v>
      </c>
      <c r="V133" s="61">
        <v>493</v>
      </c>
      <c r="W133" s="62"/>
      <c r="X133" s="56"/>
      <c r="Y133" s="56"/>
      <c r="Z133" s="56"/>
      <c r="AA133" s="56"/>
      <c r="AB133" s="56"/>
      <c r="AC133" s="56"/>
      <c r="AD133" s="56"/>
      <c r="AE133" s="56"/>
      <c r="AF133" s="56"/>
      <c r="AG133" s="56"/>
      <c r="AH133" s="60"/>
      <c r="AI133" s="63">
        <f t="shared" si="6"/>
        <v>0</v>
      </c>
      <c r="AJ133" s="64">
        <f t="shared" si="7"/>
        <v>12600000</v>
      </c>
      <c r="AK133" s="153"/>
    </row>
    <row r="134" spans="1:37" s="154" customFormat="1" x14ac:dyDescent="0.2">
      <c r="A134" s="55" t="s">
        <v>431</v>
      </c>
      <c r="B134" s="123">
        <f t="shared" si="3"/>
        <v>8500000</v>
      </c>
      <c r="C134" s="57" t="s">
        <v>57</v>
      </c>
      <c r="D134" s="57" t="s">
        <v>432</v>
      </c>
      <c r="E134" s="57" t="s">
        <v>434</v>
      </c>
      <c r="F134" s="57" t="s">
        <v>435</v>
      </c>
      <c r="G134" s="57" t="s">
        <v>433</v>
      </c>
      <c r="H134" s="57" t="s">
        <v>1286</v>
      </c>
      <c r="I134" s="57" t="s">
        <v>437</v>
      </c>
      <c r="J134" s="57" t="s">
        <v>436</v>
      </c>
      <c r="K134" s="364" t="s">
        <v>438</v>
      </c>
      <c r="L134" s="58" t="s">
        <v>909</v>
      </c>
      <c r="M134" s="115">
        <v>8500000</v>
      </c>
      <c r="N134" s="56">
        <v>1209</v>
      </c>
      <c r="O134" s="56">
        <v>8500000</v>
      </c>
      <c r="P134" s="59">
        <v>1312</v>
      </c>
      <c r="Q134" s="56">
        <v>8500000</v>
      </c>
      <c r="R134" s="59">
        <v>1600</v>
      </c>
      <c r="S134" s="60">
        <v>8500000</v>
      </c>
      <c r="T134" s="118" t="s">
        <v>1755</v>
      </c>
      <c r="U134" s="118" t="s">
        <v>522</v>
      </c>
      <c r="V134" s="61">
        <v>494</v>
      </c>
      <c r="W134" s="62"/>
      <c r="X134" s="56"/>
      <c r="Y134" s="56"/>
      <c r="Z134" s="56"/>
      <c r="AA134" s="56"/>
      <c r="AB134" s="56"/>
      <c r="AC134" s="56"/>
      <c r="AD134" s="56"/>
      <c r="AE134" s="56"/>
      <c r="AF134" s="56"/>
      <c r="AG134" s="56"/>
      <c r="AH134" s="60"/>
      <c r="AI134" s="63">
        <f t="shared" si="6"/>
        <v>0</v>
      </c>
      <c r="AJ134" s="64">
        <f t="shared" si="7"/>
        <v>8500000</v>
      </c>
      <c r="AK134" s="153"/>
    </row>
    <row r="135" spans="1:37" s="154" customFormat="1" x14ac:dyDescent="0.2">
      <c r="A135" s="55" t="s">
        <v>431</v>
      </c>
      <c r="B135" s="123">
        <f t="shared" si="3"/>
        <v>8500000</v>
      </c>
      <c r="C135" s="57" t="s">
        <v>57</v>
      </c>
      <c r="D135" s="57" t="s">
        <v>432</v>
      </c>
      <c r="E135" s="57" t="s">
        <v>434</v>
      </c>
      <c r="F135" s="57" t="s">
        <v>435</v>
      </c>
      <c r="G135" s="57" t="s">
        <v>433</v>
      </c>
      <c r="H135" s="57" t="s">
        <v>1286</v>
      </c>
      <c r="I135" s="57" t="s">
        <v>437</v>
      </c>
      <c r="J135" s="57" t="s">
        <v>436</v>
      </c>
      <c r="K135" s="364" t="s">
        <v>438</v>
      </c>
      <c r="L135" s="58" t="s">
        <v>909</v>
      </c>
      <c r="M135" s="115">
        <v>8500000</v>
      </c>
      <c r="N135" s="56">
        <v>1133</v>
      </c>
      <c r="O135" s="56">
        <v>8500000</v>
      </c>
      <c r="P135" s="59">
        <v>1307</v>
      </c>
      <c r="Q135" s="56">
        <v>8500000</v>
      </c>
      <c r="R135" s="59">
        <v>1575</v>
      </c>
      <c r="S135" s="60">
        <v>8500000</v>
      </c>
      <c r="T135" s="118" t="s">
        <v>1756</v>
      </c>
      <c r="U135" s="118" t="s">
        <v>1816</v>
      </c>
      <c r="V135" s="61">
        <v>499</v>
      </c>
      <c r="W135" s="62"/>
      <c r="X135" s="56"/>
      <c r="Y135" s="56"/>
      <c r="Z135" s="56"/>
      <c r="AA135" s="56"/>
      <c r="AB135" s="56"/>
      <c r="AC135" s="56"/>
      <c r="AD135" s="56"/>
      <c r="AE135" s="56"/>
      <c r="AF135" s="56"/>
      <c r="AG135" s="56"/>
      <c r="AH135" s="60"/>
      <c r="AI135" s="63">
        <f t="shared" si="6"/>
        <v>0</v>
      </c>
      <c r="AJ135" s="64">
        <f t="shared" si="7"/>
        <v>8500000</v>
      </c>
      <c r="AK135" s="153"/>
    </row>
    <row r="136" spans="1:37" s="154" customFormat="1" x14ac:dyDescent="0.2">
      <c r="A136" s="55" t="s">
        <v>431</v>
      </c>
      <c r="B136" s="123">
        <f t="shared" si="3"/>
        <v>8500000</v>
      </c>
      <c r="C136" s="57" t="s">
        <v>57</v>
      </c>
      <c r="D136" s="57" t="s">
        <v>432</v>
      </c>
      <c r="E136" s="57" t="s">
        <v>434</v>
      </c>
      <c r="F136" s="57" t="s">
        <v>435</v>
      </c>
      <c r="G136" s="57" t="s">
        <v>433</v>
      </c>
      <c r="H136" s="57" t="s">
        <v>1286</v>
      </c>
      <c r="I136" s="57" t="s">
        <v>437</v>
      </c>
      <c r="J136" s="57" t="s">
        <v>436</v>
      </c>
      <c r="K136" s="364" t="s">
        <v>438</v>
      </c>
      <c r="L136" s="58" t="s">
        <v>909</v>
      </c>
      <c r="M136" s="115">
        <v>8500000</v>
      </c>
      <c r="N136" s="56">
        <v>1187</v>
      </c>
      <c r="O136" s="56">
        <v>8500000</v>
      </c>
      <c r="P136" s="59">
        <v>1295</v>
      </c>
      <c r="Q136" s="56">
        <v>8500000</v>
      </c>
      <c r="R136" s="59">
        <v>1599</v>
      </c>
      <c r="S136" s="60">
        <v>8500000</v>
      </c>
      <c r="T136" s="118" t="s">
        <v>1757</v>
      </c>
      <c r="U136" s="118" t="s">
        <v>535</v>
      </c>
      <c r="V136" s="61">
        <v>509</v>
      </c>
      <c r="W136" s="62"/>
      <c r="X136" s="56"/>
      <c r="Y136" s="56"/>
      <c r="Z136" s="56"/>
      <c r="AA136" s="56"/>
      <c r="AB136" s="56"/>
      <c r="AC136" s="56"/>
      <c r="AD136" s="56"/>
      <c r="AE136" s="56"/>
      <c r="AF136" s="56"/>
      <c r="AG136" s="56"/>
      <c r="AH136" s="60"/>
      <c r="AI136" s="63">
        <f t="shared" si="6"/>
        <v>0</v>
      </c>
      <c r="AJ136" s="64">
        <f t="shared" si="7"/>
        <v>8500000</v>
      </c>
      <c r="AK136" s="153"/>
    </row>
    <row r="137" spans="1:37" s="154" customFormat="1" x14ac:dyDescent="0.2">
      <c r="A137" s="55" t="s">
        <v>431</v>
      </c>
      <c r="B137" s="123">
        <f t="shared" si="3"/>
        <v>12600000</v>
      </c>
      <c r="C137" s="57" t="s">
        <v>57</v>
      </c>
      <c r="D137" s="57" t="s">
        <v>432</v>
      </c>
      <c r="E137" s="57" t="s">
        <v>434</v>
      </c>
      <c r="F137" s="57" t="s">
        <v>435</v>
      </c>
      <c r="G137" s="57" t="s">
        <v>433</v>
      </c>
      <c r="H137" s="57" t="s">
        <v>1286</v>
      </c>
      <c r="I137" s="57" t="s">
        <v>437</v>
      </c>
      <c r="J137" s="57" t="s">
        <v>436</v>
      </c>
      <c r="K137" s="364" t="s">
        <v>438</v>
      </c>
      <c r="L137" s="58" t="s">
        <v>909</v>
      </c>
      <c r="M137" s="115">
        <v>12600000</v>
      </c>
      <c r="N137" s="56">
        <v>1193</v>
      </c>
      <c r="O137" s="56">
        <v>12600000</v>
      </c>
      <c r="P137" s="59">
        <v>1294</v>
      </c>
      <c r="Q137" s="56">
        <v>12600000</v>
      </c>
      <c r="R137" s="59">
        <v>1603</v>
      </c>
      <c r="S137" s="60">
        <v>12600000</v>
      </c>
      <c r="T137" s="118" t="s">
        <v>1758</v>
      </c>
      <c r="U137" s="118" t="s">
        <v>543</v>
      </c>
      <c r="V137" s="61">
        <v>511</v>
      </c>
      <c r="W137" s="62"/>
      <c r="X137" s="56"/>
      <c r="Y137" s="56"/>
      <c r="Z137" s="56"/>
      <c r="AA137" s="56"/>
      <c r="AB137" s="56"/>
      <c r="AC137" s="56"/>
      <c r="AD137" s="56"/>
      <c r="AE137" s="56"/>
      <c r="AF137" s="56"/>
      <c r="AG137" s="56"/>
      <c r="AH137" s="60"/>
      <c r="AI137" s="63">
        <f t="shared" si="6"/>
        <v>0</v>
      </c>
      <c r="AJ137" s="64">
        <f t="shared" si="7"/>
        <v>12600000</v>
      </c>
      <c r="AK137" s="153"/>
    </row>
    <row r="138" spans="1:37" s="154" customFormat="1" x14ac:dyDescent="0.2">
      <c r="A138" s="55" t="s">
        <v>431</v>
      </c>
      <c r="B138" s="123">
        <f t="shared" si="3"/>
        <v>16000000</v>
      </c>
      <c r="C138" s="57" t="s">
        <v>57</v>
      </c>
      <c r="D138" s="57" t="s">
        <v>432</v>
      </c>
      <c r="E138" s="57" t="s">
        <v>434</v>
      </c>
      <c r="F138" s="57" t="s">
        <v>435</v>
      </c>
      <c r="G138" s="57" t="s">
        <v>433</v>
      </c>
      <c r="H138" s="57" t="s">
        <v>1286</v>
      </c>
      <c r="I138" s="57" t="s">
        <v>437</v>
      </c>
      <c r="J138" s="57" t="s">
        <v>436</v>
      </c>
      <c r="K138" s="364" t="s">
        <v>438</v>
      </c>
      <c r="L138" s="58" t="s">
        <v>909</v>
      </c>
      <c r="M138" s="115">
        <v>16000000</v>
      </c>
      <c r="N138" s="56">
        <v>1190</v>
      </c>
      <c r="O138" s="56">
        <v>16000000</v>
      </c>
      <c r="P138" s="59">
        <v>1291</v>
      </c>
      <c r="Q138" s="56">
        <v>16000000</v>
      </c>
      <c r="R138" s="59">
        <v>1606</v>
      </c>
      <c r="S138" s="60">
        <v>16000000</v>
      </c>
      <c r="T138" s="118" t="s">
        <v>1759</v>
      </c>
      <c r="U138" s="118" t="s">
        <v>533</v>
      </c>
      <c r="V138" s="61">
        <v>520</v>
      </c>
      <c r="W138" s="62"/>
      <c r="X138" s="56"/>
      <c r="Y138" s="56"/>
      <c r="Z138" s="56"/>
      <c r="AA138" s="56"/>
      <c r="AB138" s="56"/>
      <c r="AC138" s="56"/>
      <c r="AD138" s="56"/>
      <c r="AE138" s="56"/>
      <c r="AF138" s="56"/>
      <c r="AG138" s="56"/>
      <c r="AH138" s="60"/>
      <c r="AI138" s="63">
        <f t="shared" si="6"/>
        <v>0</v>
      </c>
      <c r="AJ138" s="64">
        <f t="shared" si="7"/>
        <v>16000000</v>
      </c>
      <c r="AK138" s="153"/>
    </row>
    <row r="139" spans="1:37" s="154" customFormat="1" x14ac:dyDescent="0.2">
      <c r="A139" s="55" t="s">
        <v>431</v>
      </c>
      <c r="B139" s="123">
        <f t="shared" si="3"/>
        <v>9450000</v>
      </c>
      <c r="C139" s="57" t="s">
        <v>57</v>
      </c>
      <c r="D139" s="57" t="s">
        <v>432</v>
      </c>
      <c r="E139" s="57" t="s">
        <v>434</v>
      </c>
      <c r="F139" s="57" t="s">
        <v>435</v>
      </c>
      <c r="G139" s="57" t="s">
        <v>433</v>
      </c>
      <c r="H139" s="57" t="s">
        <v>1286</v>
      </c>
      <c r="I139" s="57" t="s">
        <v>437</v>
      </c>
      <c r="J139" s="57" t="s">
        <v>436</v>
      </c>
      <c r="K139" s="364" t="s">
        <v>438</v>
      </c>
      <c r="L139" s="58" t="s">
        <v>909</v>
      </c>
      <c r="M139" s="115">
        <v>9450000</v>
      </c>
      <c r="N139" s="56">
        <v>1195</v>
      </c>
      <c r="O139" s="56">
        <v>9450000</v>
      </c>
      <c r="P139" s="59">
        <v>1288</v>
      </c>
      <c r="Q139" s="56">
        <v>9450000</v>
      </c>
      <c r="R139" s="59">
        <v>1619</v>
      </c>
      <c r="S139" s="60">
        <v>9450000</v>
      </c>
      <c r="T139" s="118" t="s">
        <v>1760</v>
      </c>
      <c r="U139" s="118" t="s">
        <v>553</v>
      </c>
      <c r="V139" s="61">
        <v>523</v>
      </c>
      <c r="W139" s="62"/>
      <c r="X139" s="56"/>
      <c r="Y139" s="56"/>
      <c r="Z139" s="56"/>
      <c r="AA139" s="56"/>
      <c r="AB139" s="56"/>
      <c r="AC139" s="56"/>
      <c r="AD139" s="56"/>
      <c r="AE139" s="56"/>
      <c r="AF139" s="56"/>
      <c r="AG139" s="56"/>
      <c r="AH139" s="60"/>
      <c r="AI139" s="63">
        <f t="shared" si="6"/>
        <v>0</v>
      </c>
      <c r="AJ139" s="64">
        <f t="shared" si="7"/>
        <v>9450000</v>
      </c>
      <c r="AK139" s="153"/>
    </row>
    <row r="140" spans="1:37" s="154" customFormat="1" x14ac:dyDescent="0.2">
      <c r="A140" s="55" t="s">
        <v>431</v>
      </c>
      <c r="B140" s="123">
        <f t="shared" si="3"/>
        <v>10200000</v>
      </c>
      <c r="C140" s="57" t="s">
        <v>57</v>
      </c>
      <c r="D140" s="57" t="s">
        <v>432</v>
      </c>
      <c r="E140" s="57" t="s">
        <v>434</v>
      </c>
      <c r="F140" s="57" t="s">
        <v>435</v>
      </c>
      <c r="G140" s="57" t="s">
        <v>433</v>
      </c>
      <c r="H140" s="57" t="s">
        <v>1286</v>
      </c>
      <c r="I140" s="57" t="s">
        <v>437</v>
      </c>
      <c r="J140" s="57" t="s">
        <v>436</v>
      </c>
      <c r="K140" s="364" t="s">
        <v>438</v>
      </c>
      <c r="L140" s="58" t="s">
        <v>909</v>
      </c>
      <c r="M140" s="115">
        <v>11600000</v>
      </c>
      <c r="N140" s="56">
        <v>1206</v>
      </c>
      <c r="O140" s="56">
        <v>11600000</v>
      </c>
      <c r="P140" s="59">
        <v>1313</v>
      </c>
      <c r="Q140" s="56">
        <v>10200000</v>
      </c>
      <c r="R140" s="59">
        <v>1543</v>
      </c>
      <c r="S140" s="60">
        <v>10200000</v>
      </c>
      <c r="T140" s="118" t="s">
        <v>1761</v>
      </c>
      <c r="U140" s="118" t="s">
        <v>545</v>
      </c>
      <c r="V140" s="61">
        <v>524</v>
      </c>
      <c r="W140" s="62"/>
      <c r="X140" s="56"/>
      <c r="Y140" s="56"/>
      <c r="Z140" s="56"/>
      <c r="AA140" s="56"/>
      <c r="AB140" s="56"/>
      <c r="AC140" s="56"/>
      <c r="AD140" s="56"/>
      <c r="AE140" s="56"/>
      <c r="AF140" s="56"/>
      <c r="AG140" s="56"/>
      <c r="AH140" s="60"/>
      <c r="AI140" s="63">
        <f t="shared" si="6"/>
        <v>0</v>
      </c>
      <c r="AJ140" s="64">
        <f t="shared" si="7"/>
        <v>10200000</v>
      </c>
      <c r="AK140" s="153"/>
    </row>
    <row r="141" spans="1:37" s="154" customFormat="1" x14ac:dyDescent="0.2">
      <c r="A141" s="55" t="s">
        <v>431</v>
      </c>
      <c r="B141" s="123">
        <f t="shared" si="3"/>
        <v>11000000</v>
      </c>
      <c r="C141" s="57" t="s">
        <v>57</v>
      </c>
      <c r="D141" s="57" t="s">
        <v>432</v>
      </c>
      <c r="E141" s="57" t="s">
        <v>434</v>
      </c>
      <c r="F141" s="57" t="s">
        <v>435</v>
      </c>
      <c r="G141" s="57" t="s">
        <v>433</v>
      </c>
      <c r="H141" s="57" t="s">
        <v>1286</v>
      </c>
      <c r="I141" s="57" t="s">
        <v>437</v>
      </c>
      <c r="J141" s="57" t="s">
        <v>436</v>
      </c>
      <c r="K141" s="364" t="s">
        <v>438</v>
      </c>
      <c r="L141" s="58" t="s">
        <v>909</v>
      </c>
      <c r="M141" s="115">
        <v>11000000</v>
      </c>
      <c r="N141" s="56">
        <v>1138</v>
      </c>
      <c r="O141" s="56">
        <v>11000000</v>
      </c>
      <c r="P141" s="59">
        <v>1305</v>
      </c>
      <c r="Q141" s="56">
        <v>11000000</v>
      </c>
      <c r="R141" s="59">
        <v>1595</v>
      </c>
      <c r="S141" s="60">
        <v>11000000</v>
      </c>
      <c r="T141" s="118" t="s">
        <v>1762</v>
      </c>
      <c r="U141" s="118" t="s">
        <v>581</v>
      </c>
      <c r="V141" s="61">
        <v>525</v>
      </c>
      <c r="W141" s="62"/>
      <c r="X141" s="56"/>
      <c r="Y141" s="56"/>
      <c r="Z141" s="56"/>
      <c r="AA141" s="56"/>
      <c r="AB141" s="56"/>
      <c r="AC141" s="56"/>
      <c r="AD141" s="56"/>
      <c r="AE141" s="56"/>
      <c r="AF141" s="56"/>
      <c r="AG141" s="56"/>
      <c r="AH141" s="60"/>
      <c r="AI141" s="63">
        <f t="shared" si="6"/>
        <v>0</v>
      </c>
      <c r="AJ141" s="64">
        <f t="shared" si="7"/>
        <v>11000000</v>
      </c>
      <c r="AK141" s="153"/>
    </row>
    <row r="142" spans="1:37" s="154" customFormat="1" x14ac:dyDescent="0.2">
      <c r="A142" s="55" t="s">
        <v>431</v>
      </c>
      <c r="B142" s="123">
        <f t="shared" si="3"/>
        <v>10500000</v>
      </c>
      <c r="C142" s="57" t="s">
        <v>57</v>
      </c>
      <c r="D142" s="57" t="s">
        <v>432</v>
      </c>
      <c r="E142" s="57" t="s">
        <v>434</v>
      </c>
      <c r="F142" s="57" t="s">
        <v>435</v>
      </c>
      <c r="G142" s="57" t="s">
        <v>433</v>
      </c>
      <c r="H142" s="57" t="s">
        <v>1286</v>
      </c>
      <c r="I142" s="57" t="s">
        <v>437</v>
      </c>
      <c r="J142" s="57" t="s">
        <v>436</v>
      </c>
      <c r="K142" s="364" t="s">
        <v>438</v>
      </c>
      <c r="L142" s="58" t="s">
        <v>909</v>
      </c>
      <c r="M142" s="115">
        <v>10500000</v>
      </c>
      <c r="N142" s="56">
        <v>906</v>
      </c>
      <c r="O142" s="56">
        <v>10500000</v>
      </c>
      <c r="P142" s="59">
        <v>995</v>
      </c>
      <c r="Q142" s="56">
        <v>10500000</v>
      </c>
      <c r="R142" s="59">
        <v>1195</v>
      </c>
      <c r="S142" s="60">
        <v>10500000</v>
      </c>
      <c r="T142" s="118" t="s">
        <v>1763</v>
      </c>
      <c r="U142" s="118" t="s">
        <v>542</v>
      </c>
      <c r="V142" s="61">
        <v>529</v>
      </c>
      <c r="W142" s="62"/>
      <c r="X142" s="56"/>
      <c r="Y142" s="56"/>
      <c r="Z142" s="56"/>
      <c r="AA142" s="56"/>
      <c r="AB142" s="56"/>
      <c r="AC142" s="56"/>
      <c r="AD142" s="56"/>
      <c r="AE142" s="56"/>
      <c r="AF142" s="56"/>
      <c r="AG142" s="56"/>
      <c r="AH142" s="60"/>
      <c r="AI142" s="63">
        <f t="shared" si="6"/>
        <v>0</v>
      </c>
      <c r="AJ142" s="64">
        <f t="shared" si="7"/>
        <v>10500000</v>
      </c>
      <c r="AK142" s="153"/>
    </row>
    <row r="143" spans="1:37" s="154" customFormat="1" x14ac:dyDescent="0.2">
      <c r="A143" s="55" t="s">
        <v>431</v>
      </c>
      <c r="B143" s="123">
        <f t="shared" si="3"/>
        <v>18400000</v>
      </c>
      <c r="C143" s="57" t="s">
        <v>57</v>
      </c>
      <c r="D143" s="57" t="s">
        <v>432</v>
      </c>
      <c r="E143" s="57" t="s">
        <v>434</v>
      </c>
      <c r="F143" s="57" t="s">
        <v>435</v>
      </c>
      <c r="G143" s="57" t="s">
        <v>433</v>
      </c>
      <c r="H143" s="57" t="s">
        <v>1286</v>
      </c>
      <c r="I143" s="57" t="s">
        <v>437</v>
      </c>
      <c r="J143" s="57" t="s">
        <v>436</v>
      </c>
      <c r="K143" s="364" t="s">
        <v>438</v>
      </c>
      <c r="L143" s="58" t="s">
        <v>909</v>
      </c>
      <c r="M143" s="115">
        <v>18400000</v>
      </c>
      <c r="N143" s="56">
        <v>1189</v>
      </c>
      <c r="O143" s="56">
        <v>18400000</v>
      </c>
      <c r="P143" s="59">
        <v>1290</v>
      </c>
      <c r="Q143" s="56">
        <v>18400000</v>
      </c>
      <c r="R143" s="59">
        <v>1601</v>
      </c>
      <c r="S143" s="60">
        <v>18400000</v>
      </c>
      <c r="T143" s="118" t="s">
        <v>1764</v>
      </c>
      <c r="U143" s="118" t="s">
        <v>518</v>
      </c>
      <c r="V143" s="61">
        <v>532</v>
      </c>
      <c r="W143" s="62"/>
      <c r="X143" s="56"/>
      <c r="Y143" s="56"/>
      <c r="Z143" s="56"/>
      <c r="AA143" s="56"/>
      <c r="AB143" s="56"/>
      <c r="AC143" s="56"/>
      <c r="AD143" s="56"/>
      <c r="AE143" s="56"/>
      <c r="AF143" s="56"/>
      <c r="AG143" s="56"/>
      <c r="AH143" s="60"/>
      <c r="AI143" s="63">
        <f t="shared" si="6"/>
        <v>0</v>
      </c>
      <c r="AJ143" s="64">
        <f t="shared" si="7"/>
        <v>18400000</v>
      </c>
      <c r="AK143" s="153"/>
    </row>
    <row r="144" spans="1:37" s="154" customFormat="1" x14ac:dyDescent="0.2">
      <c r="A144" s="55" t="s">
        <v>431</v>
      </c>
      <c r="B144" s="123">
        <f t="shared" si="3"/>
        <v>7000000</v>
      </c>
      <c r="C144" s="57" t="s">
        <v>57</v>
      </c>
      <c r="D144" s="57" t="s">
        <v>432</v>
      </c>
      <c r="E144" s="57" t="s">
        <v>434</v>
      </c>
      <c r="F144" s="57" t="s">
        <v>435</v>
      </c>
      <c r="G144" s="57" t="s">
        <v>433</v>
      </c>
      <c r="H144" s="57" t="s">
        <v>1286</v>
      </c>
      <c r="I144" s="57" t="s">
        <v>437</v>
      </c>
      <c r="J144" s="57" t="s">
        <v>436</v>
      </c>
      <c r="K144" s="364" t="s">
        <v>438</v>
      </c>
      <c r="L144" s="58" t="s">
        <v>909</v>
      </c>
      <c r="M144" s="115">
        <v>7000000</v>
      </c>
      <c r="N144" s="56">
        <v>1215</v>
      </c>
      <c r="O144" s="56">
        <v>7000000</v>
      </c>
      <c r="P144" s="59">
        <v>1326</v>
      </c>
      <c r="Q144" s="56">
        <v>7000000</v>
      </c>
      <c r="R144" s="59">
        <v>1616</v>
      </c>
      <c r="S144" s="60">
        <v>7000000</v>
      </c>
      <c r="T144" s="118" t="s">
        <v>1765</v>
      </c>
      <c r="U144" s="118" t="s">
        <v>562</v>
      </c>
      <c r="V144" s="61">
        <v>533</v>
      </c>
      <c r="W144" s="62"/>
      <c r="X144" s="56"/>
      <c r="Y144" s="56"/>
      <c r="Z144" s="56"/>
      <c r="AA144" s="56"/>
      <c r="AB144" s="56"/>
      <c r="AC144" s="56"/>
      <c r="AD144" s="56"/>
      <c r="AE144" s="56"/>
      <c r="AF144" s="56"/>
      <c r="AG144" s="56"/>
      <c r="AH144" s="60"/>
      <c r="AI144" s="63">
        <f t="shared" si="6"/>
        <v>0</v>
      </c>
      <c r="AJ144" s="64">
        <f t="shared" si="7"/>
        <v>7000000</v>
      </c>
      <c r="AK144" s="153"/>
    </row>
    <row r="145" spans="1:37" s="154" customFormat="1" x14ac:dyDescent="0.2">
      <c r="A145" s="55" t="s">
        <v>431</v>
      </c>
      <c r="B145" s="123">
        <f t="shared" si="3"/>
        <v>12600000</v>
      </c>
      <c r="C145" s="57" t="s">
        <v>57</v>
      </c>
      <c r="D145" s="57" t="s">
        <v>432</v>
      </c>
      <c r="E145" s="57" t="s">
        <v>434</v>
      </c>
      <c r="F145" s="57" t="s">
        <v>435</v>
      </c>
      <c r="G145" s="57" t="s">
        <v>433</v>
      </c>
      <c r="H145" s="57" t="s">
        <v>1286</v>
      </c>
      <c r="I145" s="57" t="s">
        <v>437</v>
      </c>
      <c r="J145" s="57" t="s">
        <v>436</v>
      </c>
      <c r="K145" s="364" t="s">
        <v>438</v>
      </c>
      <c r="L145" s="58" t="s">
        <v>909</v>
      </c>
      <c r="M145" s="115">
        <v>12600000</v>
      </c>
      <c r="N145" s="56">
        <v>1194</v>
      </c>
      <c r="O145" s="56">
        <v>12600000</v>
      </c>
      <c r="P145" s="59">
        <v>1287</v>
      </c>
      <c r="Q145" s="56">
        <v>12600000</v>
      </c>
      <c r="R145" s="59">
        <v>1615</v>
      </c>
      <c r="S145" s="60">
        <v>12600000</v>
      </c>
      <c r="T145" s="118" t="s">
        <v>1766</v>
      </c>
      <c r="U145" s="118" t="s">
        <v>1817</v>
      </c>
      <c r="V145" s="61">
        <v>538</v>
      </c>
      <c r="W145" s="62"/>
      <c r="X145" s="56"/>
      <c r="Y145" s="56"/>
      <c r="Z145" s="56"/>
      <c r="AA145" s="56"/>
      <c r="AB145" s="56"/>
      <c r="AC145" s="56"/>
      <c r="AD145" s="56"/>
      <c r="AE145" s="56"/>
      <c r="AF145" s="56"/>
      <c r="AG145" s="56"/>
      <c r="AH145" s="60"/>
      <c r="AI145" s="63">
        <f t="shared" si="6"/>
        <v>0</v>
      </c>
      <c r="AJ145" s="64">
        <f t="shared" si="7"/>
        <v>12600000</v>
      </c>
      <c r="AK145" s="153"/>
    </row>
    <row r="146" spans="1:37" s="154" customFormat="1" x14ac:dyDescent="0.2">
      <c r="A146" s="55" t="s">
        <v>431</v>
      </c>
      <c r="B146" s="123">
        <f t="shared" si="3"/>
        <v>12600000</v>
      </c>
      <c r="C146" s="57" t="s">
        <v>57</v>
      </c>
      <c r="D146" s="57" t="s">
        <v>432</v>
      </c>
      <c r="E146" s="57" t="s">
        <v>434</v>
      </c>
      <c r="F146" s="57" t="s">
        <v>435</v>
      </c>
      <c r="G146" s="57" t="s">
        <v>433</v>
      </c>
      <c r="H146" s="57" t="s">
        <v>1286</v>
      </c>
      <c r="I146" s="57" t="s">
        <v>437</v>
      </c>
      <c r="J146" s="57" t="s">
        <v>436</v>
      </c>
      <c r="K146" s="364" t="s">
        <v>438</v>
      </c>
      <c r="L146" s="58" t="s">
        <v>909</v>
      </c>
      <c r="M146" s="115">
        <v>12600000</v>
      </c>
      <c r="N146" s="56">
        <v>1191</v>
      </c>
      <c r="O146" s="56">
        <v>12600000</v>
      </c>
      <c r="P146" s="59">
        <v>1292</v>
      </c>
      <c r="Q146" s="56">
        <v>12600000</v>
      </c>
      <c r="R146" s="59">
        <v>1565</v>
      </c>
      <c r="S146" s="60">
        <v>12600000</v>
      </c>
      <c r="T146" s="118" t="s">
        <v>1767</v>
      </c>
      <c r="U146" s="118" t="s">
        <v>539</v>
      </c>
      <c r="V146" s="61">
        <v>617</v>
      </c>
      <c r="W146" s="62"/>
      <c r="X146" s="56"/>
      <c r="Y146" s="56"/>
      <c r="Z146" s="56"/>
      <c r="AA146" s="56"/>
      <c r="AB146" s="56"/>
      <c r="AC146" s="56"/>
      <c r="AD146" s="56"/>
      <c r="AE146" s="56"/>
      <c r="AF146" s="56"/>
      <c r="AG146" s="56"/>
      <c r="AH146" s="60"/>
      <c r="AI146" s="63">
        <f t="shared" si="6"/>
        <v>0</v>
      </c>
      <c r="AJ146" s="64">
        <f t="shared" si="7"/>
        <v>12600000</v>
      </c>
      <c r="AK146" s="153"/>
    </row>
    <row r="147" spans="1:37" s="154" customFormat="1" x14ac:dyDescent="0.2">
      <c r="A147" s="55" t="s">
        <v>431</v>
      </c>
      <c r="B147" s="123">
        <f t="shared" si="3"/>
        <v>5500000</v>
      </c>
      <c r="C147" s="57" t="s">
        <v>57</v>
      </c>
      <c r="D147" s="57" t="s">
        <v>432</v>
      </c>
      <c r="E147" s="57" t="s">
        <v>434</v>
      </c>
      <c r="F147" s="57" t="s">
        <v>435</v>
      </c>
      <c r="G147" s="57" t="s">
        <v>433</v>
      </c>
      <c r="H147" s="57" t="s">
        <v>1286</v>
      </c>
      <c r="I147" s="57" t="s">
        <v>437</v>
      </c>
      <c r="J147" s="57" t="s">
        <v>436</v>
      </c>
      <c r="K147" s="364" t="s">
        <v>438</v>
      </c>
      <c r="L147" s="58" t="s">
        <v>909</v>
      </c>
      <c r="M147" s="115">
        <v>5500000</v>
      </c>
      <c r="N147" s="56">
        <v>1136</v>
      </c>
      <c r="O147" s="56">
        <v>5500000</v>
      </c>
      <c r="P147" s="59">
        <v>1303</v>
      </c>
      <c r="Q147" s="56">
        <v>5500000</v>
      </c>
      <c r="R147" s="59">
        <v>1594</v>
      </c>
      <c r="S147" s="60">
        <v>5500000</v>
      </c>
      <c r="T147" s="118" t="s">
        <v>1768</v>
      </c>
      <c r="U147" s="118" t="s">
        <v>572</v>
      </c>
      <c r="V147" s="61">
        <v>635</v>
      </c>
      <c r="W147" s="62"/>
      <c r="X147" s="56"/>
      <c r="Y147" s="56"/>
      <c r="Z147" s="56"/>
      <c r="AA147" s="56"/>
      <c r="AB147" s="56"/>
      <c r="AC147" s="56"/>
      <c r="AD147" s="56"/>
      <c r="AE147" s="56"/>
      <c r="AF147" s="56"/>
      <c r="AG147" s="56"/>
      <c r="AH147" s="60"/>
      <c r="AI147" s="63">
        <f t="shared" si="6"/>
        <v>0</v>
      </c>
      <c r="AJ147" s="64">
        <f t="shared" si="7"/>
        <v>5500000</v>
      </c>
      <c r="AK147" s="153"/>
    </row>
    <row r="148" spans="1:37" s="154" customFormat="1" x14ac:dyDescent="0.2">
      <c r="A148" s="55" t="s">
        <v>431</v>
      </c>
      <c r="B148" s="123">
        <f t="shared" si="3"/>
        <v>5799750</v>
      </c>
      <c r="C148" s="57" t="s">
        <v>57</v>
      </c>
      <c r="D148" s="57" t="s">
        <v>432</v>
      </c>
      <c r="E148" s="57" t="s">
        <v>434</v>
      </c>
      <c r="F148" s="57" t="s">
        <v>435</v>
      </c>
      <c r="G148" s="57" t="s">
        <v>433</v>
      </c>
      <c r="H148" s="57" t="s">
        <v>1286</v>
      </c>
      <c r="I148" s="57" t="s">
        <v>437</v>
      </c>
      <c r="J148" s="57" t="s">
        <v>436</v>
      </c>
      <c r="K148" s="364" t="s">
        <v>438</v>
      </c>
      <c r="L148" s="58" t="s">
        <v>909</v>
      </c>
      <c r="M148" s="115">
        <v>6720000</v>
      </c>
      <c r="N148" s="56" t="s">
        <v>1782</v>
      </c>
      <c r="O148" s="56">
        <v>5799750</v>
      </c>
      <c r="P148" s="59">
        <v>1301</v>
      </c>
      <c r="Q148" s="56">
        <v>5799750</v>
      </c>
      <c r="R148" s="59">
        <v>1610</v>
      </c>
      <c r="S148" s="60">
        <v>5799750</v>
      </c>
      <c r="T148" s="118" t="s">
        <v>1769</v>
      </c>
      <c r="U148" s="118" t="s">
        <v>584</v>
      </c>
      <c r="V148" s="61">
        <v>653</v>
      </c>
      <c r="W148" s="62"/>
      <c r="X148" s="56"/>
      <c r="Y148" s="56"/>
      <c r="Z148" s="56"/>
      <c r="AA148" s="56"/>
      <c r="AB148" s="56"/>
      <c r="AC148" s="56"/>
      <c r="AD148" s="56"/>
      <c r="AE148" s="56"/>
      <c r="AF148" s="56"/>
      <c r="AG148" s="56"/>
      <c r="AH148" s="60"/>
      <c r="AI148" s="63">
        <f t="shared" si="6"/>
        <v>0</v>
      </c>
      <c r="AJ148" s="64">
        <f t="shared" si="7"/>
        <v>5799750</v>
      </c>
      <c r="AK148" s="153"/>
    </row>
    <row r="149" spans="1:37" s="154" customFormat="1" x14ac:dyDescent="0.2">
      <c r="A149" s="55" t="s">
        <v>431</v>
      </c>
      <c r="B149" s="123">
        <f t="shared" si="3"/>
        <v>5426666</v>
      </c>
      <c r="C149" s="57" t="s">
        <v>57</v>
      </c>
      <c r="D149" s="57" t="s">
        <v>432</v>
      </c>
      <c r="E149" s="57" t="s">
        <v>434</v>
      </c>
      <c r="F149" s="57" t="s">
        <v>435</v>
      </c>
      <c r="G149" s="57" t="s">
        <v>433</v>
      </c>
      <c r="H149" s="57" t="s">
        <v>1286</v>
      </c>
      <c r="I149" s="57" t="s">
        <v>437</v>
      </c>
      <c r="J149" s="57" t="s">
        <v>436</v>
      </c>
      <c r="K149" s="364" t="s">
        <v>438</v>
      </c>
      <c r="L149" s="58" t="s">
        <v>909</v>
      </c>
      <c r="M149" s="115">
        <v>5500000</v>
      </c>
      <c r="N149" s="56">
        <v>1210</v>
      </c>
      <c r="O149" s="56">
        <v>5500000</v>
      </c>
      <c r="P149" s="59">
        <v>1333</v>
      </c>
      <c r="Q149" s="56">
        <v>5426666</v>
      </c>
      <c r="R149" s="59">
        <v>1623</v>
      </c>
      <c r="S149" s="60">
        <v>5426666</v>
      </c>
      <c r="T149" s="118" t="s">
        <v>1770</v>
      </c>
      <c r="U149" s="118" t="s">
        <v>540</v>
      </c>
      <c r="V149" s="61">
        <v>654</v>
      </c>
      <c r="W149" s="62"/>
      <c r="X149" s="56"/>
      <c r="Y149" s="56"/>
      <c r="Z149" s="56"/>
      <c r="AA149" s="56"/>
      <c r="AB149" s="56"/>
      <c r="AC149" s="56"/>
      <c r="AD149" s="56"/>
      <c r="AE149" s="56"/>
      <c r="AF149" s="56"/>
      <c r="AG149" s="56"/>
      <c r="AH149" s="60"/>
      <c r="AI149" s="63">
        <f t="shared" si="6"/>
        <v>0</v>
      </c>
      <c r="AJ149" s="64">
        <f t="shared" si="7"/>
        <v>5426666</v>
      </c>
      <c r="AK149" s="153"/>
    </row>
    <row r="150" spans="1:37" s="154" customFormat="1" x14ac:dyDescent="0.2">
      <c r="A150" s="55" t="s">
        <v>431</v>
      </c>
      <c r="B150" s="123">
        <f t="shared" ref="B150:B157" si="8">+S150</f>
        <v>6233333</v>
      </c>
      <c r="C150" s="57" t="s">
        <v>57</v>
      </c>
      <c r="D150" s="57" t="s">
        <v>432</v>
      </c>
      <c r="E150" s="57" t="s">
        <v>434</v>
      </c>
      <c r="F150" s="57" t="s">
        <v>435</v>
      </c>
      <c r="G150" s="57" t="s">
        <v>433</v>
      </c>
      <c r="H150" s="57" t="s">
        <v>1286</v>
      </c>
      <c r="I150" s="57" t="s">
        <v>437</v>
      </c>
      <c r="J150" s="57" t="s">
        <v>436</v>
      </c>
      <c r="K150" s="364" t="s">
        <v>438</v>
      </c>
      <c r="L150" s="58" t="s">
        <v>909</v>
      </c>
      <c r="M150" s="115">
        <v>8500000</v>
      </c>
      <c r="N150" s="56" t="s">
        <v>1783</v>
      </c>
      <c r="O150" s="56">
        <v>6375000</v>
      </c>
      <c r="P150" s="59">
        <v>1300</v>
      </c>
      <c r="Q150" s="56">
        <v>6233333</v>
      </c>
      <c r="R150" s="59">
        <v>1602</v>
      </c>
      <c r="S150" s="60">
        <v>6233333</v>
      </c>
      <c r="T150" s="118" t="s">
        <v>1771</v>
      </c>
      <c r="U150" s="118" t="s">
        <v>527</v>
      </c>
      <c r="V150" s="61">
        <v>655</v>
      </c>
      <c r="W150" s="62"/>
      <c r="X150" s="56"/>
      <c r="Y150" s="56"/>
      <c r="Z150" s="56"/>
      <c r="AA150" s="56"/>
      <c r="AB150" s="56"/>
      <c r="AC150" s="56"/>
      <c r="AD150" s="56"/>
      <c r="AE150" s="56"/>
      <c r="AF150" s="56"/>
      <c r="AG150" s="56"/>
      <c r="AH150" s="60"/>
      <c r="AI150" s="63">
        <f t="shared" si="6"/>
        <v>0</v>
      </c>
      <c r="AJ150" s="64">
        <f t="shared" si="7"/>
        <v>6233333</v>
      </c>
      <c r="AK150" s="153"/>
    </row>
    <row r="151" spans="1:37" s="154" customFormat="1" x14ac:dyDescent="0.2">
      <c r="A151" s="55" t="s">
        <v>431</v>
      </c>
      <c r="B151" s="123">
        <f t="shared" si="8"/>
        <v>58000000</v>
      </c>
      <c r="C151" s="57" t="s">
        <v>57</v>
      </c>
      <c r="D151" s="57" t="s">
        <v>432</v>
      </c>
      <c r="E151" s="57" t="s">
        <v>434</v>
      </c>
      <c r="F151" s="57" t="s">
        <v>435</v>
      </c>
      <c r="G151" s="57" t="s">
        <v>433</v>
      </c>
      <c r="H151" s="57" t="s">
        <v>1286</v>
      </c>
      <c r="I151" s="57" t="s">
        <v>437</v>
      </c>
      <c r="J151" s="57" t="s">
        <v>436</v>
      </c>
      <c r="K151" s="364" t="s">
        <v>438</v>
      </c>
      <c r="L151" s="58" t="s">
        <v>909</v>
      </c>
      <c r="M151" s="115">
        <v>58000000</v>
      </c>
      <c r="N151" s="56" t="s">
        <v>1784</v>
      </c>
      <c r="O151" s="56">
        <v>58000000</v>
      </c>
      <c r="P151" s="59">
        <v>1286</v>
      </c>
      <c r="Q151" s="56">
        <v>58000000</v>
      </c>
      <c r="R151" s="59">
        <v>1517</v>
      </c>
      <c r="S151" s="60">
        <v>58000000</v>
      </c>
      <c r="T151" s="118" t="s">
        <v>1772</v>
      </c>
      <c r="U151" s="118" t="s">
        <v>1790</v>
      </c>
      <c r="V151" s="61">
        <v>671</v>
      </c>
      <c r="W151" s="62"/>
      <c r="X151" s="56"/>
      <c r="Y151" s="56"/>
      <c r="Z151" s="56"/>
      <c r="AA151" s="56"/>
      <c r="AB151" s="56"/>
      <c r="AC151" s="56"/>
      <c r="AD151" s="56"/>
      <c r="AE151" s="56"/>
      <c r="AF151" s="56"/>
      <c r="AG151" s="56"/>
      <c r="AH151" s="60"/>
      <c r="AI151" s="63">
        <f t="shared" si="6"/>
        <v>0</v>
      </c>
      <c r="AJ151" s="64">
        <f t="shared" si="7"/>
        <v>58000000</v>
      </c>
      <c r="AK151" s="153"/>
    </row>
    <row r="152" spans="1:37" s="154" customFormat="1" x14ac:dyDescent="0.2">
      <c r="A152" s="55" t="s">
        <v>431</v>
      </c>
      <c r="B152" s="123">
        <f t="shared" si="8"/>
        <v>4260200</v>
      </c>
      <c r="C152" s="57" t="s">
        <v>57</v>
      </c>
      <c r="D152" s="57" t="s">
        <v>432</v>
      </c>
      <c r="E152" s="57" t="s">
        <v>434</v>
      </c>
      <c r="F152" s="57" t="s">
        <v>435</v>
      </c>
      <c r="G152" s="57" t="s">
        <v>433</v>
      </c>
      <c r="H152" s="57" t="s">
        <v>1286</v>
      </c>
      <c r="I152" s="57" t="s">
        <v>437</v>
      </c>
      <c r="J152" s="57" t="s">
        <v>436</v>
      </c>
      <c r="K152" s="364" t="s">
        <v>438</v>
      </c>
      <c r="L152" s="58" t="s">
        <v>909</v>
      </c>
      <c r="M152" s="115">
        <v>4260200</v>
      </c>
      <c r="N152" s="56">
        <v>1208</v>
      </c>
      <c r="O152" s="56">
        <v>4260200</v>
      </c>
      <c r="P152" s="59">
        <v>1311</v>
      </c>
      <c r="Q152" s="56">
        <v>4260200</v>
      </c>
      <c r="R152" s="59">
        <v>1618</v>
      </c>
      <c r="S152" s="60">
        <v>4260200</v>
      </c>
      <c r="T152" s="118" t="s">
        <v>1773</v>
      </c>
      <c r="U152" s="118" t="s">
        <v>1791</v>
      </c>
      <c r="V152" s="61">
        <v>685</v>
      </c>
      <c r="W152" s="62"/>
      <c r="X152" s="56"/>
      <c r="Y152" s="56"/>
      <c r="Z152" s="56"/>
      <c r="AA152" s="56"/>
      <c r="AB152" s="56"/>
      <c r="AC152" s="56"/>
      <c r="AD152" s="56"/>
      <c r="AE152" s="56"/>
      <c r="AF152" s="56"/>
      <c r="AG152" s="56"/>
      <c r="AH152" s="60"/>
      <c r="AI152" s="63">
        <f t="shared" si="6"/>
        <v>0</v>
      </c>
      <c r="AJ152" s="64">
        <f t="shared" si="7"/>
        <v>4260200</v>
      </c>
      <c r="AK152" s="153"/>
    </row>
    <row r="153" spans="1:37" s="154" customFormat="1" x14ac:dyDescent="0.2">
      <c r="A153" s="55" t="s">
        <v>431</v>
      </c>
      <c r="B153" s="123">
        <f t="shared" si="8"/>
        <v>50000000</v>
      </c>
      <c r="C153" s="57" t="s">
        <v>57</v>
      </c>
      <c r="D153" s="57" t="s">
        <v>432</v>
      </c>
      <c r="E153" s="57" t="s">
        <v>434</v>
      </c>
      <c r="F153" s="57" t="s">
        <v>435</v>
      </c>
      <c r="G153" s="57" t="s">
        <v>433</v>
      </c>
      <c r="H153" s="57" t="s">
        <v>1286</v>
      </c>
      <c r="I153" s="57" t="s">
        <v>437</v>
      </c>
      <c r="J153" s="57" t="s">
        <v>436</v>
      </c>
      <c r="K153" s="364" t="s">
        <v>438</v>
      </c>
      <c r="L153" s="58" t="s">
        <v>909</v>
      </c>
      <c r="M153" s="115">
        <v>50000000</v>
      </c>
      <c r="N153" s="56">
        <v>1131</v>
      </c>
      <c r="O153" s="56">
        <v>50000000</v>
      </c>
      <c r="P153" s="59">
        <v>1216</v>
      </c>
      <c r="Q153" s="56">
        <v>50000000</v>
      </c>
      <c r="R153" s="59">
        <v>1631</v>
      </c>
      <c r="S153" s="60">
        <v>50000000</v>
      </c>
      <c r="T153" s="118" t="s">
        <v>1774</v>
      </c>
      <c r="U153" s="118" t="s">
        <v>1789</v>
      </c>
      <c r="V153" s="61">
        <v>715</v>
      </c>
      <c r="W153" s="62"/>
      <c r="X153" s="56"/>
      <c r="Y153" s="56"/>
      <c r="Z153" s="56"/>
      <c r="AA153" s="56"/>
      <c r="AB153" s="56"/>
      <c r="AC153" s="56"/>
      <c r="AD153" s="56"/>
      <c r="AE153" s="56"/>
      <c r="AF153" s="56"/>
      <c r="AG153" s="56"/>
      <c r="AH153" s="60"/>
      <c r="AI153" s="63">
        <f t="shared" si="6"/>
        <v>0</v>
      </c>
      <c r="AJ153" s="64">
        <f t="shared" si="7"/>
        <v>50000000</v>
      </c>
      <c r="AK153" s="153"/>
    </row>
    <row r="154" spans="1:37" s="154" customFormat="1" x14ac:dyDescent="0.2">
      <c r="A154" s="55" t="s">
        <v>431</v>
      </c>
      <c r="B154" s="123">
        <f t="shared" si="8"/>
        <v>1950000</v>
      </c>
      <c r="C154" s="57" t="s">
        <v>57</v>
      </c>
      <c r="D154" s="57" t="s">
        <v>432</v>
      </c>
      <c r="E154" s="57" t="s">
        <v>434</v>
      </c>
      <c r="F154" s="57" t="s">
        <v>435</v>
      </c>
      <c r="G154" s="57" t="s">
        <v>433</v>
      </c>
      <c r="H154" s="57" t="s">
        <v>1286</v>
      </c>
      <c r="I154" s="57" t="s">
        <v>437</v>
      </c>
      <c r="J154" s="57" t="s">
        <v>436</v>
      </c>
      <c r="K154" s="364" t="s">
        <v>438</v>
      </c>
      <c r="L154" s="58" t="s">
        <v>909</v>
      </c>
      <c r="M154" s="115">
        <v>1950000</v>
      </c>
      <c r="N154" s="56">
        <v>1135</v>
      </c>
      <c r="O154" s="56">
        <v>1950000</v>
      </c>
      <c r="P154" s="59">
        <v>1302</v>
      </c>
      <c r="Q154" s="56">
        <v>1950000</v>
      </c>
      <c r="R154" s="59">
        <v>1605</v>
      </c>
      <c r="S154" s="60">
        <v>1950000</v>
      </c>
      <c r="T154" s="118" t="s">
        <v>1775</v>
      </c>
      <c r="U154" s="118" t="s">
        <v>1818</v>
      </c>
      <c r="V154" s="61">
        <v>741</v>
      </c>
      <c r="W154" s="62"/>
      <c r="X154" s="56"/>
      <c r="Y154" s="56"/>
      <c r="Z154" s="56"/>
      <c r="AA154" s="56"/>
      <c r="AB154" s="56"/>
      <c r="AC154" s="56"/>
      <c r="AD154" s="56"/>
      <c r="AE154" s="56"/>
      <c r="AF154" s="56"/>
      <c r="AG154" s="56"/>
      <c r="AH154" s="60"/>
      <c r="AI154" s="63">
        <f t="shared" si="6"/>
        <v>0</v>
      </c>
      <c r="AJ154" s="64">
        <f t="shared" si="7"/>
        <v>1950000</v>
      </c>
      <c r="AK154" s="153"/>
    </row>
    <row r="155" spans="1:37" s="154" customFormat="1" x14ac:dyDescent="0.2">
      <c r="A155" s="55" t="s">
        <v>431</v>
      </c>
      <c r="B155" s="123">
        <f t="shared" si="8"/>
        <v>4500000</v>
      </c>
      <c r="C155" s="57" t="s">
        <v>57</v>
      </c>
      <c r="D155" s="57" t="s">
        <v>432</v>
      </c>
      <c r="E155" s="57" t="s">
        <v>434</v>
      </c>
      <c r="F155" s="57" t="s">
        <v>435</v>
      </c>
      <c r="G155" s="57" t="s">
        <v>433</v>
      </c>
      <c r="H155" s="57" t="s">
        <v>1286</v>
      </c>
      <c r="I155" s="57" t="s">
        <v>437</v>
      </c>
      <c r="J155" s="57" t="s">
        <v>436</v>
      </c>
      <c r="K155" s="364" t="s">
        <v>438</v>
      </c>
      <c r="L155" s="58" t="s">
        <v>909</v>
      </c>
      <c r="M155" s="115">
        <v>4500000</v>
      </c>
      <c r="N155" s="56">
        <v>1134</v>
      </c>
      <c r="O155" s="56">
        <v>4500000</v>
      </c>
      <c r="P155" s="59">
        <v>1308</v>
      </c>
      <c r="Q155" s="56">
        <v>4500000</v>
      </c>
      <c r="R155" s="59">
        <v>1622</v>
      </c>
      <c r="S155" s="60">
        <v>4500000</v>
      </c>
      <c r="T155" s="118" t="s">
        <v>1776</v>
      </c>
      <c r="U155" s="118" t="s">
        <v>1801</v>
      </c>
      <c r="V155" s="61">
        <v>770</v>
      </c>
      <c r="W155" s="62"/>
      <c r="X155" s="56"/>
      <c r="Y155" s="56"/>
      <c r="Z155" s="56"/>
      <c r="AA155" s="56"/>
      <c r="AB155" s="56"/>
      <c r="AC155" s="56"/>
      <c r="AD155" s="56"/>
      <c r="AE155" s="56"/>
      <c r="AF155" s="56"/>
      <c r="AG155" s="56"/>
      <c r="AH155" s="60"/>
      <c r="AI155" s="63">
        <f t="shared" si="6"/>
        <v>0</v>
      </c>
      <c r="AJ155" s="64">
        <f t="shared" si="7"/>
        <v>4500000</v>
      </c>
      <c r="AK155" s="153"/>
    </row>
    <row r="156" spans="1:37" s="154" customFormat="1" x14ac:dyDescent="0.2">
      <c r="A156" s="55" t="s">
        <v>431</v>
      </c>
      <c r="B156" s="123">
        <f t="shared" si="8"/>
        <v>2547600</v>
      </c>
      <c r="C156" s="57" t="s">
        <v>57</v>
      </c>
      <c r="D156" s="57" t="s">
        <v>432</v>
      </c>
      <c r="E156" s="57" t="s">
        <v>434</v>
      </c>
      <c r="F156" s="57" t="s">
        <v>435</v>
      </c>
      <c r="G156" s="57" t="s">
        <v>433</v>
      </c>
      <c r="H156" s="57" t="s">
        <v>1286</v>
      </c>
      <c r="I156" s="57" t="s">
        <v>437</v>
      </c>
      <c r="J156" s="57" t="s">
        <v>436</v>
      </c>
      <c r="K156" s="364" t="s">
        <v>438</v>
      </c>
      <c r="L156" s="58" t="s">
        <v>909</v>
      </c>
      <c r="M156" s="115">
        <v>5200000</v>
      </c>
      <c r="N156" s="56" t="s">
        <v>1785</v>
      </c>
      <c r="O156" s="56">
        <v>2536100</v>
      </c>
      <c r="P156" s="59" t="s">
        <v>1779</v>
      </c>
      <c r="Q156" s="56">
        <v>2547600</v>
      </c>
      <c r="R156" s="59" t="s">
        <v>1716</v>
      </c>
      <c r="S156" s="60">
        <v>2547600</v>
      </c>
      <c r="T156" s="118" t="s">
        <v>1777</v>
      </c>
      <c r="U156" s="118" t="s">
        <v>33</v>
      </c>
      <c r="V156" s="61" t="s">
        <v>653</v>
      </c>
      <c r="W156" s="62"/>
      <c r="X156" s="56"/>
      <c r="Y156" s="56"/>
      <c r="Z156" s="56"/>
      <c r="AA156" s="56"/>
      <c r="AB156" s="56"/>
      <c r="AC156" s="56">
        <v>620600</v>
      </c>
      <c r="AD156" s="56"/>
      <c r="AE156" s="56"/>
      <c r="AF156" s="56"/>
      <c r="AG156" s="56"/>
      <c r="AH156" s="60"/>
      <c r="AI156" s="63">
        <f t="shared" si="6"/>
        <v>620600</v>
      </c>
      <c r="AJ156" s="64">
        <f t="shared" si="7"/>
        <v>1927000</v>
      </c>
      <c r="AK156" s="153"/>
    </row>
    <row r="157" spans="1:37" s="154" customFormat="1" x14ac:dyDescent="0.2">
      <c r="A157" s="55" t="s">
        <v>431</v>
      </c>
      <c r="B157" s="123">
        <f t="shared" si="8"/>
        <v>12600000</v>
      </c>
      <c r="C157" s="57" t="s">
        <v>57</v>
      </c>
      <c r="D157" s="57" t="s">
        <v>432</v>
      </c>
      <c r="E157" s="57" t="s">
        <v>434</v>
      </c>
      <c r="F157" s="57" t="s">
        <v>435</v>
      </c>
      <c r="G157" s="57" t="s">
        <v>433</v>
      </c>
      <c r="H157" s="57" t="s">
        <v>1286</v>
      </c>
      <c r="I157" s="57" t="s">
        <v>437</v>
      </c>
      <c r="J157" s="57" t="s">
        <v>436</v>
      </c>
      <c r="K157" s="364" t="s">
        <v>438</v>
      </c>
      <c r="L157" s="58" t="s">
        <v>909</v>
      </c>
      <c r="M157" s="115">
        <v>12600000</v>
      </c>
      <c r="N157" s="56">
        <v>1205</v>
      </c>
      <c r="O157" s="56">
        <v>12600000</v>
      </c>
      <c r="P157" s="59">
        <v>1314</v>
      </c>
      <c r="Q157" s="56">
        <v>12600000</v>
      </c>
      <c r="R157" s="59">
        <v>1577</v>
      </c>
      <c r="S157" s="60">
        <v>12600000</v>
      </c>
      <c r="T157" s="118" t="s">
        <v>1778</v>
      </c>
      <c r="U157" s="118" t="s">
        <v>544</v>
      </c>
      <c r="V157" s="61">
        <v>1019032371</v>
      </c>
      <c r="W157" s="62"/>
      <c r="X157" s="56"/>
      <c r="Y157" s="56"/>
      <c r="Z157" s="56"/>
      <c r="AA157" s="56"/>
      <c r="AB157" s="56"/>
      <c r="AC157" s="56"/>
      <c r="AD157" s="56"/>
      <c r="AE157" s="56"/>
      <c r="AF157" s="56"/>
      <c r="AG157" s="56"/>
      <c r="AH157" s="60"/>
      <c r="AI157" s="63">
        <f t="shared" si="6"/>
        <v>0</v>
      </c>
      <c r="AJ157" s="64">
        <f t="shared" si="7"/>
        <v>12600000</v>
      </c>
      <c r="AK157" s="153"/>
    </row>
    <row r="158" spans="1:37" s="154" customFormat="1" x14ac:dyDescent="0.2">
      <c r="A158" s="55"/>
      <c r="B158" s="123"/>
      <c r="C158" s="57"/>
      <c r="D158" s="57"/>
      <c r="E158" s="57"/>
      <c r="F158" s="57"/>
      <c r="G158" s="57"/>
      <c r="H158" s="57"/>
      <c r="I158" s="57"/>
      <c r="J158" s="57"/>
      <c r="K158" s="364"/>
      <c r="L158" s="58"/>
      <c r="M158" s="115"/>
      <c r="N158" s="56"/>
      <c r="O158" s="56"/>
      <c r="P158" s="59"/>
      <c r="Q158" s="56"/>
      <c r="R158" s="59"/>
      <c r="S158" s="60"/>
      <c r="T158" s="118"/>
      <c r="U158" s="118"/>
      <c r="V158" s="61"/>
      <c r="W158" s="62"/>
      <c r="X158" s="56"/>
      <c r="Y158" s="56"/>
      <c r="Z158" s="56"/>
      <c r="AA158" s="56"/>
      <c r="AB158" s="56"/>
      <c r="AC158" s="56"/>
      <c r="AD158" s="56"/>
      <c r="AE158" s="56"/>
      <c r="AF158" s="56"/>
      <c r="AG158" s="56"/>
      <c r="AH158" s="60"/>
      <c r="AI158" s="63">
        <f t="shared" ref="AI158" si="9">SUM(W158:AH158)</f>
        <v>0</v>
      </c>
      <c r="AJ158" s="64">
        <f t="shared" ref="AJ158" si="10">+S158-AI158</f>
        <v>0</v>
      </c>
      <c r="AK158" s="153"/>
    </row>
    <row r="159" spans="1:37" s="155" customFormat="1" ht="66.75" customHeight="1" x14ac:dyDescent="0.2">
      <c r="A159" s="66" t="s">
        <v>8</v>
      </c>
      <c r="B159" s="124">
        <f>B20-SUM(B21:B158)</f>
        <v>62678115</v>
      </c>
      <c r="C159" s="321" t="s">
        <v>57</v>
      </c>
      <c r="D159" s="322" t="s">
        <v>432</v>
      </c>
      <c r="E159" s="322" t="s">
        <v>434</v>
      </c>
      <c r="F159" s="322" t="s">
        <v>435</v>
      </c>
      <c r="G159" s="322" t="s">
        <v>433</v>
      </c>
      <c r="H159" s="322" t="s">
        <v>1286</v>
      </c>
      <c r="I159" s="322" t="s">
        <v>437</v>
      </c>
      <c r="J159" s="322" t="s">
        <v>436</v>
      </c>
      <c r="K159" s="322" t="s">
        <v>438</v>
      </c>
      <c r="L159" s="68"/>
      <c r="M159" s="116"/>
      <c r="N159" s="69"/>
      <c r="O159" s="67"/>
      <c r="P159" s="70"/>
      <c r="Q159" s="67">
        <f>SUM(Q21:Q158)</f>
        <v>3507751385</v>
      </c>
      <c r="R159" s="71"/>
      <c r="S159" s="67">
        <f>SUM(S21:S158)</f>
        <v>3507751385</v>
      </c>
      <c r="T159" s="72"/>
      <c r="U159" s="72"/>
      <c r="V159" s="73"/>
      <c r="W159" s="74">
        <f t="shared" ref="W159:AJ159" si="11">SUM(W21:W158)</f>
        <v>0</v>
      </c>
      <c r="X159" s="74">
        <f t="shared" si="11"/>
        <v>0</v>
      </c>
      <c r="Y159" s="74">
        <f t="shared" si="11"/>
        <v>0</v>
      </c>
      <c r="Z159" s="74">
        <f t="shared" si="11"/>
        <v>0</v>
      </c>
      <c r="AA159" s="74">
        <f t="shared" si="11"/>
        <v>0</v>
      </c>
      <c r="AB159" s="74">
        <f t="shared" si="11"/>
        <v>0</v>
      </c>
      <c r="AC159" s="74">
        <f t="shared" si="11"/>
        <v>620600</v>
      </c>
      <c r="AD159" s="74">
        <f t="shared" si="11"/>
        <v>47071132</v>
      </c>
      <c r="AE159" s="74">
        <f t="shared" si="11"/>
        <v>815006574</v>
      </c>
      <c r="AF159" s="74">
        <f t="shared" si="11"/>
        <v>0</v>
      </c>
      <c r="AG159" s="74">
        <f t="shared" si="11"/>
        <v>0</v>
      </c>
      <c r="AH159" s="72">
        <f t="shared" si="11"/>
        <v>0</v>
      </c>
      <c r="AI159" s="75">
        <f t="shared" si="11"/>
        <v>862698306</v>
      </c>
      <c r="AJ159" s="75">
        <f t="shared" si="11"/>
        <v>2645053079</v>
      </c>
    </row>
    <row r="160" spans="1:37" s="152" customFormat="1" ht="63" customHeight="1" x14ac:dyDescent="0.2">
      <c r="A160" s="41" t="s">
        <v>654</v>
      </c>
      <c r="B160" s="122">
        <f>1520000000+18670000-15100000-171429500-40000000-18670000+40000000</f>
        <v>1333470500</v>
      </c>
      <c r="C160" s="139"/>
      <c r="D160" s="139"/>
      <c r="E160" s="139"/>
      <c r="F160" s="139"/>
      <c r="G160" s="139"/>
      <c r="H160" s="139"/>
      <c r="I160" s="139"/>
      <c r="J160" s="139"/>
      <c r="K160" s="139"/>
      <c r="L160" s="43"/>
      <c r="M160" s="114"/>
      <c r="N160" s="44"/>
      <c r="O160" s="45"/>
      <c r="P160" s="46"/>
      <c r="Q160" s="47"/>
      <c r="R160" s="48"/>
      <c r="S160" s="47"/>
      <c r="T160" s="49"/>
      <c r="U160" s="49"/>
      <c r="V160" s="50"/>
      <c r="W160" s="51"/>
      <c r="X160" s="52"/>
      <c r="Y160" s="52"/>
      <c r="Z160" s="52"/>
      <c r="AA160" s="52"/>
      <c r="AB160" s="52"/>
      <c r="AC160" s="52"/>
      <c r="AD160" s="52"/>
      <c r="AE160" s="52"/>
      <c r="AF160" s="52"/>
      <c r="AG160" s="52"/>
      <c r="AH160" s="53"/>
      <c r="AI160" s="54"/>
      <c r="AJ160" s="54"/>
    </row>
    <row r="161" spans="1:36" s="152" customFormat="1" x14ac:dyDescent="0.2">
      <c r="A161" s="55" t="s">
        <v>654</v>
      </c>
      <c r="B161" s="123">
        <f>+S161</f>
        <v>35000000</v>
      </c>
      <c r="C161" s="57" t="s">
        <v>57</v>
      </c>
      <c r="D161" s="57" t="s">
        <v>432</v>
      </c>
      <c r="E161" s="57" t="s">
        <v>656</v>
      </c>
      <c r="F161" s="57" t="s">
        <v>657</v>
      </c>
      <c r="G161" s="57" t="s">
        <v>655</v>
      </c>
      <c r="H161" s="57" t="s">
        <v>1287</v>
      </c>
      <c r="I161" s="57" t="s">
        <v>659</v>
      </c>
      <c r="J161" s="57" t="s">
        <v>436</v>
      </c>
      <c r="K161" s="57" t="s">
        <v>658</v>
      </c>
      <c r="L161" s="58"/>
      <c r="M161" s="115">
        <v>35000000</v>
      </c>
      <c r="N161" s="56">
        <v>458</v>
      </c>
      <c r="O161" s="56">
        <v>35000000</v>
      </c>
      <c r="P161" s="59">
        <v>636</v>
      </c>
      <c r="Q161" s="56">
        <v>35000000</v>
      </c>
      <c r="R161" s="59">
        <v>802</v>
      </c>
      <c r="S161" s="60">
        <v>35000000</v>
      </c>
      <c r="T161" s="118" t="s">
        <v>663</v>
      </c>
      <c r="U161" s="120" t="s">
        <v>689</v>
      </c>
      <c r="V161" s="61" t="s">
        <v>707</v>
      </c>
      <c r="W161" s="62"/>
      <c r="X161" s="56"/>
      <c r="Y161" s="56"/>
      <c r="Z161" s="56"/>
      <c r="AA161" s="56"/>
      <c r="AB161" s="56"/>
      <c r="AC161" s="56">
        <v>0</v>
      </c>
      <c r="AD161" s="56">
        <v>1633333</v>
      </c>
      <c r="AE161" s="56">
        <v>7000000</v>
      </c>
      <c r="AF161" s="56"/>
      <c r="AG161" s="56"/>
      <c r="AH161" s="60"/>
      <c r="AI161" s="63">
        <f t="shared" ref="AI161:AI176" si="12">SUM(W161:AH161)</f>
        <v>8633333</v>
      </c>
      <c r="AJ161" s="64">
        <f t="shared" ref="AJ161:AJ176" si="13">+S161-AI161</f>
        <v>26366667</v>
      </c>
    </row>
    <row r="162" spans="1:36" s="152" customFormat="1" x14ac:dyDescent="0.2">
      <c r="A162" s="55" t="s">
        <v>654</v>
      </c>
      <c r="B162" s="123">
        <f t="shared" ref="B162:B194" si="14">+S162</f>
        <v>30000000</v>
      </c>
      <c r="C162" s="57" t="s">
        <v>57</v>
      </c>
      <c r="D162" s="57" t="s">
        <v>432</v>
      </c>
      <c r="E162" s="57" t="s">
        <v>656</v>
      </c>
      <c r="F162" s="57" t="s">
        <v>657</v>
      </c>
      <c r="G162" s="57" t="s">
        <v>655</v>
      </c>
      <c r="H162" s="57" t="s">
        <v>1287</v>
      </c>
      <c r="I162" s="57" t="s">
        <v>659</v>
      </c>
      <c r="J162" s="57" t="s">
        <v>436</v>
      </c>
      <c r="K162" s="57" t="s">
        <v>658</v>
      </c>
      <c r="L162" s="58"/>
      <c r="M162" s="115">
        <v>30000000</v>
      </c>
      <c r="N162" s="56">
        <v>459</v>
      </c>
      <c r="O162" s="56">
        <v>30000000</v>
      </c>
      <c r="P162" s="59">
        <v>635</v>
      </c>
      <c r="Q162" s="56">
        <v>30000000</v>
      </c>
      <c r="R162" s="59">
        <v>656</v>
      </c>
      <c r="S162" s="60">
        <v>30000000</v>
      </c>
      <c r="T162" s="118" t="s">
        <v>664</v>
      </c>
      <c r="U162" s="120" t="s">
        <v>690</v>
      </c>
      <c r="V162" s="61" t="s">
        <v>708</v>
      </c>
      <c r="W162" s="62"/>
      <c r="X162" s="56"/>
      <c r="Y162" s="56"/>
      <c r="Z162" s="56"/>
      <c r="AA162" s="56"/>
      <c r="AB162" s="56"/>
      <c r="AC162" s="56">
        <v>0</v>
      </c>
      <c r="AD162" s="56">
        <v>2800000</v>
      </c>
      <c r="AE162" s="56">
        <v>6000000</v>
      </c>
      <c r="AF162" s="56"/>
      <c r="AG162" s="56"/>
      <c r="AH162" s="60"/>
      <c r="AI162" s="63">
        <f t="shared" si="12"/>
        <v>8800000</v>
      </c>
      <c r="AJ162" s="64">
        <f t="shared" si="13"/>
        <v>21200000</v>
      </c>
    </row>
    <row r="163" spans="1:36" s="152" customFormat="1" x14ac:dyDescent="0.2">
      <c r="A163" s="55" t="s">
        <v>654</v>
      </c>
      <c r="B163" s="123">
        <f t="shared" si="14"/>
        <v>30000000</v>
      </c>
      <c r="C163" s="57" t="s">
        <v>57</v>
      </c>
      <c r="D163" s="57" t="s">
        <v>432</v>
      </c>
      <c r="E163" s="57" t="s">
        <v>656</v>
      </c>
      <c r="F163" s="57" t="s">
        <v>657</v>
      </c>
      <c r="G163" s="57" t="s">
        <v>655</v>
      </c>
      <c r="H163" s="57" t="s">
        <v>1287</v>
      </c>
      <c r="I163" s="57" t="s">
        <v>659</v>
      </c>
      <c r="J163" s="57" t="s">
        <v>436</v>
      </c>
      <c r="K163" s="57" t="s">
        <v>658</v>
      </c>
      <c r="L163" s="58"/>
      <c r="M163" s="115">
        <v>30000000</v>
      </c>
      <c r="N163" s="56">
        <v>460</v>
      </c>
      <c r="O163" s="56">
        <v>30000000</v>
      </c>
      <c r="P163" s="59">
        <v>659</v>
      </c>
      <c r="Q163" s="56">
        <v>30000000</v>
      </c>
      <c r="R163" s="59">
        <v>704</v>
      </c>
      <c r="S163" s="60">
        <v>30000000</v>
      </c>
      <c r="T163" s="118" t="s">
        <v>665</v>
      </c>
      <c r="U163" s="120" t="s">
        <v>691</v>
      </c>
      <c r="V163" s="61" t="s">
        <v>709</v>
      </c>
      <c r="W163" s="62"/>
      <c r="X163" s="56"/>
      <c r="Y163" s="56"/>
      <c r="Z163" s="56"/>
      <c r="AA163" s="56"/>
      <c r="AB163" s="56"/>
      <c r="AC163" s="56">
        <v>0</v>
      </c>
      <c r="AD163" s="56">
        <v>2800000</v>
      </c>
      <c r="AE163" s="56">
        <v>6000000</v>
      </c>
      <c r="AF163" s="56"/>
      <c r="AG163" s="56"/>
      <c r="AH163" s="60"/>
      <c r="AI163" s="63">
        <f t="shared" si="12"/>
        <v>8800000</v>
      </c>
      <c r="AJ163" s="64">
        <f t="shared" si="13"/>
        <v>21200000</v>
      </c>
    </row>
    <row r="164" spans="1:36" s="152" customFormat="1" x14ac:dyDescent="0.2">
      <c r="A164" s="55" t="s">
        <v>654</v>
      </c>
      <c r="B164" s="123">
        <f t="shared" si="14"/>
        <v>19335000</v>
      </c>
      <c r="C164" s="57" t="s">
        <v>57</v>
      </c>
      <c r="D164" s="57" t="s">
        <v>432</v>
      </c>
      <c r="E164" s="57" t="s">
        <v>656</v>
      </c>
      <c r="F164" s="57" t="s">
        <v>657</v>
      </c>
      <c r="G164" s="57" t="s">
        <v>655</v>
      </c>
      <c r="H164" s="57" t="s">
        <v>1287</v>
      </c>
      <c r="I164" s="57" t="s">
        <v>659</v>
      </c>
      <c r="J164" s="57" t="s">
        <v>436</v>
      </c>
      <c r="K164" s="57" t="s">
        <v>658</v>
      </c>
      <c r="L164" s="58"/>
      <c r="M164" s="115">
        <v>19335000</v>
      </c>
      <c r="N164" s="56">
        <v>702</v>
      </c>
      <c r="O164" s="56">
        <v>19335000</v>
      </c>
      <c r="P164" s="59">
        <v>712</v>
      </c>
      <c r="Q164" s="56">
        <v>19335000</v>
      </c>
      <c r="R164" s="59">
        <v>796</v>
      </c>
      <c r="S164" s="60">
        <v>19335000</v>
      </c>
      <c r="T164" s="118" t="s">
        <v>666</v>
      </c>
      <c r="U164" s="120" t="s">
        <v>692</v>
      </c>
      <c r="V164" s="61" t="s">
        <v>710</v>
      </c>
      <c r="W164" s="62"/>
      <c r="X164" s="56"/>
      <c r="Y164" s="56"/>
      <c r="Z164" s="56"/>
      <c r="AA164" s="56"/>
      <c r="AB164" s="56"/>
      <c r="AC164" s="56">
        <v>0</v>
      </c>
      <c r="AD164" s="56">
        <v>902300</v>
      </c>
      <c r="AE164" s="56">
        <v>3867000</v>
      </c>
      <c r="AF164" s="56"/>
      <c r="AG164" s="56"/>
      <c r="AH164" s="60"/>
      <c r="AI164" s="63">
        <f t="shared" si="12"/>
        <v>4769300</v>
      </c>
      <c r="AJ164" s="64">
        <f t="shared" si="13"/>
        <v>14565700</v>
      </c>
    </row>
    <row r="165" spans="1:36" s="152" customFormat="1" x14ac:dyDescent="0.2">
      <c r="A165" s="55" t="s">
        <v>654</v>
      </c>
      <c r="B165" s="123">
        <f t="shared" si="14"/>
        <v>22000000</v>
      </c>
      <c r="C165" s="57" t="s">
        <v>57</v>
      </c>
      <c r="D165" s="57" t="s">
        <v>432</v>
      </c>
      <c r="E165" s="57" t="s">
        <v>656</v>
      </c>
      <c r="F165" s="57" t="s">
        <v>657</v>
      </c>
      <c r="G165" s="57" t="s">
        <v>655</v>
      </c>
      <c r="H165" s="57" t="s">
        <v>1287</v>
      </c>
      <c r="I165" s="57" t="s">
        <v>659</v>
      </c>
      <c r="J165" s="57" t="s">
        <v>436</v>
      </c>
      <c r="K165" s="57" t="s">
        <v>658</v>
      </c>
      <c r="L165" s="58"/>
      <c r="M165" s="115">
        <v>22000000</v>
      </c>
      <c r="N165" s="56">
        <v>771</v>
      </c>
      <c r="O165" s="56">
        <v>22000000</v>
      </c>
      <c r="P165" s="59">
        <v>852</v>
      </c>
      <c r="Q165" s="56">
        <v>22000000</v>
      </c>
      <c r="R165" s="59">
        <v>974</v>
      </c>
      <c r="S165" s="60">
        <v>22000000</v>
      </c>
      <c r="T165" s="118" t="s">
        <v>667</v>
      </c>
      <c r="U165" s="120" t="s">
        <v>693</v>
      </c>
      <c r="V165" s="61" t="s">
        <v>711</v>
      </c>
      <c r="W165" s="62"/>
      <c r="X165" s="56"/>
      <c r="Y165" s="56"/>
      <c r="Z165" s="56"/>
      <c r="AA165" s="56"/>
      <c r="AB165" s="56"/>
      <c r="AC165" s="56"/>
      <c r="AD165" s="56"/>
      <c r="AE165" s="56">
        <v>0</v>
      </c>
      <c r="AF165" s="56"/>
      <c r="AG165" s="56"/>
      <c r="AH165" s="60"/>
      <c r="AI165" s="63">
        <f t="shared" si="12"/>
        <v>0</v>
      </c>
      <c r="AJ165" s="64">
        <f t="shared" si="13"/>
        <v>22000000</v>
      </c>
    </row>
    <row r="166" spans="1:36" s="152" customFormat="1" x14ac:dyDescent="0.2">
      <c r="A166" s="55" t="s">
        <v>654</v>
      </c>
      <c r="B166" s="123">
        <f t="shared" si="14"/>
        <v>17401500</v>
      </c>
      <c r="C166" s="57" t="s">
        <v>57</v>
      </c>
      <c r="D166" s="57" t="s">
        <v>432</v>
      </c>
      <c r="E166" s="57" t="s">
        <v>656</v>
      </c>
      <c r="F166" s="57" t="s">
        <v>657</v>
      </c>
      <c r="G166" s="57" t="s">
        <v>655</v>
      </c>
      <c r="H166" s="57" t="s">
        <v>1287</v>
      </c>
      <c r="I166" s="57" t="s">
        <v>659</v>
      </c>
      <c r="J166" s="57" t="s">
        <v>436</v>
      </c>
      <c r="K166" s="57" t="s">
        <v>658</v>
      </c>
      <c r="L166" s="58"/>
      <c r="M166" s="115">
        <v>17401500</v>
      </c>
      <c r="N166" s="56">
        <v>670</v>
      </c>
      <c r="O166" s="56">
        <v>17401500</v>
      </c>
      <c r="P166" s="59">
        <v>720</v>
      </c>
      <c r="Q166" s="56">
        <v>17401500</v>
      </c>
      <c r="R166" s="59">
        <v>879</v>
      </c>
      <c r="S166" s="60">
        <v>17401500</v>
      </c>
      <c r="T166" s="118" t="s">
        <v>668</v>
      </c>
      <c r="U166" s="120" t="s">
        <v>694</v>
      </c>
      <c r="V166" s="61" t="s">
        <v>712</v>
      </c>
      <c r="W166" s="62"/>
      <c r="X166" s="56"/>
      <c r="Y166" s="56"/>
      <c r="Z166" s="56"/>
      <c r="AA166" s="56"/>
      <c r="AB166" s="56"/>
      <c r="AC166" s="56"/>
      <c r="AD166" s="56">
        <v>0</v>
      </c>
      <c r="AE166" s="56">
        <v>2449100</v>
      </c>
      <c r="AF166" s="56"/>
      <c r="AG166" s="56"/>
      <c r="AH166" s="60"/>
      <c r="AI166" s="63">
        <f t="shared" si="12"/>
        <v>2449100</v>
      </c>
      <c r="AJ166" s="64">
        <f t="shared" si="13"/>
        <v>14952400</v>
      </c>
    </row>
    <row r="167" spans="1:36" s="152" customFormat="1" x14ac:dyDescent="0.2">
      <c r="A167" s="55" t="s">
        <v>654</v>
      </c>
      <c r="B167" s="123">
        <f t="shared" si="14"/>
        <v>32000000</v>
      </c>
      <c r="C167" s="57" t="s">
        <v>57</v>
      </c>
      <c r="D167" s="57" t="s">
        <v>432</v>
      </c>
      <c r="E167" s="57" t="s">
        <v>656</v>
      </c>
      <c r="F167" s="57" t="s">
        <v>657</v>
      </c>
      <c r="G167" s="57" t="s">
        <v>655</v>
      </c>
      <c r="H167" s="57" t="s">
        <v>1287</v>
      </c>
      <c r="I167" s="57" t="s">
        <v>659</v>
      </c>
      <c r="J167" s="57" t="s">
        <v>436</v>
      </c>
      <c r="K167" s="57" t="s">
        <v>658</v>
      </c>
      <c r="L167" s="58"/>
      <c r="M167" s="115">
        <v>32000000</v>
      </c>
      <c r="N167" s="56">
        <v>431</v>
      </c>
      <c r="O167" s="56">
        <v>32000000</v>
      </c>
      <c r="P167" s="59">
        <v>523</v>
      </c>
      <c r="Q167" s="56">
        <v>32000000</v>
      </c>
      <c r="R167" s="59" t="s">
        <v>1827</v>
      </c>
      <c r="S167" s="60">
        <v>32000000</v>
      </c>
      <c r="T167" s="118" t="s">
        <v>676</v>
      </c>
      <c r="U167" s="120" t="s">
        <v>1847</v>
      </c>
      <c r="V167" s="61" t="s">
        <v>1856</v>
      </c>
      <c r="W167" s="62"/>
      <c r="X167" s="56"/>
      <c r="Y167" s="56"/>
      <c r="Z167" s="56"/>
      <c r="AA167" s="56"/>
      <c r="AB167" s="56"/>
      <c r="AC167" s="56"/>
      <c r="AD167" s="56"/>
      <c r="AE167" s="56">
        <v>0</v>
      </c>
      <c r="AF167" s="56"/>
      <c r="AG167" s="56"/>
      <c r="AH167" s="60"/>
      <c r="AI167" s="63">
        <f t="shared" si="12"/>
        <v>0</v>
      </c>
      <c r="AJ167" s="64">
        <f t="shared" si="13"/>
        <v>32000000</v>
      </c>
    </row>
    <row r="168" spans="1:36" s="152" customFormat="1" x14ac:dyDescent="0.2">
      <c r="A168" s="55" t="s">
        <v>654</v>
      </c>
      <c r="B168" s="123">
        <f t="shared" si="14"/>
        <v>35000000</v>
      </c>
      <c r="C168" s="57" t="s">
        <v>57</v>
      </c>
      <c r="D168" s="57" t="s">
        <v>432</v>
      </c>
      <c r="E168" s="57" t="s">
        <v>656</v>
      </c>
      <c r="F168" s="57" t="s">
        <v>657</v>
      </c>
      <c r="G168" s="57" t="s">
        <v>655</v>
      </c>
      <c r="H168" s="57" t="s">
        <v>1287</v>
      </c>
      <c r="I168" s="57" t="s">
        <v>659</v>
      </c>
      <c r="J168" s="57" t="s">
        <v>436</v>
      </c>
      <c r="K168" s="57" t="s">
        <v>658</v>
      </c>
      <c r="L168" s="58"/>
      <c r="M168" s="115">
        <v>35000000</v>
      </c>
      <c r="N168" s="56">
        <v>428</v>
      </c>
      <c r="O168" s="56">
        <v>35000000</v>
      </c>
      <c r="P168" s="59">
        <v>511</v>
      </c>
      <c r="Q168" s="56">
        <v>35000000</v>
      </c>
      <c r="R168" s="59">
        <v>905</v>
      </c>
      <c r="S168" s="60">
        <v>35000000</v>
      </c>
      <c r="T168" s="118" t="s">
        <v>672</v>
      </c>
      <c r="U168" s="120" t="s">
        <v>698</v>
      </c>
      <c r="V168" s="61" t="s">
        <v>716</v>
      </c>
      <c r="W168" s="62"/>
      <c r="X168" s="56"/>
      <c r="Y168" s="56"/>
      <c r="Z168" s="56"/>
      <c r="AA168" s="56"/>
      <c r="AB168" s="56"/>
      <c r="AC168" s="56"/>
      <c r="AD168" s="56">
        <v>0</v>
      </c>
      <c r="AE168" s="56">
        <v>17500000</v>
      </c>
      <c r="AF168" s="56"/>
      <c r="AG168" s="56"/>
      <c r="AH168" s="60"/>
      <c r="AI168" s="63">
        <f t="shared" si="12"/>
        <v>17500000</v>
      </c>
      <c r="AJ168" s="64">
        <f t="shared" si="13"/>
        <v>17500000</v>
      </c>
    </row>
    <row r="169" spans="1:36" s="152" customFormat="1" x14ac:dyDescent="0.2">
      <c r="A169" s="55" t="s">
        <v>654</v>
      </c>
      <c r="B169" s="123">
        <f t="shared" si="14"/>
        <v>25000000</v>
      </c>
      <c r="C169" s="57" t="s">
        <v>57</v>
      </c>
      <c r="D169" s="57" t="s">
        <v>432</v>
      </c>
      <c r="E169" s="57" t="s">
        <v>656</v>
      </c>
      <c r="F169" s="57" t="s">
        <v>657</v>
      </c>
      <c r="G169" s="57" t="s">
        <v>655</v>
      </c>
      <c r="H169" s="57" t="s">
        <v>1287</v>
      </c>
      <c r="I169" s="57" t="s">
        <v>659</v>
      </c>
      <c r="J169" s="57" t="s">
        <v>436</v>
      </c>
      <c r="K169" s="57" t="s">
        <v>658</v>
      </c>
      <c r="L169" s="58"/>
      <c r="M169" s="115">
        <v>25000000</v>
      </c>
      <c r="N169" s="56">
        <v>423</v>
      </c>
      <c r="O169" s="56">
        <v>25000000</v>
      </c>
      <c r="P169" s="59">
        <v>512</v>
      </c>
      <c r="Q169" s="56">
        <v>25000000</v>
      </c>
      <c r="R169" s="59">
        <v>907</v>
      </c>
      <c r="S169" s="60">
        <v>25000000</v>
      </c>
      <c r="T169" s="118" t="s">
        <v>670</v>
      </c>
      <c r="U169" s="120" t="s">
        <v>696</v>
      </c>
      <c r="V169" s="61" t="s">
        <v>714</v>
      </c>
      <c r="W169" s="62"/>
      <c r="X169" s="56"/>
      <c r="Y169" s="56"/>
      <c r="Z169" s="56"/>
      <c r="AA169" s="56"/>
      <c r="AB169" s="56"/>
      <c r="AC169" s="56"/>
      <c r="AD169" s="56">
        <v>0</v>
      </c>
      <c r="AE169" s="56">
        <v>12500000</v>
      </c>
      <c r="AF169" s="56"/>
      <c r="AG169" s="56"/>
      <c r="AH169" s="60"/>
      <c r="AI169" s="63">
        <f t="shared" si="12"/>
        <v>12500000</v>
      </c>
      <c r="AJ169" s="64">
        <f t="shared" si="13"/>
        <v>12500000</v>
      </c>
    </row>
    <row r="170" spans="1:36" s="152" customFormat="1" x14ac:dyDescent="0.2">
      <c r="A170" s="55" t="s">
        <v>654</v>
      </c>
      <c r="B170" s="123">
        <f t="shared" si="14"/>
        <v>35000000</v>
      </c>
      <c r="C170" s="57" t="s">
        <v>57</v>
      </c>
      <c r="D170" s="57" t="s">
        <v>432</v>
      </c>
      <c r="E170" s="57" t="s">
        <v>656</v>
      </c>
      <c r="F170" s="57" t="s">
        <v>657</v>
      </c>
      <c r="G170" s="57" t="s">
        <v>655</v>
      </c>
      <c r="H170" s="57" t="s">
        <v>1287</v>
      </c>
      <c r="I170" s="57" t="s">
        <v>659</v>
      </c>
      <c r="J170" s="57" t="s">
        <v>436</v>
      </c>
      <c r="K170" s="57" t="s">
        <v>658</v>
      </c>
      <c r="L170" s="58"/>
      <c r="M170" s="115">
        <v>35000000</v>
      </c>
      <c r="N170" s="56">
        <v>421</v>
      </c>
      <c r="O170" s="56">
        <v>35000000</v>
      </c>
      <c r="P170" s="59">
        <v>509</v>
      </c>
      <c r="Q170" s="56">
        <v>35000000</v>
      </c>
      <c r="R170" s="59">
        <v>906</v>
      </c>
      <c r="S170" s="60">
        <v>35000000</v>
      </c>
      <c r="T170" s="118" t="s">
        <v>673</v>
      </c>
      <c r="U170" s="120" t="s">
        <v>699</v>
      </c>
      <c r="V170" s="61" t="s">
        <v>717</v>
      </c>
      <c r="W170" s="62"/>
      <c r="X170" s="56"/>
      <c r="Y170" s="56"/>
      <c r="Z170" s="56"/>
      <c r="AA170" s="56"/>
      <c r="AB170" s="56"/>
      <c r="AC170" s="56"/>
      <c r="AD170" s="56">
        <v>0</v>
      </c>
      <c r="AE170" s="56">
        <v>17500000</v>
      </c>
      <c r="AF170" s="56"/>
      <c r="AG170" s="56"/>
      <c r="AH170" s="60"/>
      <c r="AI170" s="63">
        <f t="shared" si="12"/>
        <v>17500000</v>
      </c>
      <c r="AJ170" s="64">
        <f t="shared" si="13"/>
        <v>17500000</v>
      </c>
    </row>
    <row r="171" spans="1:36" s="152" customFormat="1" x14ac:dyDescent="0.2">
      <c r="A171" s="55" t="s">
        <v>654</v>
      </c>
      <c r="B171" s="123">
        <f t="shared" si="14"/>
        <v>30000000</v>
      </c>
      <c r="C171" s="57" t="s">
        <v>57</v>
      </c>
      <c r="D171" s="57" t="s">
        <v>432</v>
      </c>
      <c r="E171" s="57" t="s">
        <v>656</v>
      </c>
      <c r="F171" s="57" t="s">
        <v>657</v>
      </c>
      <c r="G171" s="57" t="s">
        <v>655</v>
      </c>
      <c r="H171" s="57" t="s">
        <v>1287</v>
      </c>
      <c r="I171" s="57" t="s">
        <v>659</v>
      </c>
      <c r="J171" s="57" t="s">
        <v>436</v>
      </c>
      <c r="K171" s="57" t="s">
        <v>658</v>
      </c>
      <c r="L171" s="58"/>
      <c r="M171" s="115">
        <v>30000000</v>
      </c>
      <c r="N171" s="56">
        <v>422</v>
      </c>
      <c r="O171" s="56">
        <v>30000000</v>
      </c>
      <c r="P171" s="59">
        <v>520</v>
      </c>
      <c r="Q171" s="56">
        <v>30000000</v>
      </c>
      <c r="R171" s="59">
        <v>959</v>
      </c>
      <c r="S171" s="60">
        <v>30000000</v>
      </c>
      <c r="T171" s="118" t="s">
        <v>671</v>
      </c>
      <c r="U171" s="120" t="s">
        <v>697</v>
      </c>
      <c r="V171" s="61" t="s">
        <v>715</v>
      </c>
      <c r="W171" s="62"/>
      <c r="X171" s="56"/>
      <c r="Y171" s="56"/>
      <c r="Z171" s="56"/>
      <c r="AA171" s="56"/>
      <c r="AB171" s="56"/>
      <c r="AC171" s="56"/>
      <c r="AD171" s="56"/>
      <c r="AE171" s="56">
        <v>15000000</v>
      </c>
      <c r="AF171" s="56"/>
      <c r="AG171" s="56"/>
      <c r="AH171" s="60"/>
      <c r="AI171" s="63">
        <f t="shared" si="12"/>
        <v>15000000</v>
      </c>
      <c r="AJ171" s="64">
        <f t="shared" si="13"/>
        <v>15000000</v>
      </c>
    </row>
    <row r="172" spans="1:36" s="152" customFormat="1" x14ac:dyDescent="0.2">
      <c r="A172" s="55" t="s">
        <v>654</v>
      </c>
      <c r="B172" s="123">
        <f t="shared" si="14"/>
        <v>20000000</v>
      </c>
      <c r="C172" s="57" t="s">
        <v>57</v>
      </c>
      <c r="D172" s="57" t="s">
        <v>432</v>
      </c>
      <c r="E172" s="57" t="s">
        <v>656</v>
      </c>
      <c r="F172" s="57" t="s">
        <v>657</v>
      </c>
      <c r="G172" s="57" t="s">
        <v>655</v>
      </c>
      <c r="H172" s="57" t="s">
        <v>1287</v>
      </c>
      <c r="I172" s="57" t="s">
        <v>659</v>
      </c>
      <c r="J172" s="57" t="s">
        <v>436</v>
      </c>
      <c r="K172" s="57" t="s">
        <v>658</v>
      </c>
      <c r="L172" s="58"/>
      <c r="M172" s="115">
        <v>20000000</v>
      </c>
      <c r="N172" s="56">
        <v>430</v>
      </c>
      <c r="O172" s="56">
        <v>20000000</v>
      </c>
      <c r="P172" s="59">
        <v>522</v>
      </c>
      <c r="Q172" s="56">
        <v>20000000</v>
      </c>
      <c r="R172" s="59">
        <v>909</v>
      </c>
      <c r="S172" s="60">
        <v>20000000</v>
      </c>
      <c r="T172" s="118" t="s">
        <v>674</v>
      </c>
      <c r="U172" s="120" t="s">
        <v>700</v>
      </c>
      <c r="V172" s="61" t="s">
        <v>718</v>
      </c>
      <c r="W172" s="62"/>
      <c r="X172" s="56"/>
      <c r="Y172" s="56"/>
      <c r="Z172" s="56"/>
      <c r="AA172" s="56"/>
      <c r="AB172" s="56"/>
      <c r="AC172" s="56"/>
      <c r="AD172" s="56"/>
      <c r="AE172" s="56">
        <v>20000000</v>
      </c>
      <c r="AF172" s="56"/>
      <c r="AG172" s="56"/>
      <c r="AH172" s="60"/>
      <c r="AI172" s="63">
        <f t="shared" si="12"/>
        <v>20000000</v>
      </c>
      <c r="AJ172" s="64">
        <f t="shared" si="13"/>
        <v>0</v>
      </c>
    </row>
    <row r="173" spans="1:36" s="152" customFormat="1" x14ac:dyDescent="0.2">
      <c r="A173" s="55" t="s">
        <v>654</v>
      </c>
      <c r="B173" s="123">
        <f t="shared" si="14"/>
        <v>100000000</v>
      </c>
      <c r="C173" s="57" t="s">
        <v>57</v>
      </c>
      <c r="D173" s="57" t="s">
        <v>432</v>
      </c>
      <c r="E173" s="57" t="s">
        <v>656</v>
      </c>
      <c r="F173" s="57" t="s">
        <v>657</v>
      </c>
      <c r="G173" s="57" t="s">
        <v>655</v>
      </c>
      <c r="H173" s="57" t="s">
        <v>1287</v>
      </c>
      <c r="I173" s="57" t="s">
        <v>659</v>
      </c>
      <c r="J173" s="57" t="s">
        <v>436</v>
      </c>
      <c r="K173" s="57" t="s">
        <v>658</v>
      </c>
      <c r="L173" s="58"/>
      <c r="M173" s="115">
        <v>100000000</v>
      </c>
      <c r="N173" s="56">
        <v>429</v>
      </c>
      <c r="O173" s="56">
        <v>100000000</v>
      </c>
      <c r="P173" s="59">
        <v>521</v>
      </c>
      <c r="Q173" s="56">
        <v>100000000</v>
      </c>
      <c r="R173" s="59" t="s">
        <v>661</v>
      </c>
      <c r="S173" s="60">
        <v>100000000</v>
      </c>
      <c r="T173" s="118" t="s">
        <v>675</v>
      </c>
      <c r="U173" s="120" t="s">
        <v>701</v>
      </c>
      <c r="V173" s="61">
        <v>345</v>
      </c>
      <c r="W173" s="62"/>
      <c r="X173" s="56"/>
      <c r="Y173" s="56"/>
      <c r="Z173" s="56"/>
      <c r="AA173" s="56"/>
      <c r="AB173" s="56"/>
      <c r="AC173" s="56"/>
      <c r="AD173" s="56">
        <v>0</v>
      </c>
      <c r="AE173" s="56">
        <v>50000000</v>
      </c>
      <c r="AF173" s="56"/>
      <c r="AG173" s="56"/>
      <c r="AH173" s="60"/>
      <c r="AI173" s="63">
        <f t="shared" si="12"/>
        <v>50000000</v>
      </c>
      <c r="AJ173" s="64">
        <f t="shared" si="13"/>
        <v>50000000</v>
      </c>
    </row>
    <row r="174" spans="1:36" s="152" customFormat="1" x14ac:dyDescent="0.2">
      <c r="A174" s="55" t="s">
        <v>654</v>
      </c>
      <c r="B174" s="123">
        <f t="shared" si="14"/>
        <v>20000000</v>
      </c>
      <c r="C174" s="57" t="s">
        <v>57</v>
      </c>
      <c r="D174" s="57" t="s">
        <v>432</v>
      </c>
      <c r="E174" s="57" t="s">
        <v>656</v>
      </c>
      <c r="F174" s="57" t="s">
        <v>657</v>
      </c>
      <c r="G174" s="57" t="s">
        <v>655</v>
      </c>
      <c r="H174" s="57" t="s">
        <v>1287</v>
      </c>
      <c r="I174" s="57" t="s">
        <v>659</v>
      </c>
      <c r="J174" s="57" t="s">
        <v>436</v>
      </c>
      <c r="K174" s="57" t="s">
        <v>658</v>
      </c>
      <c r="L174" s="58"/>
      <c r="M174" s="115">
        <v>20000000</v>
      </c>
      <c r="N174" s="56">
        <v>427</v>
      </c>
      <c r="O174" s="56">
        <v>20000000</v>
      </c>
      <c r="P174" s="59">
        <v>513</v>
      </c>
      <c r="Q174" s="56">
        <v>20000000</v>
      </c>
      <c r="R174" s="59">
        <v>908</v>
      </c>
      <c r="S174" s="60">
        <v>20000000</v>
      </c>
      <c r="T174" s="118" t="s">
        <v>669</v>
      </c>
      <c r="U174" s="120" t="s">
        <v>695</v>
      </c>
      <c r="V174" s="61" t="s">
        <v>713</v>
      </c>
      <c r="W174" s="62"/>
      <c r="X174" s="56"/>
      <c r="Y174" s="56"/>
      <c r="Z174" s="56"/>
      <c r="AA174" s="56"/>
      <c r="AB174" s="56"/>
      <c r="AC174" s="56"/>
      <c r="AD174" s="56"/>
      <c r="AE174" s="56">
        <v>10000000</v>
      </c>
      <c r="AF174" s="56"/>
      <c r="AG174" s="56"/>
      <c r="AH174" s="60"/>
      <c r="AI174" s="63">
        <f t="shared" si="12"/>
        <v>10000000</v>
      </c>
      <c r="AJ174" s="64">
        <f t="shared" si="13"/>
        <v>10000000</v>
      </c>
    </row>
    <row r="175" spans="1:36" s="152" customFormat="1" x14ac:dyDescent="0.2">
      <c r="A175" s="55" t="s">
        <v>654</v>
      </c>
      <c r="B175" s="123">
        <f t="shared" si="14"/>
        <v>13000000</v>
      </c>
      <c r="C175" s="57" t="s">
        <v>57</v>
      </c>
      <c r="D175" s="57" t="s">
        <v>432</v>
      </c>
      <c r="E175" s="57" t="s">
        <v>656</v>
      </c>
      <c r="F175" s="57" t="s">
        <v>657</v>
      </c>
      <c r="G175" s="57" t="s">
        <v>655</v>
      </c>
      <c r="H175" s="57" t="s">
        <v>1287</v>
      </c>
      <c r="I175" s="57" t="s">
        <v>659</v>
      </c>
      <c r="J175" s="57" t="s">
        <v>436</v>
      </c>
      <c r="K175" s="57" t="s">
        <v>658</v>
      </c>
      <c r="L175" s="58"/>
      <c r="M175" s="115">
        <v>13000000</v>
      </c>
      <c r="N175" s="56">
        <v>432</v>
      </c>
      <c r="O175" s="56">
        <v>13000000</v>
      </c>
      <c r="P175" s="59">
        <v>524</v>
      </c>
      <c r="Q175" s="56">
        <v>13000000</v>
      </c>
      <c r="R175" s="59" t="s">
        <v>1828</v>
      </c>
      <c r="S175" s="60">
        <v>13000000</v>
      </c>
      <c r="T175" s="118" t="s">
        <v>677</v>
      </c>
      <c r="U175" s="120" t="s">
        <v>1848</v>
      </c>
      <c r="V175" s="61">
        <v>472</v>
      </c>
      <c r="W175" s="62"/>
      <c r="X175" s="56"/>
      <c r="Y175" s="56"/>
      <c r="Z175" s="56"/>
      <c r="AA175" s="56"/>
      <c r="AB175" s="56"/>
      <c r="AC175" s="56"/>
      <c r="AD175" s="56"/>
      <c r="AE175" s="56">
        <v>0</v>
      </c>
      <c r="AF175" s="56"/>
      <c r="AG175" s="56"/>
      <c r="AH175" s="60"/>
      <c r="AI175" s="63">
        <f t="shared" si="12"/>
        <v>0</v>
      </c>
      <c r="AJ175" s="64">
        <f t="shared" si="13"/>
        <v>13000000</v>
      </c>
    </row>
    <row r="176" spans="1:36" s="152" customFormat="1" x14ac:dyDescent="0.2">
      <c r="A176" s="55" t="s">
        <v>654</v>
      </c>
      <c r="B176" s="123">
        <f t="shared" si="14"/>
        <v>10000000</v>
      </c>
      <c r="C176" s="57" t="s">
        <v>57</v>
      </c>
      <c r="D176" s="57" t="s">
        <v>432</v>
      </c>
      <c r="E176" s="57" t="s">
        <v>656</v>
      </c>
      <c r="F176" s="57" t="s">
        <v>657</v>
      </c>
      <c r="G176" s="57" t="s">
        <v>655</v>
      </c>
      <c r="H176" s="57" t="s">
        <v>1287</v>
      </c>
      <c r="I176" s="57" t="s">
        <v>659</v>
      </c>
      <c r="J176" s="57" t="s">
        <v>436</v>
      </c>
      <c r="K176" s="57" t="s">
        <v>658</v>
      </c>
      <c r="L176" s="58"/>
      <c r="M176" s="115">
        <v>10000000</v>
      </c>
      <c r="N176" s="56">
        <v>433</v>
      </c>
      <c r="O176" s="56">
        <v>10000000</v>
      </c>
      <c r="P176" s="59">
        <v>1092</v>
      </c>
      <c r="Q176" s="56">
        <v>10000000</v>
      </c>
      <c r="R176" s="59" t="s">
        <v>1829</v>
      </c>
      <c r="S176" s="60">
        <v>10000000</v>
      </c>
      <c r="T176" s="118" t="s">
        <v>678</v>
      </c>
      <c r="U176" s="120" t="s">
        <v>1849</v>
      </c>
      <c r="V176" s="61">
        <v>584</v>
      </c>
      <c r="W176" s="62"/>
      <c r="X176" s="56"/>
      <c r="Y176" s="56"/>
      <c r="Z176" s="56"/>
      <c r="AA176" s="56"/>
      <c r="AB176" s="56"/>
      <c r="AC176" s="56"/>
      <c r="AD176" s="56"/>
      <c r="AE176" s="56">
        <v>0</v>
      </c>
      <c r="AF176" s="56"/>
      <c r="AG176" s="56"/>
      <c r="AH176" s="60"/>
      <c r="AI176" s="63">
        <f t="shared" si="12"/>
        <v>0</v>
      </c>
      <c r="AJ176" s="64">
        <f t="shared" si="13"/>
        <v>10000000</v>
      </c>
    </row>
    <row r="177" spans="1:36" s="152" customFormat="1" x14ac:dyDescent="0.2">
      <c r="A177" s="55" t="s">
        <v>654</v>
      </c>
      <c r="B177" s="123">
        <f t="shared" si="14"/>
        <v>25500000</v>
      </c>
      <c r="C177" s="57" t="s">
        <v>57</v>
      </c>
      <c r="D177" s="57" t="s">
        <v>432</v>
      </c>
      <c r="E177" s="57" t="s">
        <v>656</v>
      </c>
      <c r="F177" s="57" t="s">
        <v>657</v>
      </c>
      <c r="G177" s="57" t="s">
        <v>655</v>
      </c>
      <c r="H177" s="57" t="s">
        <v>1287</v>
      </c>
      <c r="I177" s="57" t="s">
        <v>659</v>
      </c>
      <c r="J177" s="57" t="s">
        <v>436</v>
      </c>
      <c r="K177" s="57" t="s">
        <v>658</v>
      </c>
      <c r="L177" s="58"/>
      <c r="M177" s="115">
        <v>25500000</v>
      </c>
      <c r="N177" s="56">
        <v>435</v>
      </c>
      <c r="O177" s="56">
        <v>25500000</v>
      </c>
      <c r="P177" s="59">
        <v>518</v>
      </c>
      <c r="Q177" s="56">
        <v>25500000</v>
      </c>
      <c r="R177" s="59" t="s">
        <v>1830</v>
      </c>
      <c r="S177" s="60">
        <v>25500000</v>
      </c>
      <c r="T177" s="118" t="s">
        <v>679</v>
      </c>
      <c r="U177" s="120" t="s">
        <v>1850</v>
      </c>
      <c r="V177" s="61" t="s">
        <v>719</v>
      </c>
      <c r="W177" s="62"/>
      <c r="X177" s="56"/>
      <c r="Y177" s="56"/>
      <c r="Z177" s="56"/>
      <c r="AA177" s="56"/>
      <c r="AB177" s="56"/>
      <c r="AC177" s="56"/>
      <c r="AD177" s="56"/>
      <c r="AE177" s="56">
        <v>0</v>
      </c>
      <c r="AF177" s="56"/>
      <c r="AG177" s="56"/>
      <c r="AH177" s="60"/>
      <c r="AI177" s="63">
        <f t="shared" ref="AI177:AI195" si="15">SUM(W177:AH177)</f>
        <v>0</v>
      </c>
      <c r="AJ177" s="64">
        <f t="shared" ref="AJ177:AJ195" si="16">+S177-AI177</f>
        <v>25500000</v>
      </c>
    </row>
    <row r="178" spans="1:36" s="152" customFormat="1" x14ac:dyDescent="0.2">
      <c r="A178" s="55" t="s">
        <v>654</v>
      </c>
      <c r="B178" s="123">
        <f t="shared" si="14"/>
        <v>54500000</v>
      </c>
      <c r="C178" s="57" t="s">
        <v>57</v>
      </c>
      <c r="D178" s="57" t="s">
        <v>432</v>
      </c>
      <c r="E178" s="57" t="s">
        <v>656</v>
      </c>
      <c r="F178" s="57" t="s">
        <v>657</v>
      </c>
      <c r="G178" s="57" t="s">
        <v>655</v>
      </c>
      <c r="H178" s="57" t="s">
        <v>1287</v>
      </c>
      <c r="I178" s="57" t="s">
        <v>659</v>
      </c>
      <c r="J178" s="57" t="s">
        <v>436</v>
      </c>
      <c r="K178" s="57" t="s">
        <v>658</v>
      </c>
      <c r="L178" s="58"/>
      <c r="M178" s="115">
        <v>54500000</v>
      </c>
      <c r="N178" s="65">
        <v>434</v>
      </c>
      <c r="O178" s="65">
        <v>54500000</v>
      </c>
      <c r="P178" s="59">
        <v>519</v>
      </c>
      <c r="Q178" s="65">
        <v>54500000</v>
      </c>
      <c r="R178" s="59" t="s">
        <v>662</v>
      </c>
      <c r="S178" s="60">
        <v>54500000</v>
      </c>
      <c r="T178" s="118" t="s">
        <v>679</v>
      </c>
      <c r="U178" s="120" t="s">
        <v>702</v>
      </c>
      <c r="V178" s="61" t="s">
        <v>720</v>
      </c>
      <c r="W178" s="62"/>
      <c r="X178" s="56"/>
      <c r="Y178" s="56"/>
      <c r="Z178" s="56"/>
      <c r="AA178" s="56"/>
      <c r="AB178" s="56"/>
      <c r="AC178" s="56"/>
      <c r="AD178" s="56">
        <v>49000000</v>
      </c>
      <c r="AE178" s="56">
        <v>5500000</v>
      </c>
      <c r="AF178" s="56"/>
      <c r="AG178" s="56"/>
      <c r="AH178" s="60"/>
      <c r="AI178" s="63">
        <f t="shared" si="15"/>
        <v>54500000</v>
      </c>
      <c r="AJ178" s="64">
        <f t="shared" si="16"/>
        <v>0</v>
      </c>
    </row>
    <row r="179" spans="1:36" s="152" customFormat="1" x14ac:dyDescent="0.2">
      <c r="A179" s="55" t="s">
        <v>654</v>
      </c>
      <c r="B179" s="123">
        <f t="shared" si="14"/>
        <v>30000000</v>
      </c>
      <c r="C179" s="57" t="s">
        <v>57</v>
      </c>
      <c r="D179" s="57" t="s">
        <v>432</v>
      </c>
      <c r="E179" s="57" t="s">
        <v>656</v>
      </c>
      <c r="F179" s="57" t="s">
        <v>657</v>
      </c>
      <c r="G179" s="57" t="s">
        <v>655</v>
      </c>
      <c r="H179" s="57" t="s">
        <v>1287</v>
      </c>
      <c r="I179" s="57" t="s">
        <v>659</v>
      </c>
      <c r="J179" s="57" t="s">
        <v>436</v>
      </c>
      <c r="K179" s="57" t="s">
        <v>658</v>
      </c>
      <c r="L179" s="58"/>
      <c r="M179" s="115">
        <v>30000000</v>
      </c>
      <c r="N179" s="56">
        <v>436</v>
      </c>
      <c r="O179" s="65">
        <v>30000000</v>
      </c>
      <c r="P179" s="59">
        <v>515</v>
      </c>
      <c r="Q179" s="65">
        <v>30000000</v>
      </c>
      <c r="R179" s="59" t="s">
        <v>1831</v>
      </c>
      <c r="S179" s="65">
        <v>30000000</v>
      </c>
      <c r="T179" s="118" t="s">
        <v>680</v>
      </c>
      <c r="U179" s="120" t="s">
        <v>1851</v>
      </c>
      <c r="V179" s="61" t="s">
        <v>1857</v>
      </c>
      <c r="W179" s="62"/>
      <c r="X179" s="56"/>
      <c r="Y179" s="56"/>
      <c r="Z179" s="56"/>
      <c r="AA179" s="56"/>
      <c r="AB179" s="56"/>
      <c r="AC179" s="56"/>
      <c r="AD179" s="56"/>
      <c r="AE179" s="56"/>
      <c r="AF179" s="56"/>
      <c r="AG179" s="56"/>
      <c r="AH179" s="60"/>
      <c r="AI179" s="63">
        <f t="shared" si="15"/>
        <v>0</v>
      </c>
      <c r="AJ179" s="64">
        <f t="shared" si="16"/>
        <v>30000000</v>
      </c>
    </row>
    <row r="180" spans="1:36" s="152" customFormat="1" x14ac:dyDescent="0.2">
      <c r="A180" s="55" t="s">
        <v>654</v>
      </c>
      <c r="B180" s="123">
        <f t="shared" si="14"/>
        <v>210000000</v>
      </c>
      <c r="C180" s="57" t="s">
        <v>57</v>
      </c>
      <c r="D180" s="57" t="s">
        <v>432</v>
      </c>
      <c r="E180" s="57" t="s">
        <v>656</v>
      </c>
      <c r="F180" s="57" t="s">
        <v>657</v>
      </c>
      <c r="G180" s="57" t="s">
        <v>655</v>
      </c>
      <c r="H180" s="57" t="s">
        <v>1287</v>
      </c>
      <c r="I180" s="57" t="s">
        <v>659</v>
      </c>
      <c r="J180" s="57" t="s">
        <v>436</v>
      </c>
      <c r="K180" s="57" t="s">
        <v>658</v>
      </c>
      <c r="L180" s="58"/>
      <c r="M180" s="115">
        <v>210000000</v>
      </c>
      <c r="N180" s="56">
        <v>437</v>
      </c>
      <c r="O180" s="56">
        <v>210000000</v>
      </c>
      <c r="P180" s="59">
        <v>517</v>
      </c>
      <c r="Q180" s="56">
        <v>210000000</v>
      </c>
      <c r="R180" s="59" t="s">
        <v>1832</v>
      </c>
      <c r="S180" s="60">
        <v>210000000</v>
      </c>
      <c r="T180" s="118" t="s">
        <v>681</v>
      </c>
      <c r="U180" s="120" t="s">
        <v>1851</v>
      </c>
      <c r="V180" s="61" t="s">
        <v>1857</v>
      </c>
      <c r="W180" s="62"/>
      <c r="X180" s="56"/>
      <c r="Y180" s="56"/>
      <c r="Z180" s="56"/>
      <c r="AA180" s="56"/>
      <c r="AB180" s="56"/>
      <c r="AC180" s="56"/>
      <c r="AD180" s="56"/>
      <c r="AE180" s="56"/>
      <c r="AF180" s="56"/>
      <c r="AG180" s="56"/>
      <c r="AH180" s="60"/>
      <c r="AI180" s="63">
        <f t="shared" si="15"/>
        <v>0</v>
      </c>
      <c r="AJ180" s="64">
        <f t="shared" si="16"/>
        <v>210000000</v>
      </c>
    </row>
    <row r="181" spans="1:36" s="152" customFormat="1" x14ac:dyDescent="0.2">
      <c r="A181" s="55" t="s">
        <v>654</v>
      </c>
      <c r="B181" s="123">
        <f t="shared" si="14"/>
        <v>96000000</v>
      </c>
      <c r="C181" s="57" t="s">
        <v>57</v>
      </c>
      <c r="D181" s="57" t="s">
        <v>432</v>
      </c>
      <c r="E181" s="57" t="s">
        <v>656</v>
      </c>
      <c r="F181" s="57" t="s">
        <v>657</v>
      </c>
      <c r="G181" s="57" t="s">
        <v>655</v>
      </c>
      <c r="H181" s="57" t="s">
        <v>1287</v>
      </c>
      <c r="I181" s="57" t="s">
        <v>659</v>
      </c>
      <c r="J181" s="57" t="s">
        <v>436</v>
      </c>
      <c r="K181" s="57" t="s">
        <v>658</v>
      </c>
      <c r="L181" s="58"/>
      <c r="M181" s="115">
        <v>96000000</v>
      </c>
      <c r="N181" s="65">
        <v>439</v>
      </c>
      <c r="O181" s="65">
        <v>96000000</v>
      </c>
      <c r="P181" s="59">
        <v>529</v>
      </c>
      <c r="Q181" s="65">
        <v>96000000</v>
      </c>
      <c r="R181" s="59" t="s">
        <v>1833</v>
      </c>
      <c r="S181" s="60">
        <v>96000000</v>
      </c>
      <c r="T181" s="118" t="s">
        <v>684</v>
      </c>
      <c r="U181" s="120" t="s">
        <v>1852</v>
      </c>
      <c r="V181" s="61" t="s">
        <v>300</v>
      </c>
      <c r="W181" s="62"/>
      <c r="X181" s="56"/>
      <c r="Y181" s="56"/>
      <c r="Z181" s="56"/>
      <c r="AA181" s="56"/>
      <c r="AB181" s="56"/>
      <c r="AC181" s="56"/>
      <c r="AD181" s="56"/>
      <c r="AE181" s="56">
        <v>0</v>
      </c>
      <c r="AF181" s="56"/>
      <c r="AG181" s="56"/>
      <c r="AH181" s="60"/>
      <c r="AI181" s="63">
        <f t="shared" si="15"/>
        <v>0</v>
      </c>
      <c r="AJ181" s="64">
        <f t="shared" si="16"/>
        <v>96000000</v>
      </c>
    </row>
    <row r="182" spans="1:36" s="152" customFormat="1" x14ac:dyDescent="0.2">
      <c r="A182" s="55" t="s">
        <v>654</v>
      </c>
      <c r="B182" s="123">
        <f t="shared" si="14"/>
        <v>120000000</v>
      </c>
      <c r="C182" s="57" t="s">
        <v>57</v>
      </c>
      <c r="D182" s="57" t="s">
        <v>432</v>
      </c>
      <c r="E182" s="57" t="s">
        <v>656</v>
      </c>
      <c r="F182" s="57" t="s">
        <v>657</v>
      </c>
      <c r="G182" s="57" t="s">
        <v>655</v>
      </c>
      <c r="H182" s="57" t="s">
        <v>1287</v>
      </c>
      <c r="I182" s="57" t="s">
        <v>659</v>
      </c>
      <c r="J182" s="57" t="s">
        <v>436</v>
      </c>
      <c r="K182" s="57" t="s">
        <v>658</v>
      </c>
      <c r="L182" s="58"/>
      <c r="M182" s="115">
        <v>120000000</v>
      </c>
      <c r="N182" s="56">
        <v>438</v>
      </c>
      <c r="O182" s="65">
        <v>120000000</v>
      </c>
      <c r="P182" s="59">
        <v>516</v>
      </c>
      <c r="Q182" s="65">
        <v>120000000</v>
      </c>
      <c r="R182" s="59" t="s">
        <v>1834</v>
      </c>
      <c r="S182" s="65">
        <v>120000000</v>
      </c>
      <c r="T182" s="118" t="s">
        <v>683</v>
      </c>
      <c r="U182" s="120" t="s">
        <v>1852</v>
      </c>
      <c r="V182" s="61" t="s">
        <v>300</v>
      </c>
      <c r="W182" s="62"/>
      <c r="X182" s="56"/>
      <c r="Y182" s="56"/>
      <c r="Z182" s="56"/>
      <c r="AA182" s="56"/>
      <c r="AB182" s="56"/>
      <c r="AC182" s="56"/>
      <c r="AD182" s="56"/>
      <c r="AE182" s="56">
        <v>0</v>
      </c>
      <c r="AF182" s="56"/>
      <c r="AG182" s="56"/>
      <c r="AH182" s="60"/>
      <c r="AI182" s="63">
        <f t="shared" si="15"/>
        <v>0</v>
      </c>
      <c r="AJ182" s="64">
        <f t="shared" si="16"/>
        <v>120000000</v>
      </c>
    </row>
    <row r="183" spans="1:36" s="152" customFormat="1" x14ac:dyDescent="0.2">
      <c r="A183" s="55" t="s">
        <v>654</v>
      </c>
      <c r="B183" s="123">
        <f t="shared" si="14"/>
        <v>50000000</v>
      </c>
      <c r="C183" s="57" t="s">
        <v>57</v>
      </c>
      <c r="D183" s="57" t="s">
        <v>432</v>
      </c>
      <c r="E183" s="57" t="s">
        <v>656</v>
      </c>
      <c r="F183" s="57" t="s">
        <v>657</v>
      </c>
      <c r="G183" s="57" t="s">
        <v>655</v>
      </c>
      <c r="H183" s="57" t="s">
        <v>1287</v>
      </c>
      <c r="I183" s="57" t="s">
        <v>659</v>
      </c>
      <c r="J183" s="57" t="s">
        <v>436</v>
      </c>
      <c r="K183" s="57" t="s">
        <v>658</v>
      </c>
      <c r="L183" s="58"/>
      <c r="M183" s="115">
        <v>50000000</v>
      </c>
      <c r="N183" s="56">
        <v>441</v>
      </c>
      <c r="O183" s="56">
        <v>50000000</v>
      </c>
      <c r="P183" s="59">
        <v>508</v>
      </c>
      <c r="Q183" s="56">
        <v>50000000</v>
      </c>
      <c r="R183" s="59" t="s">
        <v>1835</v>
      </c>
      <c r="S183" s="60">
        <v>50000000</v>
      </c>
      <c r="T183" s="118" t="s">
        <v>682</v>
      </c>
      <c r="U183" s="120" t="s">
        <v>1852</v>
      </c>
      <c r="V183" s="61" t="s">
        <v>300</v>
      </c>
      <c r="W183" s="62"/>
      <c r="X183" s="56"/>
      <c r="Y183" s="56"/>
      <c r="Z183" s="56"/>
      <c r="AA183" s="56"/>
      <c r="AB183" s="56"/>
      <c r="AC183" s="56"/>
      <c r="AD183" s="56"/>
      <c r="AE183" s="56">
        <v>0</v>
      </c>
      <c r="AF183" s="56"/>
      <c r="AG183" s="56"/>
      <c r="AH183" s="60"/>
      <c r="AI183" s="63">
        <f t="shared" si="15"/>
        <v>0</v>
      </c>
      <c r="AJ183" s="64">
        <f t="shared" si="16"/>
        <v>50000000</v>
      </c>
    </row>
    <row r="184" spans="1:36" s="152" customFormat="1" x14ac:dyDescent="0.2">
      <c r="A184" s="55" t="s">
        <v>654</v>
      </c>
      <c r="B184" s="123">
        <f t="shared" si="14"/>
        <v>35000000</v>
      </c>
      <c r="C184" s="57" t="s">
        <v>57</v>
      </c>
      <c r="D184" s="57" t="s">
        <v>432</v>
      </c>
      <c r="E184" s="57" t="s">
        <v>656</v>
      </c>
      <c r="F184" s="57" t="s">
        <v>657</v>
      </c>
      <c r="G184" s="57" t="s">
        <v>655</v>
      </c>
      <c r="H184" s="57" t="s">
        <v>1287</v>
      </c>
      <c r="I184" s="57" t="s">
        <v>659</v>
      </c>
      <c r="J184" s="57" t="s">
        <v>436</v>
      </c>
      <c r="K184" s="57" t="s">
        <v>658</v>
      </c>
      <c r="L184" s="58"/>
      <c r="M184" s="115">
        <v>35000000</v>
      </c>
      <c r="N184" s="65" t="s">
        <v>660</v>
      </c>
      <c r="O184" s="65">
        <v>35000000</v>
      </c>
      <c r="P184" s="59" t="s">
        <v>1838</v>
      </c>
      <c r="Q184" s="65">
        <v>35000000</v>
      </c>
      <c r="R184" s="59" t="s">
        <v>1836</v>
      </c>
      <c r="S184" s="60">
        <v>35000000</v>
      </c>
      <c r="T184" s="118" t="s">
        <v>685</v>
      </c>
      <c r="U184" s="120" t="s">
        <v>703</v>
      </c>
      <c r="V184" s="61" t="s">
        <v>721</v>
      </c>
      <c r="W184" s="62"/>
      <c r="X184" s="56"/>
      <c r="Y184" s="56"/>
      <c r="Z184" s="56"/>
      <c r="AA184" s="56"/>
      <c r="AB184" s="56"/>
      <c r="AC184" s="56"/>
      <c r="AD184" s="56"/>
      <c r="AE184" s="56">
        <v>0</v>
      </c>
      <c r="AF184" s="56"/>
      <c r="AG184" s="56"/>
      <c r="AH184" s="60"/>
      <c r="AI184" s="63">
        <f t="shared" si="15"/>
        <v>0</v>
      </c>
      <c r="AJ184" s="64">
        <f t="shared" si="16"/>
        <v>35000000</v>
      </c>
    </row>
    <row r="185" spans="1:36" s="152" customFormat="1" x14ac:dyDescent="0.2">
      <c r="A185" s="55" t="s">
        <v>654</v>
      </c>
      <c r="B185" s="123">
        <f t="shared" si="14"/>
        <v>40000000</v>
      </c>
      <c r="C185" s="57" t="s">
        <v>57</v>
      </c>
      <c r="D185" s="57" t="s">
        <v>432</v>
      </c>
      <c r="E185" s="57" t="s">
        <v>656</v>
      </c>
      <c r="F185" s="57" t="s">
        <v>657</v>
      </c>
      <c r="G185" s="57" t="s">
        <v>655</v>
      </c>
      <c r="H185" s="57" t="s">
        <v>1287</v>
      </c>
      <c r="I185" s="57" t="s">
        <v>659</v>
      </c>
      <c r="J185" s="57" t="s">
        <v>436</v>
      </c>
      <c r="K185" s="57" t="s">
        <v>658</v>
      </c>
      <c r="L185" s="58"/>
      <c r="M185" s="115">
        <v>40000000</v>
      </c>
      <c r="N185" s="56">
        <v>461</v>
      </c>
      <c r="O185" s="65">
        <v>40000000</v>
      </c>
      <c r="P185" s="59">
        <v>637</v>
      </c>
      <c r="Q185" s="65">
        <v>40000000</v>
      </c>
      <c r="R185" s="59">
        <v>708</v>
      </c>
      <c r="S185" s="65">
        <v>40000000</v>
      </c>
      <c r="T185" s="118" t="s">
        <v>686</v>
      </c>
      <c r="U185" s="120" t="s">
        <v>704</v>
      </c>
      <c r="V185" s="61" t="s">
        <v>722</v>
      </c>
      <c r="W185" s="62"/>
      <c r="X185" s="56"/>
      <c r="Y185" s="56"/>
      <c r="Z185" s="56"/>
      <c r="AA185" s="56"/>
      <c r="AB185" s="56"/>
      <c r="AC185" s="56"/>
      <c r="AD185" s="56">
        <v>3466667</v>
      </c>
      <c r="AE185" s="56">
        <v>8000000</v>
      </c>
      <c r="AF185" s="56"/>
      <c r="AG185" s="56"/>
      <c r="AH185" s="60"/>
      <c r="AI185" s="63">
        <f t="shared" si="15"/>
        <v>11466667</v>
      </c>
      <c r="AJ185" s="64">
        <f t="shared" si="16"/>
        <v>28533333</v>
      </c>
    </row>
    <row r="186" spans="1:36" s="152" customFormat="1" x14ac:dyDescent="0.2">
      <c r="A186" s="55" t="s">
        <v>654</v>
      </c>
      <c r="B186" s="123">
        <f t="shared" si="14"/>
        <v>40000000</v>
      </c>
      <c r="C186" s="57" t="s">
        <v>57</v>
      </c>
      <c r="D186" s="57" t="s">
        <v>432</v>
      </c>
      <c r="E186" s="57" t="s">
        <v>656</v>
      </c>
      <c r="F186" s="57" t="s">
        <v>657</v>
      </c>
      <c r="G186" s="57" t="s">
        <v>655</v>
      </c>
      <c r="H186" s="57" t="s">
        <v>1287</v>
      </c>
      <c r="I186" s="57" t="s">
        <v>659</v>
      </c>
      <c r="J186" s="57" t="s">
        <v>436</v>
      </c>
      <c r="K186" s="57" t="s">
        <v>658</v>
      </c>
      <c r="L186" s="58"/>
      <c r="M186" s="115">
        <v>40000000</v>
      </c>
      <c r="N186" s="65">
        <v>462</v>
      </c>
      <c r="O186" s="65">
        <v>40000000</v>
      </c>
      <c r="P186" s="59">
        <v>630</v>
      </c>
      <c r="Q186" s="65">
        <v>40000000</v>
      </c>
      <c r="R186" s="59">
        <v>709</v>
      </c>
      <c r="S186" s="60">
        <v>40000000</v>
      </c>
      <c r="T186" s="118" t="s">
        <v>687</v>
      </c>
      <c r="U186" s="120" t="s">
        <v>705</v>
      </c>
      <c r="V186" s="61" t="s">
        <v>723</v>
      </c>
      <c r="W186" s="62"/>
      <c r="X186" s="56"/>
      <c r="Y186" s="56"/>
      <c r="Z186" s="56"/>
      <c r="AA186" s="56"/>
      <c r="AB186" s="56"/>
      <c r="AC186" s="56"/>
      <c r="AD186" s="56">
        <v>3466667</v>
      </c>
      <c r="AE186" s="56">
        <v>8000000</v>
      </c>
      <c r="AF186" s="56"/>
      <c r="AG186" s="56"/>
      <c r="AH186" s="60"/>
      <c r="AI186" s="63">
        <f t="shared" ref="AI186:AI193" si="17">SUM(W186:AH186)</f>
        <v>11466667</v>
      </c>
      <c r="AJ186" s="64">
        <f t="shared" ref="AJ186:AJ193" si="18">+S186-AI186</f>
        <v>28533333</v>
      </c>
    </row>
    <row r="187" spans="1:36" s="152" customFormat="1" x14ac:dyDescent="0.2">
      <c r="A187" s="55" t="s">
        <v>654</v>
      </c>
      <c r="B187" s="123">
        <f t="shared" si="14"/>
        <v>40000000</v>
      </c>
      <c r="C187" s="57" t="s">
        <v>57</v>
      </c>
      <c r="D187" s="57" t="s">
        <v>432</v>
      </c>
      <c r="E187" s="57" t="s">
        <v>656</v>
      </c>
      <c r="F187" s="57" t="s">
        <v>657</v>
      </c>
      <c r="G187" s="57" t="s">
        <v>655</v>
      </c>
      <c r="H187" s="57" t="s">
        <v>1287</v>
      </c>
      <c r="I187" s="57" t="s">
        <v>659</v>
      </c>
      <c r="J187" s="57" t="s">
        <v>436</v>
      </c>
      <c r="K187" s="57" t="s">
        <v>658</v>
      </c>
      <c r="L187" s="58"/>
      <c r="M187" s="115">
        <v>40000000</v>
      </c>
      <c r="N187" s="56">
        <v>463</v>
      </c>
      <c r="O187" s="65">
        <v>40000000</v>
      </c>
      <c r="P187" s="59">
        <v>638</v>
      </c>
      <c r="Q187" s="65">
        <v>40000000</v>
      </c>
      <c r="R187" s="59">
        <v>743</v>
      </c>
      <c r="S187" s="65">
        <v>40000000</v>
      </c>
      <c r="T187" s="118" t="s">
        <v>688</v>
      </c>
      <c r="U187" s="120" t="s">
        <v>706</v>
      </c>
      <c r="V187" s="61" t="s">
        <v>724</v>
      </c>
      <c r="W187" s="62"/>
      <c r="X187" s="56"/>
      <c r="Y187" s="56"/>
      <c r="Z187" s="56"/>
      <c r="AA187" s="56"/>
      <c r="AB187" s="56"/>
      <c r="AC187" s="56"/>
      <c r="AD187" s="56"/>
      <c r="AE187" s="56">
        <v>10400000</v>
      </c>
      <c r="AF187" s="56"/>
      <c r="AG187" s="56"/>
      <c r="AH187" s="60"/>
      <c r="AI187" s="63">
        <f t="shared" si="17"/>
        <v>10400000</v>
      </c>
      <c r="AJ187" s="64">
        <f t="shared" si="18"/>
        <v>29600000</v>
      </c>
    </row>
    <row r="188" spans="1:36" s="152" customFormat="1" x14ac:dyDescent="0.2">
      <c r="A188" s="55" t="s">
        <v>654</v>
      </c>
      <c r="B188" s="123">
        <f t="shared" si="14"/>
        <v>12000000</v>
      </c>
      <c r="C188" s="57" t="s">
        <v>57</v>
      </c>
      <c r="D188" s="57" t="s">
        <v>432</v>
      </c>
      <c r="E188" s="57" t="s">
        <v>656</v>
      </c>
      <c r="F188" s="57" t="s">
        <v>657</v>
      </c>
      <c r="G188" s="57" t="s">
        <v>655</v>
      </c>
      <c r="H188" s="57" t="s">
        <v>1287</v>
      </c>
      <c r="I188" s="57" t="s">
        <v>659</v>
      </c>
      <c r="J188" s="57" t="s">
        <v>436</v>
      </c>
      <c r="K188" s="57" t="s">
        <v>658</v>
      </c>
      <c r="L188" s="58"/>
      <c r="M188" s="115">
        <v>12000000</v>
      </c>
      <c r="N188" s="56">
        <v>1105</v>
      </c>
      <c r="O188" s="56">
        <v>12000000</v>
      </c>
      <c r="P188" s="59">
        <v>1210</v>
      </c>
      <c r="Q188" s="56">
        <v>12000000</v>
      </c>
      <c r="R188" s="59">
        <v>1494</v>
      </c>
      <c r="S188" s="60">
        <v>12000000</v>
      </c>
      <c r="T188" s="118" t="s">
        <v>1840</v>
      </c>
      <c r="U188" s="120" t="s">
        <v>1853</v>
      </c>
      <c r="V188" s="61">
        <v>396</v>
      </c>
      <c r="W188" s="62"/>
      <c r="X188" s="56"/>
      <c r="Y188" s="56"/>
      <c r="Z188" s="56"/>
      <c r="AA188" s="56"/>
      <c r="AB188" s="56"/>
      <c r="AC188" s="56"/>
      <c r="AD188" s="56"/>
      <c r="AE188" s="56"/>
      <c r="AF188" s="56"/>
      <c r="AG188" s="56"/>
      <c r="AH188" s="60"/>
      <c r="AI188" s="63">
        <f t="shared" si="17"/>
        <v>0</v>
      </c>
      <c r="AJ188" s="64">
        <f t="shared" si="18"/>
        <v>12000000</v>
      </c>
    </row>
    <row r="189" spans="1:36" s="152" customFormat="1" x14ac:dyDescent="0.2">
      <c r="A189" s="55" t="s">
        <v>654</v>
      </c>
      <c r="B189" s="123">
        <f t="shared" si="14"/>
        <v>8000000</v>
      </c>
      <c r="C189" s="57" t="s">
        <v>57</v>
      </c>
      <c r="D189" s="57" t="s">
        <v>432</v>
      </c>
      <c r="E189" s="57" t="s">
        <v>656</v>
      </c>
      <c r="F189" s="57" t="s">
        <v>657</v>
      </c>
      <c r="G189" s="57" t="s">
        <v>655</v>
      </c>
      <c r="H189" s="57" t="s">
        <v>1287</v>
      </c>
      <c r="I189" s="57" t="s">
        <v>659</v>
      </c>
      <c r="J189" s="57" t="s">
        <v>436</v>
      </c>
      <c r="K189" s="57" t="s">
        <v>658</v>
      </c>
      <c r="L189" s="58"/>
      <c r="M189" s="115">
        <v>8000000</v>
      </c>
      <c r="N189" s="65">
        <v>1126</v>
      </c>
      <c r="O189" s="65">
        <v>8000000</v>
      </c>
      <c r="P189" s="59">
        <v>1220</v>
      </c>
      <c r="Q189" s="65">
        <v>8000000</v>
      </c>
      <c r="R189" s="59">
        <v>1484</v>
      </c>
      <c r="S189" s="60">
        <v>8000000</v>
      </c>
      <c r="T189" s="118" t="s">
        <v>1841</v>
      </c>
      <c r="U189" s="120" t="s">
        <v>705</v>
      </c>
      <c r="V189" s="61">
        <v>427</v>
      </c>
      <c r="W189" s="62"/>
      <c r="X189" s="56"/>
      <c r="Y189" s="56"/>
      <c r="Z189" s="56"/>
      <c r="AA189" s="56"/>
      <c r="AB189" s="56"/>
      <c r="AC189" s="56"/>
      <c r="AD189" s="56"/>
      <c r="AE189" s="56"/>
      <c r="AF189" s="56"/>
      <c r="AG189" s="56"/>
      <c r="AH189" s="60"/>
      <c r="AI189" s="63">
        <f t="shared" si="17"/>
        <v>0</v>
      </c>
      <c r="AJ189" s="64">
        <f t="shared" si="18"/>
        <v>8000000</v>
      </c>
    </row>
    <row r="190" spans="1:36" s="152" customFormat="1" x14ac:dyDescent="0.2">
      <c r="A190" s="55" t="s">
        <v>654</v>
      </c>
      <c r="B190" s="123">
        <f t="shared" si="14"/>
        <v>16000000</v>
      </c>
      <c r="C190" s="57" t="s">
        <v>57</v>
      </c>
      <c r="D190" s="57" t="s">
        <v>432</v>
      </c>
      <c r="E190" s="57" t="s">
        <v>656</v>
      </c>
      <c r="F190" s="57" t="s">
        <v>657</v>
      </c>
      <c r="G190" s="57" t="s">
        <v>655</v>
      </c>
      <c r="H190" s="57" t="s">
        <v>1287</v>
      </c>
      <c r="I190" s="57" t="s">
        <v>659</v>
      </c>
      <c r="J190" s="57" t="s">
        <v>436</v>
      </c>
      <c r="K190" s="57" t="s">
        <v>658</v>
      </c>
      <c r="L190" s="58"/>
      <c r="M190" s="115">
        <v>16000000</v>
      </c>
      <c r="N190" s="56">
        <v>1125</v>
      </c>
      <c r="O190" s="65">
        <v>16000000</v>
      </c>
      <c r="P190" s="59">
        <v>1219</v>
      </c>
      <c r="Q190" s="65">
        <v>16000000</v>
      </c>
      <c r="R190" s="59">
        <v>1518</v>
      </c>
      <c r="S190" s="65">
        <v>16000000</v>
      </c>
      <c r="T190" s="118" t="s">
        <v>1842</v>
      </c>
      <c r="U190" s="120" t="s">
        <v>1854</v>
      </c>
      <c r="V190" s="61">
        <v>429</v>
      </c>
      <c r="W190" s="62"/>
      <c r="X190" s="56"/>
      <c r="Y190" s="56"/>
      <c r="Z190" s="56"/>
      <c r="AA190" s="56"/>
      <c r="AB190" s="56"/>
      <c r="AC190" s="56"/>
      <c r="AD190" s="56"/>
      <c r="AE190" s="56"/>
      <c r="AF190" s="56"/>
      <c r="AG190" s="56"/>
      <c r="AH190" s="60"/>
      <c r="AI190" s="63">
        <f t="shared" si="17"/>
        <v>0</v>
      </c>
      <c r="AJ190" s="64">
        <f t="shared" si="18"/>
        <v>16000000</v>
      </c>
    </row>
    <row r="191" spans="1:36" s="152" customFormat="1" x14ac:dyDescent="0.2">
      <c r="A191" s="55" t="s">
        <v>654</v>
      </c>
      <c r="B191" s="123">
        <f t="shared" si="14"/>
        <v>12000000</v>
      </c>
      <c r="C191" s="57" t="s">
        <v>57</v>
      </c>
      <c r="D191" s="57" t="s">
        <v>432</v>
      </c>
      <c r="E191" s="57" t="s">
        <v>656</v>
      </c>
      <c r="F191" s="57" t="s">
        <v>657</v>
      </c>
      <c r="G191" s="57" t="s">
        <v>655</v>
      </c>
      <c r="H191" s="57" t="s">
        <v>1287</v>
      </c>
      <c r="I191" s="57" t="s">
        <v>659</v>
      </c>
      <c r="J191" s="57" t="s">
        <v>436</v>
      </c>
      <c r="K191" s="57" t="s">
        <v>658</v>
      </c>
      <c r="L191" s="58"/>
      <c r="M191" s="115">
        <v>12000000</v>
      </c>
      <c r="N191" s="56">
        <v>1106</v>
      </c>
      <c r="O191" s="56">
        <v>12000000</v>
      </c>
      <c r="P191" s="59" t="s">
        <v>1839</v>
      </c>
      <c r="Q191" s="56">
        <v>12000000</v>
      </c>
      <c r="R191" s="59">
        <v>1551</v>
      </c>
      <c r="S191" s="60">
        <v>12000000</v>
      </c>
      <c r="T191" s="118" t="s">
        <v>1843</v>
      </c>
      <c r="U191" s="120" t="s">
        <v>691</v>
      </c>
      <c r="V191" s="61">
        <v>430</v>
      </c>
      <c r="W191" s="62"/>
      <c r="X191" s="56"/>
      <c r="Y191" s="56"/>
      <c r="Z191" s="56"/>
      <c r="AA191" s="56"/>
      <c r="AB191" s="56"/>
      <c r="AC191" s="56"/>
      <c r="AD191" s="56"/>
      <c r="AE191" s="56"/>
      <c r="AF191" s="56"/>
      <c r="AG191" s="56"/>
      <c r="AH191" s="60"/>
      <c r="AI191" s="63">
        <f t="shared" si="17"/>
        <v>0</v>
      </c>
      <c r="AJ191" s="64">
        <f t="shared" si="18"/>
        <v>12000000</v>
      </c>
    </row>
    <row r="192" spans="1:36" s="152" customFormat="1" x14ac:dyDescent="0.2">
      <c r="A192" s="55" t="s">
        <v>654</v>
      </c>
      <c r="B192" s="123">
        <f t="shared" si="14"/>
        <v>16000000</v>
      </c>
      <c r="C192" s="57" t="s">
        <v>57</v>
      </c>
      <c r="D192" s="57" t="s">
        <v>432</v>
      </c>
      <c r="E192" s="57" t="s">
        <v>656</v>
      </c>
      <c r="F192" s="57" t="s">
        <v>657</v>
      </c>
      <c r="G192" s="57" t="s">
        <v>655</v>
      </c>
      <c r="H192" s="57" t="s">
        <v>1287</v>
      </c>
      <c r="I192" s="57" t="s">
        <v>659</v>
      </c>
      <c r="J192" s="57" t="s">
        <v>436</v>
      </c>
      <c r="K192" s="57" t="s">
        <v>658</v>
      </c>
      <c r="L192" s="58"/>
      <c r="M192" s="115">
        <v>16000000</v>
      </c>
      <c r="N192" s="65">
        <v>1110</v>
      </c>
      <c r="O192" s="65">
        <v>16000000</v>
      </c>
      <c r="P192" s="59">
        <v>1322</v>
      </c>
      <c r="Q192" s="65">
        <v>16000000</v>
      </c>
      <c r="R192" s="59">
        <v>1541</v>
      </c>
      <c r="S192" s="60">
        <v>16000000</v>
      </c>
      <c r="T192" s="118" t="s">
        <v>1844</v>
      </c>
      <c r="U192" s="120" t="s">
        <v>706</v>
      </c>
      <c r="V192" s="61">
        <v>477</v>
      </c>
      <c r="W192" s="62"/>
      <c r="X192" s="56"/>
      <c r="Y192" s="56"/>
      <c r="Z192" s="56"/>
      <c r="AA192" s="56"/>
      <c r="AB192" s="56"/>
      <c r="AC192" s="56"/>
      <c r="AD192" s="56"/>
      <c r="AE192" s="56"/>
      <c r="AF192" s="56"/>
      <c r="AG192" s="56"/>
      <c r="AH192" s="60"/>
      <c r="AI192" s="63">
        <f t="shared" si="17"/>
        <v>0</v>
      </c>
      <c r="AJ192" s="64">
        <f t="shared" si="18"/>
        <v>16000000</v>
      </c>
    </row>
    <row r="193" spans="1:37" s="152" customFormat="1" x14ac:dyDescent="0.2">
      <c r="A193" s="55" t="s">
        <v>654</v>
      </c>
      <c r="B193" s="123">
        <f t="shared" si="14"/>
        <v>7734000</v>
      </c>
      <c r="C193" s="57" t="s">
        <v>57</v>
      </c>
      <c r="D193" s="57" t="s">
        <v>432</v>
      </c>
      <c r="E193" s="57" t="s">
        <v>656</v>
      </c>
      <c r="F193" s="57" t="s">
        <v>657</v>
      </c>
      <c r="G193" s="57" t="s">
        <v>655</v>
      </c>
      <c r="H193" s="57" t="s">
        <v>1287</v>
      </c>
      <c r="I193" s="57" t="s">
        <v>659</v>
      </c>
      <c r="J193" s="57" t="s">
        <v>436</v>
      </c>
      <c r="K193" s="57" t="s">
        <v>658</v>
      </c>
      <c r="L193" s="58"/>
      <c r="M193" s="115">
        <v>7734000</v>
      </c>
      <c r="N193" s="56">
        <v>1196</v>
      </c>
      <c r="O193" s="65">
        <v>7734000</v>
      </c>
      <c r="P193" s="59">
        <v>1289</v>
      </c>
      <c r="Q193" s="65">
        <v>7734000</v>
      </c>
      <c r="R193" s="59">
        <v>1611</v>
      </c>
      <c r="S193" s="65">
        <v>7734000</v>
      </c>
      <c r="T193" s="118" t="s">
        <v>1845</v>
      </c>
      <c r="U193" s="120" t="s">
        <v>692</v>
      </c>
      <c r="V193" s="61">
        <v>501</v>
      </c>
      <c r="W193" s="62"/>
      <c r="X193" s="56"/>
      <c r="Y193" s="56"/>
      <c r="Z193" s="56"/>
      <c r="AA193" s="56"/>
      <c r="AB193" s="56"/>
      <c r="AC193" s="56"/>
      <c r="AD193" s="56"/>
      <c r="AE193" s="56"/>
      <c r="AF193" s="56"/>
      <c r="AG193" s="56"/>
      <c r="AH193" s="60"/>
      <c r="AI193" s="63">
        <f t="shared" si="17"/>
        <v>0</v>
      </c>
      <c r="AJ193" s="64">
        <f t="shared" si="18"/>
        <v>7734000</v>
      </c>
    </row>
    <row r="194" spans="1:37" s="152" customFormat="1" x14ac:dyDescent="0.2">
      <c r="A194" s="55" t="s">
        <v>654</v>
      </c>
      <c r="B194" s="123">
        <f t="shared" si="14"/>
        <v>40000000</v>
      </c>
      <c r="C194" s="57" t="s">
        <v>57</v>
      </c>
      <c r="D194" s="57" t="s">
        <v>432</v>
      </c>
      <c r="E194" s="57" t="s">
        <v>656</v>
      </c>
      <c r="F194" s="57" t="s">
        <v>657</v>
      </c>
      <c r="G194" s="57" t="s">
        <v>655</v>
      </c>
      <c r="H194" s="57" t="s">
        <v>1287</v>
      </c>
      <c r="I194" s="57" t="s">
        <v>659</v>
      </c>
      <c r="J194" s="57" t="s">
        <v>436</v>
      </c>
      <c r="K194" s="57" t="s">
        <v>658</v>
      </c>
      <c r="L194" s="58"/>
      <c r="M194" s="115">
        <v>40000000</v>
      </c>
      <c r="N194" s="56">
        <v>450</v>
      </c>
      <c r="O194" s="56">
        <v>40000000</v>
      </c>
      <c r="P194" s="59">
        <v>961</v>
      </c>
      <c r="Q194" s="56">
        <v>40000000</v>
      </c>
      <c r="R194" s="59" t="s">
        <v>1837</v>
      </c>
      <c r="S194" s="60">
        <v>40000000</v>
      </c>
      <c r="T194" s="118" t="s">
        <v>1846</v>
      </c>
      <c r="U194" s="120" t="s">
        <v>1855</v>
      </c>
      <c r="V194" s="61" t="s">
        <v>1858</v>
      </c>
      <c r="W194" s="62"/>
      <c r="X194" s="56"/>
      <c r="Y194" s="56"/>
      <c r="Z194" s="56"/>
      <c r="AA194" s="56"/>
      <c r="AB194" s="56"/>
      <c r="AC194" s="56"/>
      <c r="AD194" s="56"/>
      <c r="AE194" s="56"/>
      <c r="AF194" s="56"/>
      <c r="AG194" s="56"/>
      <c r="AH194" s="60"/>
      <c r="AI194" s="63">
        <f t="shared" si="15"/>
        <v>0</v>
      </c>
      <c r="AJ194" s="64">
        <f t="shared" si="16"/>
        <v>40000000</v>
      </c>
    </row>
    <row r="195" spans="1:37" s="152" customFormat="1" x14ac:dyDescent="0.2">
      <c r="A195" s="55"/>
      <c r="B195" s="123"/>
      <c r="C195" s="57"/>
      <c r="D195" s="57"/>
      <c r="E195" s="57"/>
      <c r="F195" s="57"/>
      <c r="G195" s="57"/>
      <c r="H195" s="57"/>
      <c r="I195" s="57"/>
      <c r="J195" s="57"/>
      <c r="K195" s="57"/>
      <c r="L195" s="58"/>
      <c r="M195" s="115"/>
      <c r="N195" s="56"/>
      <c r="O195" s="65"/>
      <c r="P195" s="59"/>
      <c r="Q195" s="65"/>
      <c r="R195" s="59"/>
      <c r="S195" s="65"/>
      <c r="T195" s="118"/>
      <c r="U195" s="120"/>
      <c r="V195" s="61"/>
      <c r="W195" s="62"/>
      <c r="X195" s="56"/>
      <c r="Y195" s="56"/>
      <c r="Z195" s="56"/>
      <c r="AA195" s="56"/>
      <c r="AB195" s="56"/>
      <c r="AC195" s="56"/>
      <c r="AD195" s="56"/>
      <c r="AE195" s="56"/>
      <c r="AF195" s="56"/>
      <c r="AG195" s="56"/>
      <c r="AH195" s="60"/>
      <c r="AI195" s="63">
        <f t="shared" si="15"/>
        <v>0</v>
      </c>
      <c r="AJ195" s="64">
        <f t="shared" si="16"/>
        <v>0</v>
      </c>
    </row>
    <row r="196" spans="1:37" s="155" customFormat="1" ht="54" customHeight="1" x14ac:dyDescent="0.2">
      <c r="A196" s="66" t="s">
        <v>8</v>
      </c>
      <c r="B196" s="124">
        <f>B160-SUM(B161:B195)</f>
        <v>7000000</v>
      </c>
      <c r="C196" s="321" t="s">
        <v>57</v>
      </c>
      <c r="D196" s="322" t="s">
        <v>432</v>
      </c>
      <c r="E196" s="322" t="s">
        <v>656</v>
      </c>
      <c r="F196" s="322" t="s">
        <v>657</v>
      </c>
      <c r="G196" s="322" t="s">
        <v>655</v>
      </c>
      <c r="H196" s="322" t="s">
        <v>1287</v>
      </c>
      <c r="I196" s="322" t="s">
        <v>659</v>
      </c>
      <c r="J196" s="322" t="s">
        <v>436</v>
      </c>
      <c r="K196" s="322" t="s">
        <v>658</v>
      </c>
      <c r="L196" s="68"/>
      <c r="M196" s="116"/>
      <c r="N196" s="69"/>
      <c r="O196" s="67"/>
      <c r="P196" s="70"/>
      <c r="Q196" s="67">
        <f>SUM(Q161:Q195)</f>
        <v>1326470500</v>
      </c>
      <c r="R196" s="71"/>
      <c r="S196" s="67">
        <f>SUM(S161:S195)</f>
        <v>1326470500</v>
      </c>
      <c r="T196" s="72"/>
      <c r="U196" s="72"/>
      <c r="V196" s="73"/>
      <c r="W196" s="74">
        <f t="shared" ref="W196:AJ196" si="19">SUM(W161:W195)</f>
        <v>0</v>
      </c>
      <c r="X196" s="74">
        <f t="shared" si="19"/>
        <v>0</v>
      </c>
      <c r="Y196" s="74">
        <f t="shared" si="19"/>
        <v>0</v>
      </c>
      <c r="Z196" s="74">
        <f t="shared" si="19"/>
        <v>0</v>
      </c>
      <c r="AA196" s="74">
        <f t="shared" si="19"/>
        <v>0</v>
      </c>
      <c r="AB196" s="74">
        <f t="shared" si="19"/>
        <v>0</v>
      </c>
      <c r="AC196" s="74">
        <f t="shared" si="19"/>
        <v>0</v>
      </c>
      <c r="AD196" s="74">
        <f t="shared" si="19"/>
        <v>64068967</v>
      </c>
      <c r="AE196" s="74">
        <f t="shared" si="19"/>
        <v>199716100</v>
      </c>
      <c r="AF196" s="74">
        <f t="shared" si="19"/>
        <v>0</v>
      </c>
      <c r="AG196" s="74">
        <f t="shared" si="19"/>
        <v>0</v>
      </c>
      <c r="AH196" s="72">
        <f t="shared" si="19"/>
        <v>0</v>
      </c>
      <c r="AI196" s="75">
        <f t="shared" si="19"/>
        <v>263785067</v>
      </c>
      <c r="AJ196" s="75">
        <f t="shared" si="19"/>
        <v>1062685433</v>
      </c>
    </row>
    <row r="197" spans="1:37" s="156" customFormat="1" ht="38.25" x14ac:dyDescent="0.2">
      <c r="A197" s="41" t="s">
        <v>725</v>
      </c>
      <c r="B197" s="122">
        <v>610000000</v>
      </c>
      <c r="C197" s="139"/>
      <c r="D197" s="139"/>
      <c r="E197" s="139"/>
      <c r="F197" s="139"/>
      <c r="G197" s="139"/>
      <c r="H197" s="139"/>
      <c r="I197" s="139"/>
      <c r="J197" s="139"/>
      <c r="K197" s="139"/>
      <c r="L197" s="43"/>
      <c r="M197" s="114"/>
      <c r="N197" s="44"/>
      <c r="O197" s="45"/>
      <c r="P197" s="46"/>
      <c r="Q197" s="47"/>
      <c r="R197" s="48"/>
      <c r="S197" s="47"/>
      <c r="T197" s="49"/>
      <c r="U197" s="49"/>
      <c r="V197" s="50"/>
      <c r="W197" s="147"/>
      <c r="X197" s="47"/>
      <c r="Y197" s="47"/>
      <c r="Z197" s="47"/>
      <c r="AA197" s="47"/>
      <c r="AB197" s="47"/>
      <c r="AC197" s="47"/>
      <c r="AD197" s="47"/>
      <c r="AE197" s="47"/>
      <c r="AF197" s="47"/>
      <c r="AG197" s="47"/>
      <c r="AH197" s="49"/>
      <c r="AI197" s="148"/>
      <c r="AJ197" s="148"/>
    </row>
    <row r="198" spans="1:37" s="154" customFormat="1" x14ac:dyDescent="0.2">
      <c r="A198" s="55" t="s">
        <v>725</v>
      </c>
      <c r="B198" s="123">
        <v>35000000</v>
      </c>
      <c r="C198" s="57" t="s">
        <v>57</v>
      </c>
      <c r="D198" s="57" t="s">
        <v>314</v>
      </c>
      <c r="E198" s="57" t="s">
        <v>727</v>
      </c>
      <c r="F198" s="57" t="s">
        <v>728</v>
      </c>
      <c r="G198" s="57" t="s">
        <v>726</v>
      </c>
      <c r="H198" s="57" t="s">
        <v>1288</v>
      </c>
      <c r="I198" s="57" t="s">
        <v>83</v>
      </c>
      <c r="J198" s="57" t="s">
        <v>436</v>
      </c>
      <c r="K198" s="57" t="s">
        <v>438</v>
      </c>
      <c r="L198" s="58" t="s">
        <v>909</v>
      </c>
      <c r="M198" s="115">
        <v>35000000</v>
      </c>
      <c r="N198" s="56">
        <v>1107</v>
      </c>
      <c r="O198" s="56">
        <v>17500000</v>
      </c>
      <c r="P198" s="59">
        <v>1247</v>
      </c>
      <c r="Q198" s="56">
        <v>17500000</v>
      </c>
      <c r="R198" s="59">
        <v>1497</v>
      </c>
      <c r="S198" s="56">
        <v>17500000</v>
      </c>
      <c r="T198" s="118" t="s">
        <v>1859</v>
      </c>
      <c r="U198" s="60" t="s">
        <v>745</v>
      </c>
      <c r="V198" s="61">
        <v>379</v>
      </c>
      <c r="W198" s="62"/>
      <c r="X198" s="56"/>
      <c r="Y198" s="56"/>
      <c r="Z198" s="56"/>
      <c r="AA198" s="56"/>
      <c r="AB198" s="56"/>
      <c r="AC198" s="56"/>
      <c r="AD198" s="56"/>
      <c r="AE198" s="56"/>
      <c r="AF198" s="56"/>
      <c r="AG198" s="56"/>
      <c r="AH198" s="60"/>
      <c r="AI198" s="63">
        <f t="shared" ref="AI198:AI219" si="20">SUM(W198:AH198)</f>
        <v>0</v>
      </c>
      <c r="AJ198" s="64">
        <f t="shared" ref="AJ198:AJ219" si="21">+S198-AI198</f>
        <v>17500000</v>
      </c>
      <c r="AK198" s="153"/>
    </row>
    <row r="199" spans="1:37" s="154" customFormat="1" x14ac:dyDescent="0.2">
      <c r="A199" s="55" t="s">
        <v>725</v>
      </c>
      <c r="B199" s="123">
        <v>34000000</v>
      </c>
      <c r="C199" s="57" t="s">
        <v>57</v>
      </c>
      <c r="D199" s="57" t="s">
        <v>314</v>
      </c>
      <c r="E199" s="57" t="s">
        <v>727</v>
      </c>
      <c r="F199" s="57" t="s">
        <v>728</v>
      </c>
      <c r="G199" s="57" t="s">
        <v>726</v>
      </c>
      <c r="H199" s="57" t="s">
        <v>1288</v>
      </c>
      <c r="I199" s="57" t="s">
        <v>83</v>
      </c>
      <c r="J199" s="57" t="s">
        <v>436</v>
      </c>
      <c r="K199" s="57" t="s">
        <v>438</v>
      </c>
      <c r="L199" s="58">
        <v>721</v>
      </c>
      <c r="M199" s="115">
        <v>34000000</v>
      </c>
      <c r="N199" s="56">
        <v>499</v>
      </c>
      <c r="O199" s="56">
        <v>35000000</v>
      </c>
      <c r="P199" s="59">
        <v>624</v>
      </c>
      <c r="Q199" s="56">
        <v>35000000</v>
      </c>
      <c r="R199" s="59">
        <v>693</v>
      </c>
      <c r="S199" s="56">
        <v>35000000</v>
      </c>
      <c r="T199" s="118" t="s">
        <v>729</v>
      </c>
      <c r="U199" s="60" t="s">
        <v>745</v>
      </c>
      <c r="V199" s="61" t="s">
        <v>759</v>
      </c>
      <c r="W199" s="62"/>
      <c r="X199" s="56"/>
      <c r="Y199" s="56"/>
      <c r="Z199" s="56"/>
      <c r="AA199" s="56"/>
      <c r="AB199" s="56"/>
      <c r="AC199" s="56"/>
      <c r="AD199" s="56">
        <v>3266667</v>
      </c>
      <c r="AE199" s="56">
        <v>7000000</v>
      </c>
      <c r="AF199" s="56"/>
      <c r="AG199" s="56"/>
      <c r="AH199" s="60"/>
      <c r="AI199" s="63">
        <f t="shared" si="20"/>
        <v>10266667</v>
      </c>
      <c r="AJ199" s="64">
        <f t="shared" si="21"/>
        <v>24733333</v>
      </c>
      <c r="AK199" s="153"/>
    </row>
    <row r="200" spans="1:37" s="154" customFormat="1" x14ac:dyDescent="0.2">
      <c r="A200" s="55" t="s">
        <v>725</v>
      </c>
      <c r="B200" s="123">
        <v>31500000</v>
      </c>
      <c r="C200" s="57" t="s">
        <v>57</v>
      </c>
      <c r="D200" s="57" t="s">
        <v>314</v>
      </c>
      <c r="E200" s="57" t="s">
        <v>727</v>
      </c>
      <c r="F200" s="57" t="s">
        <v>728</v>
      </c>
      <c r="G200" s="57" t="s">
        <v>726</v>
      </c>
      <c r="H200" s="57" t="s">
        <v>1288</v>
      </c>
      <c r="I200" s="57" t="s">
        <v>83</v>
      </c>
      <c r="J200" s="57" t="s">
        <v>436</v>
      </c>
      <c r="K200" s="57" t="s">
        <v>438</v>
      </c>
      <c r="L200" s="58">
        <v>722</v>
      </c>
      <c r="M200" s="115">
        <v>31500000</v>
      </c>
      <c r="N200" s="56">
        <v>698</v>
      </c>
      <c r="O200" s="56">
        <v>34000000</v>
      </c>
      <c r="P200" s="59">
        <v>737</v>
      </c>
      <c r="Q200" s="56">
        <v>34000000</v>
      </c>
      <c r="R200" s="59">
        <v>828</v>
      </c>
      <c r="S200" s="56">
        <v>34000000</v>
      </c>
      <c r="T200" s="118" t="s">
        <v>730</v>
      </c>
      <c r="U200" s="60" t="s">
        <v>746</v>
      </c>
      <c r="V200" s="61" t="s">
        <v>760</v>
      </c>
      <c r="W200" s="62"/>
      <c r="X200" s="56"/>
      <c r="Y200" s="56"/>
      <c r="Z200" s="56"/>
      <c r="AA200" s="56"/>
      <c r="AB200" s="56"/>
      <c r="AC200" s="56"/>
      <c r="AD200" s="56"/>
      <c r="AE200" s="56">
        <v>7706667</v>
      </c>
      <c r="AF200" s="56"/>
      <c r="AG200" s="56"/>
      <c r="AH200" s="60"/>
      <c r="AI200" s="63">
        <f t="shared" si="20"/>
        <v>7706667</v>
      </c>
      <c r="AJ200" s="64">
        <f t="shared" si="21"/>
        <v>26293333</v>
      </c>
      <c r="AK200" s="153"/>
    </row>
    <row r="201" spans="1:37" s="154" customFormat="1" x14ac:dyDescent="0.2">
      <c r="A201" s="55" t="s">
        <v>725</v>
      </c>
      <c r="B201" s="123">
        <v>34000000</v>
      </c>
      <c r="C201" s="57" t="s">
        <v>57</v>
      </c>
      <c r="D201" s="57" t="s">
        <v>314</v>
      </c>
      <c r="E201" s="57" t="s">
        <v>727</v>
      </c>
      <c r="F201" s="57" t="s">
        <v>728</v>
      </c>
      <c r="G201" s="57" t="s">
        <v>726</v>
      </c>
      <c r="H201" s="57" t="s">
        <v>1288</v>
      </c>
      <c r="I201" s="57" t="s">
        <v>83</v>
      </c>
      <c r="J201" s="57" t="s">
        <v>436</v>
      </c>
      <c r="K201" s="57" t="s">
        <v>438</v>
      </c>
      <c r="L201" s="58">
        <v>723</v>
      </c>
      <c r="M201" s="115">
        <v>34000000</v>
      </c>
      <c r="N201" s="56">
        <v>699</v>
      </c>
      <c r="O201" s="56">
        <v>31500000</v>
      </c>
      <c r="P201" s="59">
        <v>736</v>
      </c>
      <c r="Q201" s="56">
        <v>31500000</v>
      </c>
      <c r="R201" s="59">
        <v>797</v>
      </c>
      <c r="S201" s="56">
        <v>31500000</v>
      </c>
      <c r="T201" s="118" t="s">
        <v>731</v>
      </c>
      <c r="U201" s="60" t="s">
        <v>747</v>
      </c>
      <c r="V201" s="61" t="s">
        <v>761</v>
      </c>
      <c r="W201" s="62"/>
      <c r="X201" s="56"/>
      <c r="Y201" s="56"/>
      <c r="Z201" s="56"/>
      <c r="AA201" s="56"/>
      <c r="AB201" s="56"/>
      <c r="AC201" s="56"/>
      <c r="AD201" s="56"/>
      <c r="AE201" s="56">
        <v>7770000</v>
      </c>
      <c r="AF201" s="56"/>
      <c r="AG201" s="56"/>
      <c r="AH201" s="60"/>
      <c r="AI201" s="63">
        <f t="shared" si="20"/>
        <v>7770000</v>
      </c>
      <c r="AJ201" s="64">
        <f t="shared" si="21"/>
        <v>23730000</v>
      </c>
      <c r="AK201" s="153"/>
    </row>
    <row r="202" spans="1:37" s="154" customFormat="1" x14ac:dyDescent="0.2">
      <c r="A202" s="55" t="s">
        <v>725</v>
      </c>
      <c r="B202" s="123">
        <v>25000000</v>
      </c>
      <c r="C202" s="57" t="s">
        <v>57</v>
      </c>
      <c r="D202" s="57" t="s">
        <v>314</v>
      </c>
      <c r="E202" s="57" t="s">
        <v>727</v>
      </c>
      <c r="F202" s="57" t="s">
        <v>728</v>
      </c>
      <c r="G202" s="57" t="s">
        <v>726</v>
      </c>
      <c r="H202" s="57" t="s">
        <v>1288</v>
      </c>
      <c r="I202" s="57" t="s">
        <v>83</v>
      </c>
      <c r="J202" s="57" t="s">
        <v>436</v>
      </c>
      <c r="K202" s="57" t="s">
        <v>438</v>
      </c>
      <c r="L202" s="58">
        <v>724</v>
      </c>
      <c r="M202" s="115">
        <v>25000000</v>
      </c>
      <c r="N202" s="56">
        <v>536</v>
      </c>
      <c r="O202" s="56">
        <v>34000000</v>
      </c>
      <c r="P202" s="59">
        <v>643</v>
      </c>
      <c r="Q202" s="56">
        <v>34000000</v>
      </c>
      <c r="R202" s="59">
        <v>729</v>
      </c>
      <c r="S202" s="56">
        <v>34000000</v>
      </c>
      <c r="T202" s="118" t="s">
        <v>732</v>
      </c>
      <c r="U202" s="60" t="s">
        <v>748</v>
      </c>
      <c r="V202" s="61" t="s">
        <v>762</v>
      </c>
      <c r="W202" s="62"/>
      <c r="X202" s="56"/>
      <c r="Y202" s="56"/>
      <c r="Z202" s="56"/>
      <c r="AA202" s="56"/>
      <c r="AB202" s="56"/>
      <c r="AC202" s="56"/>
      <c r="AD202" s="56"/>
      <c r="AE202" s="56">
        <v>8840000</v>
      </c>
      <c r="AF202" s="56"/>
      <c r="AG202" s="56"/>
      <c r="AH202" s="60"/>
      <c r="AI202" s="63">
        <f t="shared" si="20"/>
        <v>8840000</v>
      </c>
      <c r="AJ202" s="64">
        <f t="shared" si="21"/>
        <v>25160000</v>
      </c>
      <c r="AK202" s="153"/>
    </row>
    <row r="203" spans="1:37" s="154" customFormat="1" x14ac:dyDescent="0.2">
      <c r="A203" s="55" t="s">
        <v>725</v>
      </c>
      <c r="B203" s="123">
        <v>32000000</v>
      </c>
      <c r="C203" s="57" t="s">
        <v>57</v>
      </c>
      <c r="D203" s="57" t="s">
        <v>314</v>
      </c>
      <c r="E203" s="57" t="s">
        <v>727</v>
      </c>
      <c r="F203" s="57" t="s">
        <v>728</v>
      </c>
      <c r="G203" s="57" t="s">
        <v>726</v>
      </c>
      <c r="H203" s="57" t="s">
        <v>1288</v>
      </c>
      <c r="I203" s="57" t="s">
        <v>83</v>
      </c>
      <c r="J203" s="57" t="s">
        <v>436</v>
      </c>
      <c r="K203" s="57" t="s">
        <v>438</v>
      </c>
      <c r="L203" s="58">
        <v>725</v>
      </c>
      <c r="M203" s="115">
        <v>32000000</v>
      </c>
      <c r="N203" s="56">
        <v>746</v>
      </c>
      <c r="O203" s="56">
        <v>22500000</v>
      </c>
      <c r="P203" s="59">
        <v>800</v>
      </c>
      <c r="Q203" s="56">
        <v>22500000</v>
      </c>
      <c r="R203" s="59">
        <v>896</v>
      </c>
      <c r="S203" s="56">
        <v>22500000</v>
      </c>
      <c r="T203" s="118" t="s">
        <v>733</v>
      </c>
      <c r="U203" s="60" t="s">
        <v>749</v>
      </c>
      <c r="V203" s="61" t="s">
        <v>763</v>
      </c>
      <c r="W203" s="62"/>
      <c r="X203" s="56"/>
      <c r="Y203" s="56"/>
      <c r="Z203" s="56"/>
      <c r="AA203" s="56"/>
      <c r="AB203" s="56"/>
      <c r="AC203" s="56"/>
      <c r="AD203" s="56"/>
      <c r="AE203" s="56">
        <v>2166667</v>
      </c>
      <c r="AF203" s="56"/>
      <c r="AG203" s="56"/>
      <c r="AH203" s="60"/>
      <c r="AI203" s="63">
        <f t="shared" ref="AI203:AI216" si="22">SUM(W203:AH203)</f>
        <v>2166667</v>
      </c>
      <c r="AJ203" s="64">
        <f t="shared" ref="AJ203:AJ216" si="23">+S203-AI203</f>
        <v>20333333</v>
      </c>
      <c r="AK203" s="153"/>
    </row>
    <row r="204" spans="1:37" s="154" customFormat="1" x14ac:dyDescent="0.2">
      <c r="A204" s="55" t="s">
        <v>725</v>
      </c>
      <c r="B204" s="123">
        <v>24000000</v>
      </c>
      <c r="C204" s="57" t="s">
        <v>57</v>
      </c>
      <c r="D204" s="57" t="s">
        <v>314</v>
      </c>
      <c r="E204" s="57" t="s">
        <v>727</v>
      </c>
      <c r="F204" s="57" t="s">
        <v>728</v>
      </c>
      <c r="G204" s="57" t="s">
        <v>726</v>
      </c>
      <c r="H204" s="57" t="s">
        <v>1288</v>
      </c>
      <c r="I204" s="57" t="s">
        <v>83</v>
      </c>
      <c r="J204" s="57" t="s">
        <v>436</v>
      </c>
      <c r="K204" s="57" t="s">
        <v>438</v>
      </c>
      <c r="L204" s="58">
        <v>726</v>
      </c>
      <c r="M204" s="115">
        <v>24000000</v>
      </c>
      <c r="N204" s="56">
        <v>748</v>
      </c>
      <c r="O204" s="56">
        <v>32000000</v>
      </c>
      <c r="P204" s="59">
        <v>802</v>
      </c>
      <c r="Q204" s="56">
        <v>32000000</v>
      </c>
      <c r="R204" s="59">
        <v>961</v>
      </c>
      <c r="S204" s="56">
        <v>32000000</v>
      </c>
      <c r="T204" s="118" t="s">
        <v>734</v>
      </c>
      <c r="U204" s="60" t="s">
        <v>750</v>
      </c>
      <c r="V204" s="61" t="s">
        <v>764</v>
      </c>
      <c r="W204" s="62"/>
      <c r="X204" s="56"/>
      <c r="Y204" s="56"/>
      <c r="Z204" s="56"/>
      <c r="AA204" s="56"/>
      <c r="AB204" s="56"/>
      <c r="AC204" s="56"/>
      <c r="AD204" s="56"/>
      <c r="AE204" s="56"/>
      <c r="AF204" s="56"/>
      <c r="AG204" s="56"/>
      <c r="AH204" s="60"/>
      <c r="AI204" s="63">
        <f t="shared" si="22"/>
        <v>0</v>
      </c>
      <c r="AJ204" s="64">
        <f t="shared" si="23"/>
        <v>32000000</v>
      </c>
      <c r="AK204" s="153"/>
    </row>
    <row r="205" spans="1:37" s="154" customFormat="1" x14ac:dyDescent="0.2">
      <c r="A205" s="55" t="s">
        <v>725</v>
      </c>
      <c r="B205" s="123">
        <v>27500000</v>
      </c>
      <c r="C205" s="57" t="s">
        <v>57</v>
      </c>
      <c r="D205" s="57" t="s">
        <v>314</v>
      </c>
      <c r="E205" s="57" t="s">
        <v>727</v>
      </c>
      <c r="F205" s="57" t="s">
        <v>728</v>
      </c>
      <c r="G205" s="57" t="s">
        <v>726</v>
      </c>
      <c r="H205" s="57" t="s">
        <v>1288</v>
      </c>
      <c r="I205" s="57" t="s">
        <v>83</v>
      </c>
      <c r="J205" s="57" t="s">
        <v>436</v>
      </c>
      <c r="K205" s="57" t="s">
        <v>438</v>
      </c>
      <c r="L205" s="58">
        <v>727</v>
      </c>
      <c r="M205" s="115">
        <v>27500000</v>
      </c>
      <c r="N205" s="56">
        <v>844</v>
      </c>
      <c r="O205" s="56">
        <v>18000000</v>
      </c>
      <c r="P205" s="59">
        <v>928</v>
      </c>
      <c r="Q205" s="56">
        <v>18000000</v>
      </c>
      <c r="R205" s="59">
        <v>1080</v>
      </c>
      <c r="S205" s="56">
        <v>18000000</v>
      </c>
      <c r="T205" s="118" t="s">
        <v>735</v>
      </c>
      <c r="U205" s="60" t="s">
        <v>751</v>
      </c>
      <c r="V205" s="61" t="s">
        <v>765</v>
      </c>
      <c r="W205" s="62"/>
      <c r="X205" s="56"/>
      <c r="Y205" s="56"/>
      <c r="Z205" s="56"/>
      <c r="AA205" s="56"/>
      <c r="AB205" s="56"/>
      <c r="AC205" s="56"/>
      <c r="AD205" s="56"/>
      <c r="AE205" s="56"/>
      <c r="AF205" s="56"/>
      <c r="AG205" s="56"/>
      <c r="AH205" s="60"/>
      <c r="AI205" s="63">
        <f t="shared" si="22"/>
        <v>0</v>
      </c>
      <c r="AJ205" s="64">
        <f t="shared" si="23"/>
        <v>18000000</v>
      </c>
      <c r="AK205" s="153"/>
    </row>
    <row r="206" spans="1:37" s="154" customFormat="1" x14ac:dyDescent="0.2">
      <c r="A206" s="55" t="s">
        <v>725</v>
      </c>
      <c r="B206" s="123">
        <v>47000000</v>
      </c>
      <c r="C206" s="57" t="s">
        <v>57</v>
      </c>
      <c r="D206" s="57" t="s">
        <v>314</v>
      </c>
      <c r="E206" s="57" t="s">
        <v>727</v>
      </c>
      <c r="F206" s="57" t="s">
        <v>728</v>
      </c>
      <c r="G206" s="57" t="s">
        <v>726</v>
      </c>
      <c r="H206" s="57" t="s">
        <v>1288</v>
      </c>
      <c r="I206" s="57" t="s">
        <v>83</v>
      </c>
      <c r="J206" s="57" t="s">
        <v>436</v>
      </c>
      <c r="K206" s="57" t="s">
        <v>438</v>
      </c>
      <c r="L206" s="58">
        <v>728</v>
      </c>
      <c r="M206" s="115">
        <v>47000000</v>
      </c>
      <c r="N206" s="56">
        <v>722</v>
      </c>
      <c r="O206" s="56">
        <v>26583333</v>
      </c>
      <c r="P206" s="59">
        <v>766</v>
      </c>
      <c r="Q206" s="56">
        <v>26583333</v>
      </c>
      <c r="R206" s="59">
        <v>867</v>
      </c>
      <c r="S206" s="56">
        <v>26583333</v>
      </c>
      <c r="T206" s="118" t="s">
        <v>736</v>
      </c>
      <c r="U206" s="60" t="s">
        <v>752</v>
      </c>
      <c r="V206" s="61" t="s">
        <v>766</v>
      </c>
      <c r="W206" s="62"/>
      <c r="X206" s="56"/>
      <c r="Y206" s="56"/>
      <c r="Z206" s="56"/>
      <c r="AA206" s="56"/>
      <c r="AB206" s="56"/>
      <c r="AC206" s="56"/>
      <c r="AD206" s="56"/>
      <c r="AE206" s="56">
        <v>4583333</v>
      </c>
      <c r="AF206" s="56"/>
      <c r="AG206" s="56"/>
      <c r="AH206" s="60"/>
      <c r="AI206" s="63">
        <f t="shared" si="22"/>
        <v>4583333</v>
      </c>
      <c r="AJ206" s="64">
        <f t="shared" si="23"/>
        <v>22000000</v>
      </c>
      <c r="AK206" s="153"/>
    </row>
    <row r="207" spans="1:37" s="154" customFormat="1" x14ac:dyDescent="0.2">
      <c r="A207" s="55" t="s">
        <v>725</v>
      </c>
      <c r="B207" s="123">
        <v>100000000</v>
      </c>
      <c r="C207" s="57" t="s">
        <v>57</v>
      </c>
      <c r="D207" s="57" t="s">
        <v>314</v>
      </c>
      <c r="E207" s="57" t="s">
        <v>727</v>
      </c>
      <c r="F207" s="57" t="s">
        <v>728</v>
      </c>
      <c r="G207" s="57" t="s">
        <v>726</v>
      </c>
      <c r="H207" s="57" t="s">
        <v>1288</v>
      </c>
      <c r="I207" s="57" t="s">
        <v>83</v>
      </c>
      <c r="J207" s="57" t="s">
        <v>436</v>
      </c>
      <c r="K207" s="57" t="s">
        <v>438</v>
      </c>
      <c r="L207" s="58">
        <v>729</v>
      </c>
      <c r="M207" s="115">
        <v>100000000</v>
      </c>
      <c r="N207" s="56">
        <v>847</v>
      </c>
      <c r="O207" s="56">
        <v>47000000</v>
      </c>
      <c r="P207" s="59">
        <v>925</v>
      </c>
      <c r="Q207" s="56">
        <v>47000000</v>
      </c>
      <c r="R207" s="59">
        <v>1084</v>
      </c>
      <c r="S207" s="56">
        <v>47000000</v>
      </c>
      <c r="T207" s="118" t="s">
        <v>737</v>
      </c>
      <c r="U207" s="60" t="s">
        <v>753</v>
      </c>
      <c r="V207" s="61" t="s">
        <v>767</v>
      </c>
      <c r="W207" s="62"/>
      <c r="X207" s="56"/>
      <c r="Y207" s="56"/>
      <c r="Z207" s="56"/>
      <c r="AA207" s="56"/>
      <c r="AB207" s="56"/>
      <c r="AC207" s="56"/>
      <c r="AD207" s="56"/>
      <c r="AE207" s="56"/>
      <c r="AF207" s="56"/>
      <c r="AG207" s="56"/>
      <c r="AH207" s="60"/>
      <c r="AI207" s="63">
        <f t="shared" si="22"/>
        <v>0</v>
      </c>
      <c r="AJ207" s="64">
        <f t="shared" si="23"/>
        <v>47000000</v>
      </c>
      <c r="AK207" s="153"/>
    </row>
    <row r="208" spans="1:37" s="154" customFormat="1" x14ac:dyDescent="0.2">
      <c r="A208" s="55" t="s">
        <v>725</v>
      </c>
      <c r="B208" s="123">
        <v>37000000</v>
      </c>
      <c r="C208" s="57" t="s">
        <v>57</v>
      </c>
      <c r="D208" s="57" t="s">
        <v>314</v>
      </c>
      <c r="E208" s="57" t="s">
        <v>727</v>
      </c>
      <c r="F208" s="57" t="s">
        <v>728</v>
      </c>
      <c r="G208" s="57" t="s">
        <v>726</v>
      </c>
      <c r="H208" s="57" t="s">
        <v>1288</v>
      </c>
      <c r="I208" s="57" t="s">
        <v>83</v>
      </c>
      <c r="J208" s="57" t="s">
        <v>436</v>
      </c>
      <c r="K208" s="57" t="s">
        <v>438</v>
      </c>
      <c r="L208" s="58">
        <v>730</v>
      </c>
      <c r="M208" s="115">
        <v>37000000</v>
      </c>
      <c r="N208" s="56">
        <v>749</v>
      </c>
      <c r="O208" s="56">
        <v>100000000</v>
      </c>
      <c r="P208" s="59">
        <v>803</v>
      </c>
      <c r="Q208" s="56">
        <v>100000000</v>
      </c>
      <c r="R208" s="59">
        <v>977</v>
      </c>
      <c r="S208" s="56">
        <v>100000000</v>
      </c>
      <c r="T208" s="118" t="s">
        <v>738</v>
      </c>
      <c r="U208" s="60" t="s">
        <v>754</v>
      </c>
      <c r="V208" s="61" t="s">
        <v>768</v>
      </c>
      <c r="W208" s="62"/>
      <c r="X208" s="56"/>
      <c r="Y208" s="56"/>
      <c r="Z208" s="56"/>
      <c r="AA208" s="56"/>
      <c r="AB208" s="56"/>
      <c r="AC208" s="56"/>
      <c r="AD208" s="56"/>
      <c r="AE208" s="56">
        <v>30000000</v>
      </c>
      <c r="AF208" s="56"/>
      <c r="AG208" s="56"/>
      <c r="AH208" s="60"/>
      <c r="AI208" s="63">
        <f t="shared" si="22"/>
        <v>30000000</v>
      </c>
      <c r="AJ208" s="64">
        <f t="shared" si="23"/>
        <v>70000000</v>
      </c>
      <c r="AK208" s="153"/>
    </row>
    <row r="209" spans="1:37" s="154" customFormat="1" x14ac:dyDescent="0.2">
      <c r="A209" s="55" t="s">
        <v>725</v>
      </c>
      <c r="B209" s="123">
        <v>17500000</v>
      </c>
      <c r="C209" s="57" t="s">
        <v>57</v>
      </c>
      <c r="D209" s="57" t="s">
        <v>314</v>
      </c>
      <c r="E209" s="57" t="s">
        <v>727</v>
      </c>
      <c r="F209" s="57" t="s">
        <v>728</v>
      </c>
      <c r="G209" s="57" t="s">
        <v>726</v>
      </c>
      <c r="H209" s="57" t="s">
        <v>1288</v>
      </c>
      <c r="I209" s="57" t="s">
        <v>83</v>
      </c>
      <c r="J209" s="57" t="s">
        <v>436</v>
      </c>
      <c r="K209" s="57" t="s">
        <v>438</v>
      </c>
      <c r="L209" s="58">
        <v>731</v>
      </c>
      <c r="M209" s="115">
        <v>17500000</v>
      </c>
      <c r="N209" s="56">
        <v>850</v>
      </c>
      <c r="O209" s="56">
        <v>37000000</v>
      </c>
      <c r="P209" s="59">
        <v>930</v>
      </c>
      <c r="Q209" s="56">
        <v>36999900</v>
      </c>
      <c r="R209" s="59">
        <v>1331</v>
      </c>
      <c r="S209" s="56">
        <v>36999900</v>
      </c>
      <c r="T209" s="118" t="s">
        <v>739</v>
      </c>
      <c r="U209" s="60" t="s">
        <v>1864</v>
      </c>
      <c r="V209" s="61" t="s">
        <v>1868</v>
      </c>
      <c r="W209" s="62"/>
      <c r="X209" s="56"/>
      <c r="Y209" s="56"/>
      <c r="Z209" s="56"/>
      <c r="AA209" s="56"/>
      <c r="AB209" s="56"/>
      <c r="AC209" s="56"/>
      <c r="AD209" s="56"/>
      <c r="AE209" s="56"/>
      <c r="AF209" s="56"/>
      <c r="AG209" s="56"/>
      <c r="AH209" s="60"/>
      <c r="AI209" s="63">
        <f t="shared" si="22"/>
        <v>0</v>
      </c>
      <c r="AJ209" s="64">
        <f t="shared" si="23"/>
        <v>36999900</v>
      </c>
      <c r="AK209" s="153"/>
    </row>
    <row r="210" spans="1:37" s="154" customFormat="1" x14ac:dyDescent="0.2">
      <c r="A210" s="55" t="s">
        <v>725</v>
      </c>
      <c r="B210" s="123">
        <v>30000000</v>
      </c>
      <c r="C210" s="57" t="s">
        <v>57</v>
      </c>
      <c r="D210" s="57" t="s">
        <v>314</v>
      </c>
      <c r="E210" s="57" t="s">
        <v>727</v>
      </c>
      <c r="F210" s="57" t="s">
        <v>728</v>
      </c>
      <c r="G210" s="57" t="s">
        <v>726</v>
      </c>
      <c r="H210" s="57" t="s">
        <v>1288</v>
      </c>
      <c r="I210" s="57" t="s">
        <v>83</v>
      </c>
      <c r="J210" s="57" t="s">
        <v>436</v>
      </c>
      <c r="K210" s="57" t="s">
        <v>438</v>
      </c>
      <c r="L210" s="58">
        <v>732</v>
      </c>
      <c r="M210" s="115">
        <v>30000000</v>
      </c>
      <c r="N210" s="56">
        <v>704</v>
      </c>
      <c r="O210" s="56">
        <v>14000000</v>
      </c>
      <c r="P210" s="59">
        <v>721</v>
      </c>
      <c r="Q210" s="56">
        <v>14000000</v>
      </c>
      <c r="R210" s="59">
        <v>941</v>
      </c>
      <c r="S210" s="56">
        <v>14000000</v>
      </c>
      <c r="T210" s="118" t="s">
        <v>740</v>
      </c>
      <c r="U210" s="60" t="s">
        <v>755</v>
      </c>
      <c r="V210" s="61" t="s">
        <v>769</v>
      </c>
      <c r="W210" s="62"/>
      <c r="X210" s="56"/>
      <c r="Y210" s="56"/>
      <c r="Z210" s="56"/>
      <c r="AA210" s="56"/>
      <c r="AB210" s="56"/>
      <c r="AC210" s="56"/>
      <c r="AD210" s="56"/>
      <c r="AE210" s="56">
        <v>1166667</v>
      </c>
      <c r="AF210" s="56"/>
      <c r="AG210" s="56"/>
      <c r="AH210" s="60"/>
      <c r="AI210" s="63">
        <f t="shared" ref="AI210:AI212" si="24">SUM(W210:AH210)</f>
        <v>1166667</v>
      </c>
      <c r="AJ210" s="64">
        <f t="shared" ref="AJ210:AJ212" si="25">+S210-AI210</f>
        <v>12833333</v>
      </c>
      <c r="AK210" s="153"/>
    </row>
    <row r="211" spans="1:37" s="154" customFormat="1" x14ac:dyDescent="0.2">
      <c r="A211" s="55" t="s">
        <v>725</v>
      </c>
      <c r="B211" s="123">
        <v>40000000</v>
      </c>
      <c r="C211" s="57" t="s">
        <v>57</v>
      </c>
      <c r="D211" s="57" t="s">
        <v>314</v>
      </c>
      <c r="E211" s="57" t="s">
        <v>727</v>
      </c>
      <c r="F211" s="57" t="s">
        <v>728</v>
      </c>
      <c r="G211" s="57" t="s">
        <v>726</v>
      </c>
      <c r="H211" s="57" t="s">
        <v>1288</v>
      </c>
      <c r="I211" s="57" t="s">
        <v>83</v>
      </c>
      <c r="J211" s="57" t="s">
        <v>436</v>
      </c>
      <c r="K211" s="57" t="s">
        <v>438</v>
      </c>
      <c r="L211" s="58">
        <v>734</v>
      </c>
      <c r="M211" s="115">
        <v>40000000</v>
      </c>
      <c r="N211" s="56">
        <v>751</v>
      </c>
      <c r="O211" s="56">
        <v>15048000</v>
      </c>
      <c r="P211" s="59">
        <v>846</v>
      </c>
      <c r="Q211" s="56">
        <v>15048000</v>
      </c>
      <c r="R211" s="59">
        <v>945</v>
      </c>
      <c r="S211" s="56">
        <v>15048000</v>
      </c>
      <c r="T211" s="118" t="s">
        <v>741</v>
      </c>
      <c r="U211" s="60" t="s">
        <v>756</v>
      </c>
      <c r="V211" s="61" t="s">
        <v>770</v>
      </c>
      <c r="W211" s="62"/>
      <c r="X211" s="56"/>
      <c r="Y211" s="56"/>
      <c r="Z211" s="56"/>
      <c r="AA211" s="56"/>
      <c r="AB211" s="56"/>
      <c r="AC211" s="56"/>
      <c r="AD211" s="56"/>
      <c r="AE211" s="56"/>
      <c r="AF211" s="56"/>
      <c r="AG211" s="56"/>
      <c r="AH211" s="60"/>
      <c r="AI211" s="63">
        <f t="shared" si="24"/>
        <v>0</v>
      </c>
      <c r="AJ211" s="64">
        <f t="shared" si="25"/>
        <v>15048000</v>
      </c>
      <c r="AK211" s="153"/>
    </row>
    <row r="212" spans="1:37" s="154" customFormat="1" x14ac:dyDescent="0.2">
      <c r="A212" s="55" t="s">
        <v>725</v>
      </c>
      <c r="B212" s="123">
        <v>9718500</v>
      </c>
      <c r="C212" s="57" t="s">
        <v>57</v>
      </c>
      <c r="D212" s="57" t="s">
        <v>314</v>
      </c>
      <c r="E212" s="57" t="s">
        <v>727</v>
      </c>
      <c r="F212" s="57" t="s">
        <v>728</v>
      </c>
      <c r="G212" s="57" t="s">
        <v>726</v>
      </c>
      <c r="H212" s="57" t="s">
        <v>1288</v>
      </c>
      <c r="I212" s="57" t="s">
        <v>83</v>
      </c>
      <c r="J212" s="57" t="s">
        <v>436</v>
      </c>
      <c r="K212" s="57" t="s">
        <v>438</v>
      </c>
      <c r="L212" s="58">
        <v>735</v>
      </c>
      <c r="M212" s="115">
        <v>9718500</v>
      </c>
      <c r="N212" s="56">
        <v>846</v>
      </c>
      <c r="O212" s="56">
        <v>58000000</v>
      </c>
      <c r="P212" s="59">
        <v>920</v>
      </c>
      <c r="Q212" s="56">
        <v>58000000</v>
      </c>
      <c r="R212" s="59">
        <v>1085</v>
      </c>
      <c r="S212" s="56">
        <v>58000000</v>
      </c>
      <c r="T212" s="118" t="s">
        <v>742</v>
      </c>
      <c r="U212" s="60" t="s">
        <v>757</v>
      </c>
      <c r="V212" s="61" t="s">
        <v>771</v>
      </c>
      <c r="W212" s="62"/>
      <c r="X212" s="56"/>
      <c r="Y212" s="56"/>
      <c r="Z212" s="56"/>
      <c r="AA212" s="56"/>
      <c r="AB212" s="56"/>
      <c r="AC212" s="56"/>
      <c r="AD212" s="56"/>
      <c r="AE212" s="56"/>
      <c r="AF212" s="56"/>
      <c r="AG212" s="56"/>
      <c r="AH212" s="60"/>
      <c r="AI212" s="63">
        <f t="shared" si="24"/>
        <v>0</v>
      </c>
      <c r="AJ212" s="64">
        <f t="shared" si="25"/>
        <v>58000000</v>
      </c>
      <c r="AK212" s="153"/>
    </row>
    <row r="213" spans="1:37" s="154" customFormat="1" x14ac:dyDescent="0.2">
      <c r="A213" s="55" t="s">
        <v>725</v>
      </c>
      <c r="B213" s="123">
        <v>19000000</v>
      </c>
      <c r="C213" s="57" t="s">
        <v>57</v>
      </c>
      <c r="D213" s="57" t="s">
        <v>314</v>
      </c>
      <c r="E213" s="57" t="s">
        <v>727</v>
      </c>
      <c r="F213" s="57" t="s">
        <v>728</v>
      </c>
      <c r="G213" s="57" t="s">
        <v>726</v>
      </c>
      <c r="H213" s="57" t="s">
        <v>1288</v>
      </c>
      <c r="I213" s="57" t="s">
        <v>83</v>
      </c>
      <c r="J213" s="57" t="s">
        <v>436</v>
      </c>
      <c r="K213" s="57" t="s">
        <v>438</v>
      </c>
      <c r="L213" s="58">
        <v>858</v>
      </c>
      <c r="M213" s="115">
        <v>19000000</v>
      </c>
      <c r="N213" s="56">
        <v>851</v>
      </c>
      <c r="O213" s="56">
        <v>40000000</v>
      </c>
      <c r="P213" s="59">
        <v>929</v>
      </c>
      <c r="Q213" s="56">
        <v>39999995</v>
      </c>
      <c r="R213" s="59">
        <v>1215</v>
      </c>
      <c r="S213" s="56">
        <v>39999995</v>
      </c>
      <c r="T213" s="118" t="s">
        <v>743</v>
      </c>
      <c r="U213" s="60" t="s">
        <v>1865</v>
      </c>
      <c r="V213" s="61">
        <v>704</v>
      </c>
      <c r="W213" s="62"/>
      <c r="X213" s="56"/>
      <c r="Y213" s="56"/>
      <c r="Z213" s="56"/>
      <c r="AA213" s="56"/>
      <c r="AB213" s="56"/>
      <c r="AC213" s="56"/>
      <c r="AD213" s="56"/>
      <c r="AE213" s="56"/>
      <c r="AF213" s="56"/>
      <c r="AG213" s="56"/>
      <c r="AH213" s="60"/>
      <c r="AI213" s="63">
        <f t="shared" si="22"/>
        <v>0</v>
      </c>
      <c r="AJ213" s="64">
        <f t="shared" si="23"/>
        <v>39999995</v>
      </c>
      <c r="AK213" s="153"/>
    </row>
    <row r="214" spans="1:37" s="154" customFormat="1" x14ac:dyDescent="0.2">
      <c r="A214" s="55" t="s">
        <v>725</v>
      </c>
      <c r="B214" s="123">
        <v>58000000</v>
      </c>
      <c r="C214" s="57" t="s">
        <v>57</v>
      </c>
      <c r="D214" s="57" t="s">
        <v>314</v>
      </c>
      <c r="E214" s="57" t="s">
        <v>727</v>
      </c>
      <c r="F214" s="57" t="s">
        <v>728</v>
      </c>
      <c r="G214" s="57" t="s">
        <v>726</v>
      </c>
      <c r="H214" s="57" t="s">
        <v>1288</v>
      </c>
      <c r="I214" s="57" t="s">
        <v>83</v>
      </c>
      <c r="J214" s="57" t="s">
        <v>436</v>
      </c>
      <c r="K214" s="57" t="s">
        <v>438</v>
      </c>
      <c r="L214" s="58">
        <v>859</v>
      </c>
      <c r="M214" s="115">
        <v>58000000</v>
      </c>
      <c r="N214" s="56">
        <v>848</v>
      </c>
      <c r="O214" s="56">
        <v>9718500</v>
      </c>
      <c r="P214" s="59">
        <v>927</v>
      </c>
      <c r="Q214" s="56">
        <v>9718500</v>
      </c>
      <c r="R214" s="59">
        <v>1081</v>
      </c>
      <c r="S214" s="56">
        <v>9718500</v>
      </c>
      <c r="T214" s="118" t="s">
        <v>744</v>
      </c>
      <c r="U214" s="60" t="s">
        <v>758</v>
      </c>
      <c r="V214" s="61" t="s">
        <v>772</v>
      </c>
      <c r="W214" s="62"/>
      <c r="X214" s="56"/>
      <c r="Y214" s="56"/>
      <c r="Z214" s="56"/>
      <c r="AA214" s="56"/>
      <c r="AB214" s="56"/>
      <c r="AC214" s="56"/>
      <c r="AD214" s="56"/>
      <c r="AE214" s="56"/>
      <c r="AF214" s="56"/>
      <c r="AG214" s="56"/>
      <c r="AH214" s="60"/>
      <c r="AI214" s="63">
        <f t="shared" si="22"/>
        <v>0</v>
      </c>
      <c r="AJ214" s="64">
        <f t="shared" si="23"/>
        <v>9718500</v>
      </c>
      <c r="AK214" s="153"/>
    </row>
    <row r="215" spans="1:37" s="154" customFormat="1" x14ac:dyDescent="0.2">
      <c r="A215" s="55" t="s">
        <v>725</v>
      </c>
      <c r="B215" s="123">
        <v>30000000</v>
      </c>
      <c r="C215" s="57" t="s">
        <v>57</v>
      </c>
      <c r="D215" s="57" t="s">
        <v>314</v>
      </c>
      <c r="E215" s="57" t="s">
        <v>727</v>
      </c>
      <c r="F215" s="57" t="s">
        <v>728</v>
      </c>
      <c r="G215" s="57" t="s">
        <v>726</v>
      </c>
      <c r="H215" s="57" t="s">
        <v>1288</v>
      </c>
      <c r="I215" s="57" t="s">
        <v>83</v>
      </c>
      <c r="J215" s="57" t="s">
        <v>436</v>
      </c>
      <c r="K215" s="57" t="s">
        <v>438</v>
      </c>
      <c r="L215" s="58" t="s">
        <v>909</v>
      </c>
      <c r="M215" s="115">
        <v>30000000</v>
      </c>
      <c r="N215" s="56">
        <v>1198</v>
      </c>
      <c r="O215" s="56">
        <v>13600000</v>
      </c>
      <c r="P215" s="59">
        <v>1297</v>
      </c>
      <c r="Q215" s="56">
        <v>13600000</v>
      </c>
      <c r="R215" s="59">
        <v>1568</v>
      </c>
      <c r="S215" s="56">
        <v>13600000</v>
      </c>
      <c r="T215" s="118" t="s">
        <v>1860</v>
      </c>
      <c r="U215" s="60" t="s">
        <v>1866</v>
      </c>
      <c r="V215" s="61">
        <v>428</v>
      </c>
      <c r="W215" s="62"/>
      <c r="X215" s="56"/>
      <c r="Y215" s="56"/>
      <c r="Z215" s="56"/>
      <c r="AA215" s="56"/>
      <c r="AB215" s="56"/>
      <c r="AC215" s="56"/>
      <c r="AD215" s="56"/>
      <c r="AE215" s="56"/>
      <c r="AF215" s="56"/>
      <c r="AG215" s="56"/>
      <c r="AH215" s="60"/>
      <c r="AI215" s="63">
        <f t="shared" si="22"/>
        <v>0</v>
      </c>
      <c r="AJ215" s="64">
        <f t="shared" si="23"/>
        <v>13600000</v>
      </c>
      <c r="AK215" s="153"/>
    </row>
    <row r="216" spans="1:37" s="154" customFormat="1" x14ac:dyDescent="0.2">
      <c r="A216" s="55" t="s">
        <v>725</v>
      </c>
      <c r="B216" s="123">
        <v>40000000</v>
      </c>
      <c r="C216" s="57" t="s">
        <v>57</v>
      </c>
      <c r="D216" s="57" t="s">
        <v>314</v>
      </c>
      <c r="E216" s="57" t="s">
        <v>727</v>
      </c>
      <c r="F216" s="57" t="s">
        <v>728</v>
      </c>
      <c r="G216" s="57" t="s">
        <v>726</v>
      </c>
      <c r="H216" s="57" t="s">
        <v>1288</v>
      </c>
      <c r="I216" s="57" t="s">
        <v>83</v>
      </c>
      <c r="J216" s="57" t="s">
        <v>436</v>
      </c>
      <c r="K216" s="57" t="s">
        <v>438</v>
      </c>
      <c r="L216" s="58" t="s">
        <v>909</v>
      </c>
      <c r="M216" s="115">
        <v>40000000</v>
      </c>
      <c r="N216" s="56">
        <v>1185</v>
      </c>
      <c r="O216" s="56">
        <v>7108000</v>
      </c>
      <c r="P216" s="59">
        <v>1321</v>
      </c>
      <c r="Q216" s="56">
        <v>5447933</v>
      </c>
      <c r="R216" s="59">
        <v>1598</v>
      </c>
      <c r="S216" s="56">
        <v>5447933</v>
      </c>
      <c r="T216" s="118" t="s">
        <v>1861</v>
      </c>
      <c r="U216" s="60" t="s">
        <v>1867</v>
      </c>
      <c r="V216" s="61">
        <v>569</v>
      </c>
      <c r="W216" s="62"/>
      <c r="X216" s="56"/>
      <c r="Y216" s="56"/>
      <c r="Z216" s="56"/>
      <c r="AA216" s="56"/>
      <c r="AB216" s="56"/>
      <c r="AC216" s="56"/>
      <c r="AD216" s="56"/>
      <c r="AE216" s="56"/>
      <c r="AF216" s="56"/>
      <c r="AG216" s="56"/>
      <c r="AH216" s="60"/>
      <c r="AI216" s="63">
        <f t="shared" si="22"/>
        <v>0</v>
      </c>
      <c r="AJ216" s="64">
        <f t="shared" si="23"/>
        <v>5447933</v>
      </c>
      <c r="AK216" s="153"/>
    </row>
    <row r="217" spans="1:37" s="154" customFormat="1" x14ac:dyDescent="0.2">
      <c r="A217" s="55" t="s">
        <v>725</v>
      </c>
      <c r="B217" s="123">
        <v>9718500</v>
      </c>
      <c r="C217" s="57" t="s">
        <v>57</v>
      </c>
      <c r="D217" s="57" t="s">
        <v>314</v>
      </c>
      <c r="E217" s="57" t="s">
        <v>727</v>
      </c>
      <c r="F217" s="57" t="s">
        <v>728</v>
      </c>
      <c r="G217" s="57" t="s">
        <v>726</v>
      </c>
      <c r="H217" s="57" t="s">
        <v>1288</v>
      </c>
      <c r="I217" s="57" t="s">
        <v>83</v>
      </c>
      <c r="J217" s="57" t="s">
        <v>436</v>
      </c>
      <c r="K217" s="57" t="s">
        <v>438</v>
      </c>
      <c r="L217" s="58" t="s">
        <v>909</v>
      </c>
      <c r="M217" s="115">
        <v>9718500</v>
      </c>
      <c r="N217" s="56">
        <v>856</v>
      </c>
      <c r="O217" s="56">
        <v>5686200</v>
      </c>
      <c r="P217" s="59">
        <v>931</v>
      </c>
      <c r="Q217" s="56">
        <v>5686200</v>
      </c>
      <c r="R217" s="59">
        <v>1217</v>
      </c>
      <c r="S217" s="56">
        <v>5686200</v>
      </c>
      <c r="T217" s="118" t="s">
        <v>1862</v>
      </c>
      <c r="U217" s="60" t="s">
        <v>1867</v>
      </c>
      <c r="V217" s="61">
        <v>569</v>
      </c>
      <c r="W217" s="62"/>
      <c r="X217" s="56"/>
      <c r="Y217" s="56"/>
      <c r="Z217" s="56"/>
      <c r="AA217" s="56"/>
      <c r="AB217" s="56"/>
      <c r="AC217" s="56"/>
      <c r="AD217" s="56"/>
      <c r="AE217" s="56"/>
      <c r="AF217" s="56"/>
      <c r="AG217" s="56"/>
      <c r="AH217" s="60"/>
      <c r="AI217" s="63">
        <f t="shared" si="20"/>
        <v>0</v>
      </c>
      <c r="AJ217" s="64">
        <f t="shared" si="21"/>
        <v>5686200</v>
      </c>
      <c r="AK217" s="153"/>
    </row>
    <row r="218" spans="1:37" s="154" customFormat="1" x14ac:dyDescent="0.2">
      <c r="A218" s="55" t="s">
        <v>725</v>
      </c>
      <c r="B218" s="123">
        <v>8000000</v>
      </c>
      <c r="C218" s="57" t="s">
        <v>57</v>
      </c>
      <c r="D218" s="57" t="s">
        <v>314</v>
      </c>
      <c r="E218" s="57" t="s">
        <v>727</v>
      </c>
      <c r="F218" s="57" t="s">
        <v>728</v>
      </c>
      <c r="G218" s="57" t="s">
        <v>726</v>
      </c>
      <c r="H218" s="57" t="s">
        <v>1288</v>
      </c>
      <c r="I218" s="57" t="s">
        <v>83</v>
      </c>
      <c r="J218" s="57" t="s">
        <v>436</v>
      </c>
      <c r="K218" s="57" t="s">
        <v>438</v>
      </c>
      <c r="L218" s="58" t="s">
        <v>909</v>
      </c>
      <c r="M218" s="115">
        <v>8000000</v>
      </c>
      <c r="N218" s="56">
        <v>915</v>
      </c>
      <c r="O218" s="56">
        <v>9000000</v>
      </c>
      <c r="P218" s="59">
        <v>1324</v>
      </c>
      <c r="Q218" s="56">
        <v>9000000</v>
      </c>
      <c r="R218" s="59">
        <v>1621</v>
      </c>
      <c r="S218" s="56">
        <v>9000000</v>
      </c>
      <c r="T218" s="118" t="s">
        <v>1863</v>
      </c>
      <c r="U218" s="60" t="s">
        <v>751</v>
      </c>
      <c r="V218" s="61">
        <v>661</v>
      </c>
      <c r="W218" s="62"/>
      <c r="X218" s="56"/>
      <c r="Y218" s="56"/>
      <c r="Z218" s="56"/>
      <c r="AA218" s="56"/>
      <c r="AB218" s="56"/>
      <c r="AC218" s="56"/>
      <c r="AD218" s="56"/>
      <c r="AE218" s="56"/>
      <c r="AF218" s="56"/>
      <c r="AG218" s="56"/>
      <c r="AH218" s="60"/>
      <c r="AI218" s="63">
        <f t="shared" si="20"/>
        <v>0</v>
      </c>
      <c r="AJ218" s="64">
        <f t="shared" si="21"/>
        <v>9000000</v>
      </c>
      <c r="AK218" s="153"/>
    </row>
    <row r="219" spans="1:37" s="154" customFormat="1" x14ac:dyDescent="0.2">
      <c r="A219" s="55"/>
      <c r="B219" s="123"/>
      <c r="C219" s="57"/>
      <c r="D219" s="57"/>
      <c r="E219" s="57"/>
      <c r="F219" s="57"/>
      <c r="G219" s="57"/>
      <c r="H219" s="57"/>
      <c r="I219" s="57"/>
      <c r="J219" s="57"/>
      <c r="K219" s="57"/>
      <c r="L219" s="58"/>
      <c r="M219" s="115"/>
      <c r="N219" s="56"/>
      <c r="O219" s="56"/>
      <c r="P219" s="59"/>
      <c r="Q219" s="56"/>
      <c r="R219" s="59"/>
      <c r="S219" s="56"/>
      <c r="T219" s="118"/>
      <c r="U219" s="60"/>
      <c r="V219" s="61"/>
      <c r="W219" s="62"/>
      <c r="X219" s="56"/>
      <c r="Y219" s="56"/>
      <c r="Z219" s="56"/>
      <c r="AA219" s="56"/>
      <c r="AB219" s="56"/>
      <c r="AC219" s="56"/>
      <c r="AD219" s="56"/>
      <c r="AE219" s="56"/>
      <c r="AF219" s="56"/>
      <c r="AG219" s="56"/>
      <c r="AH219" s="60"/>
      <c r="AI219" s="63">
        <f t="shared" si="20"/>
        <v>0</v>
      </c>
      <c r="AJ219" s="64">
        <f t="shared" si="21"/>
        <v>0</v>
      </c>
      <c r="AK219" s="153"/>
    </row>
    <row r="220" spans="1:37" s="155" customFormat="1" ht="53.25" customHeight="1" x14ac:dyDescent="0.2">
      <c r="A220" s="66" t="s">
        <v>8</v>
      </c>
      <c r="B220" s="124">
        <f>B197-SUM(B198:B219)</f>
        <v>-78937000</v>
      </c>
      <c r="C220" s="321" t="s">
        <v>57</v>
      </c>
      <c r="D220" s="322" t="s">
        <v>314</v>
      </c>
      <c r="E220" s="322" t="s">
        <v>727</v>
      </c>
      <c r="F220" s="322" t="s">
        <v>728</v>
      </c>
      <c r="G220" s="322" t="s">
        <v>726</v>
      </c>
      <c r="H220" s="322" t="s">
        <v>1288</v>
      </c>
      <c r="I220" s="322" t="s">
        <v>83</v>
      </c>
      <c r="J220" s="322" t="s">
        <v>436</v>
      </c>
      <c r="K220" s="322" t="s">
        <v>438</v>
      </c>
      <c r="L220" s="68"/>
      <c r="M220" s="116"/>
      <c r="N220" s="69"/>
      <c r="O220" s="67"/>
      <c r="P220" s="70"/>
      <c r="Q220" s="67">
        <f>SUM(Q198:Q219)</f>
        <v>605583861</v>
      </c>
      <c r="R220" s="71"/>
      <c r="S220" s="67">
        <f>SUM(S198:S219)</f>
        <v>605583861</v>
      </c>
      <c r="T220" s="72"/>
      <c r="U220" s="72"/>
      <c r="V220" s="73"/>
      <c r="W220" s="74">
        <f t="shared" ref="W220:AJ220" si="26">SUM(W198:W219)</f>
        <v>0</v>
      </c>
      <c r="X220" s="74">
        <f t="shared" si="26"/>
        <v>0</v>
      </c>
      <c r="Y220" s="74">
        <f t="shared" si="26"/>
        <v>0</v>
      </c>
      <c r="Z220" s="74">
        <f t="shared" si="26"/>
        <v>0</v>
      </c>
      <c r="AA220" s="74">
        <f t="shared" si="26"/>
        <v>0</v>
      </c>
      <c r="AB220" s="74">
        <f t="shared" si="26"/>
        <v>0</v>
      </c>
      <c r="AC220" s="74">
        <f t="shared" si="26"/>
        <v>0</v>
      </c>
      <c r="AD220" s="74">
        <f t="shared" si="26"/>
        <v>3266667</v>
      </c>
      <c r="AE220" s="74">
        <f t="shared" si="26"/>
        <v>69233334</v>
      </c>
      <c r="AF220" s="74">
        <f t="shared" si="26"/>
        <v>0</v>
      </c>
      <c r="AG220" s="74">
        <f t="shared" si="26"/>
        <v>0</v>
      </c>
      <c r="AH220" s="72">
        <f t="shared" si="26"/>
        <v>0</v>
      </c>
      <c r="AI220" s="75">
        <f t="shared" si="26"/>
        <v>72500001</v>
      </c>
      <c r="AJ220" s="75">
        <f t="shared" si="26"/>
        <v>533083860</v>
      </c>
    </row>
    <row r="221" spans="1:37" s="152" customFormat="1" ht="25.5" x14ac:dyDescent="0.2">
      <c r="A221" s="41" t="s">
        <v>773</v>
      </c>
      <c r="B221" s="122">
        <f>185000000+15100000</f>
        <v>200100000</v>
      </c>
      <c r="C221" s="139"/>
      <c r="D221" s="139"/>
      <c r="E221" s="139"/>
      <c r="F221" s="139"/>
      <c r="G221" s="139"/>
      <c r="H221" s="139"/>
      <c r="I221" s="139"/>
      <c r="J221" s="139"/>
      <c r="K221" s="139"/>
      <c r="L221" s="206"/>
      <c r="M221" s="207"/>
      <c r="N221" s="208"/>
      <c r="O221" s="209"/>
      <c r="P221" s="210"/>
      <c r="Q221" s="211"/>
      <c r="R221" s="212"/>
      <c r="S221" s="211"/>
      <c r="T221" s="213"/>
      <c r="U221" s="213"/>
      <c r="V221" s="214"/>
      <c r="W221" s="215"/>
      <c r="X221" s="216"/>
      <c r="Y221" s="216"/>
      <c r="Z221" s="216"/>
      <c r="AA221" s="216"/>
      <c r="AB221" s="216"/>
      <c r="AC221" s="216"/>
      <c r="AD221" s="216"/>
      <c r="AE221" s="216"/>
      <c r="AF221" s="216"/>
      <c r="AG221" s="216"/>
      <c r="AH221" s="217"/>
      <c r="AI221" s="218"/>
      <c r="AJ221" s="218"/>
    </row>
    <row r="222" spans="1:37" s="154" customFormat="1" x14ac:dyDescent="0.2">
      <c r="A222" s="55" t="s">
        <v>773</v>
      </c>
      <c r="B222" s="123">
        <f>+S222</f>
        <v>34000000</v>
      </c>
      <c r="C222" s="57" t="s">
        <v>57</v>
      </c>
      <c r="D222" s="57" t="s">
        <v>314</v>
      </c>
      <c r="E222" s="57" t="s">
        <v>320</v>
      </c>
      <c r="F222" s="57" t="s">
        <v>774</v>
      </c>
      <c r="G222" s="57" t="s">
        <v>726</v>
      </c>
      <c r="H222" s="57" t="s">
        <v>1289</v>
      </c>
      <c r="I222" s="57" t="s">
        <v>659</v>
      </c>
      <c r="J222" s="57" t="s">
        <v>436</v>
      </c>
      <c r="K222" s="57" t="s">
        <v>438</v>
      </c>
      <c r="L222" s="58">
        <v>737</v>
      </c>
      <c r="M222" s="115">
        <v>34000000</v>
      </c>
      <c r="N222" s="56">
        <v>539</v>
      </c>
      <c r="O222" s="56">
        <v>34000000</v>
      </c>
      <c r="P222" s="59">
        <v>641</v>
      </c>
      <c r="Q222" s="56">
        <v>34000000</v>
      </c>
      <c r="R222" s="59">
        <v>695</v>
      </c>
      <c r="S222" s="56">
        <v>34000000</v>
      </c>
      <c r="T222" s="118" t="s">
        <v>775</v>
      </c>
      <c r="U222" s="60" t="s">
        <v>780</v>
      </c>
      <c r="V222" s="61" t="s">
        <v>785</v>
      </c>
      <c r="W222" s="62"/>
      <c r="X222" s="56"/>
      <c r="Y222" s="56"/>
      <c r="Z222" s="56"/>
      <c r="AA222" s="56"/>
      <c r="AB222" s="56"/>
      <c r="AC222" s="56"/>
      <c r="AD222" s="56">
        <v>3173333</v>
      </c>
      <c r="AE222" s="56">
        <v>6800000</v>
      </c>
      <c r="AF222" s="56"/>
      <c r="AG222" s="56"/>
      <c r="AH222" s="60"/>
      <c r="AI222" s="63">
        <f t="shared" ref="AI222:AI230" si="27">SUM(W222:AH222)</f>
        <v>9973333</v>
      </c>
      <c r="AJ222" s="64">
        <f t="shared" ref="AJ222:AJ230" si="28">+S222-AI222</f>
        <v>24026667</v>
      </c>
      <c r="AK222" s="153"/>
    </row>
    <row r="223" spans="1:37" s="154" customFormat="1" x14ac:dyDescent="0.2">
      <c r="A223" s="55" t="s">
        <v>773</v>
      </c>
      <c r="B223" s="123">
        <f t="shared" ref="B223:B229" si="29">+S223</f>
        <v>40000000</v>
      </c>
      <c r="C223" s="57" t="s">
        <v>57</v>
      </c>
      <c r="D223" s="57" t="s">
        <v>314</v>
      </c>
      <c r="E223" s="57" t="s">
        <v>320</v>
      </c>
      <c r="F223" s="57" t="s">
        <v>774</v>
      </c>
      <c r="G223" s="57" t="s">
        <v>726</v>
      </c>
      <c r="H223" s="57" t="s">
        <v>1289</v>
      </c>
      <c r="I223" s="57" t="s">
        <v>659</v>
      </c>
      <c r="J223" s="57" t="s">
        <v>436</v>
      </c>
      <c r="K223" s="57" t="s">
        <v>438</v>
      </c>
      <c r="L223" s="58">
        <v>738</v>
      </c>
      <c r="M223" s="115">
        <v>40000000</v>
      </c>
      <c r="N223" s="56">
        <v>540</v>
      </c>
      <c r="O223" s="56">
        <v>40000000</v>
      </c>
      <c r="P223" s="59">
        <v>640</v>
      </c>
      <c r="Q223" s="56">
        <v>40000000</v>
      </c>
      <c r="R223" s="59">
        <v>770</v>
      </c>
      <c r="S223" s="56">
        <v>40000000</v>
      </c>
      <c r="T223" s="118" t="s">
        <v>776</v>
      </c>
      <c r="U223" s="60" t="s">
        <v>781</v>
      </c>
      <c r="V223" s="61" t="s">
        <v>786</v>
      </c>
      <c r="W223" s="62"/>
      <c r="X223" s="56"/>
      <c r="Y223" s="56"/>
      <c r="Z223" s="56"/>
      <c r="AA223" s="56"/>
      <c r="AB223" s="56"/>
      <c r="AC223" s="56"/>
      <c r="AD223" s="56">
        <v>0</v>
      </c>
      <c r="AE223" s="56">
        <v>10400000</v>
      </c>
      <c r="AF223" s="56"/>
      <c r="AG223" s="56"/>
      <c r="AH223" s="60"/>
      <c r="AI223" s="63">
        <f t="shared" ref="AI223:AI225" si="30">SUM(W223:AH223)</f>
        <v>10400000</v>
      </c>
      <c r="AJ223" s="64">
        <f t="shared" ref="AJ223:AJ225" si="31">+S223-AI223</f>
        <v>29600000</v>
      </c>
      <c r="AK223" s="153"/>
    </row>
    <row r="224" spans="1:37" s="154" customFormat="1" x14ac:dyDescent="0.2">
      <c r="A224" s="55" t="s">
        <v>773</v>
      </c>
      <c r="B224" s="123">
        <f t="shared" si="29"/>
        <v>35000000</v>
      </c>
      <c r="C224" s="57" t="s">
        <v>57</v>
      </c>
      <c r="D224" s="57" t="s">
        <v>314</v>
      </c>
      <c r="E224" s="57" t="s">
        <v>320</v>
      </c>
      <c r="F224" s="57" t="s">
        <v>774</v>
      </c>
      <c r="G224" s="57" t="s">
        <v>726</v>
      </c>
      <c r="H224" s="57" t="s">
        <v>1289</v>
      </c>
      <c r="I224" s="57" t="s">
        <v>659</v>
      </c>
      <c r="J224" s="57" t="s">
        <v>436</v>
      </c>
      <c r="K224" s="57" t="s">
        <v>438</v>
      </c>
      <c r="L224" s="58">
        <v>739</v>
      </c>
      <c r="M224" s="115">
        <v>35000000</v>
      </c>
      <c r="N224" s="56">
        <v>541</v>
      </c>
      <c r="O224" s="56">
        <v>40000000</v>
      </c>
      <c r="P224" s="59">
        <v>639</v>
      </c>
      <c r="Q224" s="56">
        <v>35000000</v>
      </c>
      <c r="R224" s="59">
        <v>741</v>
      </c>
      <c r="S224" s="56">
        <v>35000000</v>
      </c>
      <c r="T224" s="118" t="s">
        <v>777</v>
      </c>
      <c r="U224" s="60" t="s">
        <v>782</v>
      </c>
      <c r="V224" s="61" t="s">
        <v>787</v>
      </c>
      <c r="W224" s="62"/>
      <c r="X224" s="56"/>
      <c r="Y224" s="56"/>
      <c r="Z224" s="56"/>
      <c r="AA224" s="56"/>
      <c r="AB224" s="56"/>
      <c r="AC224" s="56"/>
      <c r="AD224" s="56">
        <v>0</v>
      </c>
      <c r="AE224" s="56">
        <v>9100000</v>
      </c>
      <c r="AF224" s="56"/>
      <c r="AG224" s="56"/>
      <c r="AH224" s="60"/>
      <c r="AI224" s="63">
        <f t="shared" si="30"/>
        <v>9100000</v>
      </c>
      <c r="AJ224" s="64">
        <f t="shared" si="31"/>
        <v>25900000</v>
      </c>
      <c r="AK224" s="153"/>
    </row>
    <row r="225" spans="1:37" s="154" customFormat="1" x14ac:dyDescent="0.2">
      <c r="A225" s="55" t="s">
        <v>773</v>
      </c>
      <c r="B225" s="123">
        <f t="shared" si="29"/>
        <v>32500000</v>
      </c>
      <c r="C225" s="57" t="s">
        <v>57</v>
      </c>
      <c r="D225" s="57" t="s">
        <v>314</v>
      </c>
      <c r="E225" s="57" t="s">
        <v>320</v>
      </c>
      <c r="F225" s="57" t="s">
        <v>774</v>
      </c>
      <c r="G225" s="57" t="s">
        <v>726</v>
      </c>
      <c r="H225" s="57" t="s">
        <v>1289</v>
      </c>
      <c r="I225" s="57" t="s">
        <v>659</v>
      </c>
      <c r="J225" s="57" t="s">
        <v>436</v>
      </c>
      <c r="K225" s="57" t="s">
        <v>438</v>
      </c>
      <c r="L225" s="58">
        <v>740</v>
      </c>
      <c r="M225" s="115">
        <v>32500000</v>
      </c>
      <c r="N225" s="56">
        <v>453</v>
      </c>
      <c r="O225" s="56">
        <v>32500000</v>
      </c>
      <c r="P225" s="59">
        <v>606</v>
      </c>
      <c r="Q225" s="56">
        <v>32500000</v>
      </c>
      <c r="R225" s="59">
        <v>698</v>
      </c>
      <c r="S225" s="56">
        <v>32500000</v>
      </c>
      <c r="T225" s="118" t="s">
        <v>778</v>
      </c>
      <c r="U225" s="60" t="s">
        <v>783</v>
      </c>
      <c r="V225" s="61" t="s">
        <v>788</v>
      </c>
      <c r="W225" s="62"/>
      <c r="X225" s="56"/>
      <c r="Y225" s="56"/>
      <c r="Z225" s="56"/>
      <c r="AA225" s="56"/>
      <c r="AB225" s="56"/>
      <c r="AC225" s="56"/>
      <c r="AD225" s="56">
        <v>3033333</v>
      </c>
      <c r="AE225" s="56">
        <v>6500000</v>
      </c>
      <c r="AF225" s="56"/>
      <c r="AG225" s="56"/>
      <c r="AH225" s="60"/>
      <c r="AI225" s="63">
        <f t="shared" si="30"/>
        <v>9533333</v>
      </c>
      <c r="AJ225" s="64">
        <f t="shared" si="31"/>
        <v>22966667</v>
      </c>
      <c r="AK225" s="153"/>
    </row>
    <row r="226" spans="1:37" s="154" customFormat="1" x14ac:dyDescent="0.2">
      <c r="A226" s="55" t="s">
        <v>773</v>
      </c>
      <c r="B226" s="123">
        <f t="shared" si="29"/>
        <v>18000000</v>
      </c>
      <c r="C226" s="57" t="s">
        <v>57</v>
      </c>
      <c r="D226" s="57" t="s">
        <v>314</v>
      </c>
      <c r="E226" s="57" t="s">
        <v>320</v>
      </c>
      <c r="F226" s="57" t="s">
        <v>774</v>
      </c>
      <c r="G226" s="57" t="s">
        <v>726</v>
      </c>
      <c r="H226" s="57" t="s">
        <v>1289</v>
      </c>
      <c r="I226" s="57" t="s">
        <v>659</v>
      </c>
      <c r="J226" s="57" t="s">
        <v>436</v>
      </c>
      <c r="K226" s="57" t="s">
        <v>438</v>
      </c>
      <c r="L226" s="58">
        <v>861</v>
      </c>
      <c r="M226" s="115">
        <v>18000000</v>
      </c>
      <c r="N226" s="56">
        <v>816</v>
      </c>
      <c r="O226" s="56">
        <v>24000000</v>
      </c>
      <c r="P226" s="59">
        <v>878</v>
      </c>
      <c r="Q226" s="56">
        <v>18000000</v>
      </c>
      <c r="R226" s="59">
        <v>1044</v>
      </c>
      <c r="S226" s="56">
        <v>18000000</v>
      </c>
      <c r="T226" s="118" t="s">
        <v>779</v>
      </c>
      <c r="U226" s="60" t="s">
        <v>784</v>
      </c>
      <c r="V226" s="61" t="s">
        <v>789</v>
      </c>
      <c r="W226" s="62"/>
      <c r="X226" s="56"/>
      <c r="Y226" s="56"/>
      <c r="Z226" s="56"/>
      <c r="AA226" s="56"/>
      <c r="AB226" s="56"/>
      <c r="AC226" s="56"/>
      <c r="AD226" s="56"/>
      <c r="AE226" s="56">
        <v>0</v>
      </c>
      <c r="AF226" s="56"/>
      <c r="AG226" s="56"/>
      <c r="AH226" s="60"/>
      <c r="AI226" s="63">
        <f t="shared" si="27"/>
        <v>0</v>
      </c>
      <c r="AJ226" s="64">
        <f t="shared" si="28"/>
        <v>18000000</v>
      </c>
      <c r="AK226" s="153"/>
    </row>
    <row r="227" spans="1:37" s="154" customFormat="1" x14ac:dyDescent="0.2">
      <c r="A227" s="55" t="s">
        <v>773</v>
      </c>
      <c r="B227" s="123">
        <f t="shared" si="29"/>
        <v>13600000</v>
      </c>
      <c r="C227" s="57" t="s">
        <v>57</v>
      </c>
      <c r="D227" s="57" t="s">
        <v>314</v>
      </c>
      <c r="E227" s="57" t="s">
        <v>320</v>
      </c>
      <c r="F227" s="57" t="s">
        <v>774</v>
      </c>
      <c r="G227" s="57" t="s">
        <v>726</v>
      </c>
      <c r="H227" s="57" t="s">
        <v>1289</v>
      </c>
      <c r="I227" s="57" t="s">
        <v>659</v>
      </c>
      <c r="J227" s="57" t="s">
        <v>436</v>
      </c>
      <c r="K227" s="57" t="s">
        <v>438</v>
      </c>
      <c r="L227" s="58" t="s">
        <v>909</v>
      </c>
      <c r="M227" s="115">
        <v>13600000</v>
      </c>
      <c r="N227" s="56">
        <v>1127</v>
      </c>
      <c r="O227" s="56">
        <v>13600000</v>
      </c>
      <c r="P227" s="59">
        <v>1221</v>
      </c>
      <c r="Q227" s="56">
        <v>13600000</v>
      </c>
      <c r="R227" s="59">
        <v>1485</v>
      </c>
      <c r="S227" s="56">
        <v>13600000</v>
      </c>
      <c r="T227" s="118" t="s">
        <v>1869</v>
      </c>
      <c r="U227" s="60" t="s">
        <v>780</v>
      </c>
      <c r="V227" s="61">
        <v>398</v>
      </c>
      <c r="W227" s="62"/>
      <c r="X227" s="56"/>
      <c r="Y227" s="56"/>
      <c r="Z227" s="56"/>
      <c r="AA227" s="56"/>
      <c r="AB227" s="56"/>
      <c r="AC227" s="56"/>
      <c r="AD227" s="56"/>
      <c r="AE227" s="56"/>
      <c r="AF227" s="56"/>
      <c r="AG227" s="56"/>
      <c r="AH227" s="60"/>
      <c r="AI227" s="63">
        <f t="shared" si="27"/>
        <v>0</v>
      </c>
      <c r="AJ227" s="64">
        <f t="shared" si="28"/>
        <v>13600000</v>
      </c>
      <c r="AK227" s="153"/>
    </row>
    <row r="228" spans="1:37" s="154" customFormat="1" x14ac:dyDescent="0.2">
      <c r="A228" s="55" t="s">
        <v>773</v>
      </c>
      <c r="B228" s="123">
        <f t="shared" si="29"/>
        <v>13000000</v>
      </c>
      <c r="C228" s="57" t="s">
        <v>57</v>
      </c>
      <c r="D228" s="57" t="s">
        <v>314</v>
      </c>
      <c r="E228" s="57" t="s">
        <v>320</v>
      </c>
      <c r="F228" s="57" t="s">
        <v>774</v>
      </c>
      <c r="G228" s="57" t="s">
        <v>726</v>
      </c>
      <c r="H228" s="57" t="s">
        <v>1289</v>
      </c>
      <c r="I228" s="57" t="s">
        <v>659</v>
      </c>
      <c r="J228" s="57" t="s">
        <v>436</v>
      </c>
      <c r="K228" s="57" t="s">
        <v>438</v>
      </c>
      <c r="L228" s="58" t="s">
        <v>909</v>
      </c>
      <c r="M228" s="115">
        <v>13000000</v>
      </c>
      <c r="N228" s="56">
        <v>1128</v>
      </c>
      <c r="O228" s="56">
        <v>13000000</v>
      </c>
      <c r="P228" s="59">
        <v>1222</v>
      </c>
      <c r="Q228" s="56">
        <v>13000000</v>
      </c>
      <c r="R228" s="59">
        <v>1493</v>
      </c>
      <c r="S228" s="56">
        <v>13000000</v>
      </c>
      <c r="T228" s="118" t="s">
        <v>1870</v>
      </c>
      <c r="U228" s="60" t="s">
        <v>783</v>
      </c>
      <c r="V228" s="61">
        <v>404</v>
      </c>
      <c r="W228" s="62"/>
      <c r="X228" s="56"/>
      <c r="Y228" s="56"/>
      <c r="Z228" s="56"/>
      <c r="AA228" s="56"/>
      <c r="AB228" s="56"/>
      <c r="AC228" s="56"/>
      <c r="AD228" s="56"/>
      <c r="AE228" s="56"/>
      <c r="AF228" s="56"/>
      <c r="AG228" s="56"/>
      <c r="AH228" s="60"/>
      <c r="AI228" s="63">
        <f t="shared" si="27"/>
        <v>0</v>
      </c>
      <c r="AJ228" s="64">
        <f t="shared" si="28"/>
        <v>13000000</v>
      </c>
      <c r="AK228" s="153"/>
    </row>
    <row r="229" spans="1:37" s="154" customFormat="1" x14ac:dyDescent="0.2">
      <c r="A229" s="55" t="s">
        <v>773</v>
      </c>
      <c r="B229" s="123">
        <f t="shared" si="29"/>
        <v>14000000</v>
      </c>
      <c r="C229" s="57" t="s">
        <v>57</v>
      </c>
      <c r="D229" s="57" t="s">
        <v>314</v>
      </c>
      <c r="E229" s="57" t="s">
        <v>320</v>
      </c>
      <c r="F229" s="57" t="s">
        <v>774</v>
      </c>
      <c r="G229" s="57" t="s">
        <v>726</v>
      </c>
      <c r="H229" s="57" t="s">
        <v>1289</v>
      </c>
      <c r="I229" s="57" t="s">
        <v>659</v>
      </c>
      <c r="J229" s="57" t="s">
        <v>436</v>
      </c>
      <c r="K229" s="57" t="s">
        <v>438</v>
      </c>
      <c r="L229" s="58" t="s">
        <v>909</v>
      </c>
      <c r="M229" s="115">
        <v>14000000</v>
      </c>
      <c r="N229" s="56">
        <v>1197</v>
      </c>
      <c r="O229" s="56">
        <v>14000000</v>
      </c>
      <c r="P229" s="59">
        <v>1320</v>
      </c>
      <c r="Q229" s="56">
        <v>14000000</v>
      </c>
      <c r="R229" s="59">
        <v>1542</v>
      </c>
      <c r="S229" s="56">
        <v>14000000</v>
      </c>
      <c r="T229" s="118" t="s">
        <v>1871</v>
      </c>
      <c r="U229" s="60" t="s">
        <v>782</v>
      </c>
      <c r="V229" s="61">
        <v>467</v>
      </c>
      <c r="W229" s="62"/>
      <c r="X229" s="56"/>
      <c r="Y229" s="56"/>
      <c r="Z229" s="56"/>
      <c r="AA229" s="56"/>
      <c r="AB229" s="56"/>
      <c r="AC229" s="56"/>
      <c r="AD229" s="56"/>
      <c r="AE229" s="56"/>
      <c r="AF229" s="56"/>
      <c r="AG229" s="56"/>
      <c r="AH229" s="60"/>
      <c r="AI229" s="63">
        <f t="shared" si="27"/>
        <v>0</v>
      </c>
      <c r="AJ229" s="64">
        <f t="shared" si="28"/>
        <v>14000000</v>
      </c>
      <c r="AK229" s="153"/>
    </row>
    <row r="230" spans="1:37" s="154" customFormat="1" x14ac:dyDescent="0.2">
      <c r="A230" s="55"/>
      <c r="B230" s="123"/>
      <c r="C230" s="57"/>
      <c r="D230" s="57"/>
      <c r="E230" s="57"/>
      <c r="F230" s="57"/>
      <c r="G230" s="57"/>
      <c r="H230" s="57"/>
      <c r="I230" s="57"/>
      <c r="J230" s="57"/>
      <c r="K230" s="57"/>
      <c r="L230" s="58"/>
      <c r="M230" s="115"/>
      <c r="N230" s="56"/>
      <c r="O230" s="56"/>
      <c r="P230" s="59"/>
      <c r="Q230" s="56"/>
      <c r="R230" s="59"/>
      <c r="S230" s="56"/>
      <c r="T230" s="118"/>
      <c r="U230" s="60"/>
      <c r="V230" s="61"/>
      <c r="W230" s="62"/>
      <c r="X230" s="56"/>
      <c r="Y230" s="56"/>
      <c r="Z230" s="56"/>
      <c r="AA230" s="56"/>
      <c r="AB230" s="56"/>
      <c r="AC230" s="56"/>
      <c r="AD230" s="56"/>
      <c r="AE230" s="56"/>
      <c r="AF230" s="56"/>
      <c r="AG230" s="56"/>
      <c r="AH230" s="60"/>
      <c r="AI230" s="63">
        <f t="shared" si="27"/>
        <v>0</v>
      </c>
      <c r="AJ230" s="64">
        <f t="shared" si="28"/>
        <v>0</v>
      </c>
      <c r="AK230" s="153"/>
    </row>
    <row r="231" spans="1:37" s="155" customFormat="1" ht="55.5" customHeight="1" x14ac:dyDescent="0.2">
      <c r="A231" s="66" t="s">
        <v>8</v>
      </c>
      <c r="B231" s="124">
        <f>B221-SUM(B222:B230)</f>
        <v>0</v>
      </c>
      <c r="C231" s="321" t="s">
        <v>57</v>
      </c>
      <c r="D231" s="322" t="s">
        <v>314</v>
      </c>
      <c r="E231" s="322" t="s">
        <v>320</v>
      </c>
      <c r="F231" s="322" t="s">
        <v>774</v>
      </c>
      <c r="G231" s="322" t="s">
        <v>726</v>
      </c>
      <c r="H231" s="322" t="s">
        <v>1289</v>
      </c>
      <c r="I231" s="322" t="s">
        <v>659</v>
      </c>
      <c r="J231" s="322" t="s">
        <v>436</v>
      </c>
      <c r="K231" s="322" t="s">
        <v>438</v>
      </c>
      <c r="L231" s="68"/>
      <c r="M231" s="116"/>
      <c r="N231" s="69"/>
      <c r="O231" s="67"/>
      <c r="P231" s="70"/>
      <c r="Q231" s="124">
        <f>SUM(Q222:Q230)</f>
        <v>200100000</v>
      </c>
      <c r="R231" s="71"/>
      <c r="S231" s="124">
        <f>SUM(S222:S230)</f>
        <v>200100000</v>
      </c>
      <c r="T231" s="72"/>
      <c r="U231" s="72"/>
      <c r="V231" s="73"/>
      <c r="W231" s="74">
        <f t="shared" ref="W231:AJ231" si="32">SUM(W222:W230)</f>
        <v>0</v>
      </c>
      <c r="X231" s="74">
        <f t="shared" si="32"/>
        <v>0</v>
      </c>
      <c r="Y231" s="74">
        <f t="shared" si="32"/>
        <v>0</v>
      </c>
      <c r="Z231" s="74">
        <f t="shared" si="32"/>
        <v>0</v>
      </c>
      <c r="AA231" s="74">
        <f t="shared" si="32"/>
        <v>0</v>
      </c>
      <c r="AB231" s="74">
        <f t="shared" si="32"/>
        <v>0</v>
      </c>
      <c r="AC231" s="74">
        <f t="shared" si="32"/>
        <v>0</v>
      </c>
      <c r="AD231" s="74">
        <f t="shared" si="32"/>
        <v>6206666</v>
      </c>
      <c r="AE231" s="74">
        <f t="shared" si="32"/>
        <v>32800000</v>
      </c>
      <c r="AF231" s="74">
        <f t="shared" si="32"/>
        <v>0</v>
      </c>
      <c r="AG231" s="74">
        <f t="shared" si="32"/>
        <v>0</v>
      </c>
      <c r="AH231" s="72">
        <f t="shared" si="32"/>
        <v>0</v>
      </c>
      <c r="AI231" s="75">
        <f t="shared" si="32"/>
        <v>39006666</v>
      </c>
      <c r="AJ231" s="75">
        <f t="shared" si="32"/>
        <v>161093334</v>
      </c>
    </row>
    <row r="232" spans="1:37" s="154" customFormat="1" x14ac:dyDescent="0.2">
      <c r="A232" s="79"/>
      <c r="B232" s="125"/>
      <c r="C232" s="81"/>
      <c r="D232" s="82"/>
      <c r="E232" s="81"/>
      <c r="F232" s="81"/>
      <c r="G232" s="83"/>
      <c r="H232" s="83"/>
      <c r="I232" s="83"/>
      <c r="J232" s="83"/>
      <c r="K232" s="83"/>
      <c r="L232" s="84"/>
      <c r="M232" s="117"/>
      <c r="N232" s="82"/>
      <c r="O232" s="85"/>
      <c r="P232" s="86"/>
      <c r="Q232" s="80"/>
      <c r="R232" s="87"/>
      <c r="S232" s="80"/>
      <c r="T232" s="88"/>
      <c r="U232" s="88"/>
      <c r="V232" s="89"/>
      <c r="W232" s="90"/>
      <c r="X232" s="91"/>
      <c r="Y232" s="91"/>
      <c r="Z232" s="91"/>
      <c r="AA232" s="91"/>
      <c r="AB232" s="91"/>
      <c r="AC232" s="91"/>
      <c r="AD232" s="91"/>
      <c r="AE232" s="91"/>
      <c r="AF232" s="91"/>
      <c r="AG232" s="91"/>
      <c r="AH232" s="92"/>
      <c r="AI232" s="93"/>
      <c r="AJ232" s="93"/>
    </row>
    <row r="233" spans="1:37" s="173" customFormat="1" x14ac:dyDescent="0.2">
      <c r="A233" s="160" t="s">
        <v>38</v>
      </c>
      <c r="B233" s="161">
        <f>B197+B160+B20+B221</f>
        <v>5714000000</v>
      </c>
      <c r="C233" s="162"/>
      <c r="D233" s="163"/>
      <c r="E233" s="162"/>
      <c r="F233" s="162"/>
      <c r="G233" s="164"/>
      <c r="H233" s="164"/>
      <c r="I233" s="164"/>
      <c r="J233" s="165"/>
      <c r="K233" s="164"/>
      <c r="L233" s="166"/>
      <c r="M233" s="167"/>
      <c r="N233" s="163"/>
      <c r="O233" s="168"/>
      <c r="P233" s="169"/>
      <c r="Q233" s="161">
        <f>+Q159+Q196+Q220+Q231</f>
        <v>5639905746</v>
      </c>
      <c r="R233" s="170"/>
      <c r="S233" s="161">
        <f>+S159+S196+S220+S231</f>
        <v>5639905746</v>
      </c>
      <c r="T233" s="171"/>
      <c r="U233" s="171"/>
      <c r="V233" s="172"/>
      <c r="W233" s="94">
        <f t="shared" ref="W233:AJ233" si="33">+W159+W196+W220+W231</f>
        <v>0</v>
      </c>
      <c r="X233" s="94">
        <f t="shared" si="33"/>
        <v>0</v>
      </c>
      <c r="Y233" s="94">
        <f t="shared" si="33"/>
        <v>0</v>
      </c>
      <c r="Z233" s="94">
        <f t="shared" si="33"/>
        <v>0</v>
      </c>
      <c r="AA233" s="94">
        <f t="shared" si="33"/>
        <v>0</v>
      </c>
      <c r="AB233" s="94">
        <f t="shared" si="33"/>
        <v>0</v>
      </c>
      <c r="AC233" s="94">
        <f t="shared" si="33"/>
        <v>620600</v>
      </c>
      <c r="AD233" s="94">
        <f t="shared" si="33"/>
        <v>120613432</v>
      </c>
      <c r="AE233" s="94">
        <f t="shared" si="33"/>
        <v>1116756008</v>
      </c>
      <c r="AF233" s="94">
        <f t="shared" si="33"/>
        <v>0</v>
      </c>
      <c r="AG233" s="94">
        <f t="shared" si="33"/>
        <v>0</v>
      </c>
      <c r="AH233" s="95">
        <f t="shared" si="33"/>
        <v>0</v>
      </c>
      <c r="AI233" s="96">
        <f t="shared" si="33"/>
        <v>1237990040</v>
      </c>
      <c r="AJ233" s="96">
        <f t="shared" si="33"/>
        <v>4401915706</v>
      </c>
    </row>
    <row r="234" spans="1:37" s="358" customFormat="1" ht="14.25" x14ac:dyDescent="0.2">
      <c r="A234" s="348"/>
      <c r="B234" s="349">
        <v>5714000000</v>
      </c>
      <c r="C234" s="350"/>
      <c r="D234" s="350"/>
      <c r="E234" s="350"/>
      <c r="F234" s="350"/>
      <c r="G234" s="350"/>
      <c r="H234" s="350"/>
      <c r="I234" s="350"/>
      <c r="J234" s="350"/>
      <c r="K234" s="350"/>
      <c r="L234" s="351"/>
      <c r="M234" s="349"/>
      <c r="N234" s="350"/>
      <c r="O234" s="349"/>
      <c r="P234" s="352"/>
      <c r="Q234" s="349">
        <v>5639905746</v>
      </c>
      <c r="R234" s="353"/>
      <c r="S234" s="349">
        <v>5639905746</v>
      </c>
      <c r="T234" s="349"/>
      <c r="U234" s="349"/>
      <c r="V234" s="350"/>
      <c r="W234" s="360"/>
      <c r="X234" s="360"/>
      <c r="Y234" s="360"/>
      <c r="Z234" s="360"/>
      <c r="AA234" s="360"/>
      <c r="AB234" s="360"/>
      <c r="AC234" s="360"/>
      <c r="AD234" s="360"/>
      <c r="AE234" s="360"/>
      <c r="AF234" s="360"/>
      <c r="AG234" s="360"/>
      <c r="AH234" s="360"/>
      <c r="AI234" s="361">
        <v>4624532121</v>
      </c>
      <c r="AJ234" s="363">
        <v>1015373625</v>
      </c>
    </row>
    <row r="235" spans="1:37" s="358" customFormat="1" ht="14.25" x14ac:dyDescent="0.2">
      <c r="A235" s="348"/>
      <c r="B235" s="349">
        <f>+B234-B233</f>
        <v>0</v>
      </c>
      <c r="C235" s="350"/>
      <c r="D235" s="350"/>
      <c r="E235" s="350"/>
      <c r="F235" s="350"/>
      <c r="G235" s="350"/>
      <c r="H235" s="350"/>
      <c r="I235" s="350"/>
      <c r="J235" s="350"/>
      <c r="K235" s="350"/>
      <c r="L235" s="351"/>
      <c r="M235" s="349"/>
      <c r="N235" s="350"/>
      <c r="O235" s="349"/>
      <c r="P235" s="352"/>
      <c r="Q235" s="349">
        <f>+Q234-Q233</f>
        <v>0</v>
      </c>
      <c r="R235" s="353"/>
      <c r="S235" s="349">
        <f>+S234-S233</f>
        <v>0</v>
      </c>
      <c r="T235" s="349"/>
      <c r="U235" s="349"/>
      <c r="V235" s="350"/>
      <c r="W235" s="360"/>
      <c r="X235" s="360"/>
      <c r="Y235" s="360"/>
      <c r="Z235" s="360"/>
      <c r="AA235" s="360"/>
      <c r="AB235" s="360"/>
      <c r="AC235" s="360"/>
      <c r="AD235" s="360"/>
      <c r="AE235" s="360"/>
      <c r="AF235" s="360"/>
      <c r="AG235" s="360"/>
      <c r="AH235" s="360"/>
      <c r="AI235" s="349">
        <f>+AI234-AI233</f>
        <v>3386542081</v>
      </c>
      <c r="AJ235" s="365">
        <f>+AJ234-AJ233</f>
        <v>-3386542081</v>
      </c>
      <c r="AK235" s="366"/>
    </row>
    <row r="236" spans="1:37" ht="12.75" customHeight="1" x14ac:dyDescent="0.2">
      <c r="A236" s="174"/>
      <c r="B236" s="175"/>
      <c r="C236" s="182"/>
      <c r="D236" s="182"/>
      <c r="E236" s="182"/>
      <c r="F236" s="182"/>
      <c r="G236" s="182"/>
      <c r="H236" s="182"/>
      <c r="I236" s="182"/>
      <c r="J236" s="182"/>
      <c r="K236" s="182"/>
      <c r="L236" s="183"/>
      <c r="M236" s="183"/>
      <c r="N236" s="176"/>
      <c r="O236" s="175"/>
      <c r="P236" s="178"/>
      <c r="Q236" s="179"/>
      <c r="R236" s="180"/>
      <c r="S236" s="179"/>
      <c r="T236" s="179"/>
      <c r="U236" s="179"/>
      <c r="V236" s="181"/>
      <c r="W236" s="97"/>
      <c r="X236" s="97"/>
      <c r="Y236" s="97"/>
      <c r="Z236" s="97"/>
      <c r="AA236" s="97"/>
      <c r="AB236" s="97"/>
      <c r="AC236" s="97"/>
      <c r="AD236" s="97"/>
      <c r="AE236" s="97"/>
      <c r="AF236" s="97"/>
      <c r="AG236" s="97"/>
      <c r="AH236" s="97"/>
      <c r="AI236" s="98"/>
      <c r="AJ236" s="99"/>
      <c r="AK236" s="347"/>
    </row>
    <row r="237" spans="1:37" ht="22.5" customHeight="1" x14ac:dyDescent="0.2">
      <c r="A237" s="222" t="s">
        <v>78</v>
      </c>
      <c r="B237" s="223" t="s">
        <v>2</v>
      </c>
      <c r="C237" s="173"/>
      <c r="D237" s="182"/>
      <c r="E237" s="182"/>
      <c r="F237" s="182"/>
      <c r="G237" s="182"/>
      <c r="M237" s="183"/>
      <c r="Q237" s="223" t="s">
        <v>6</v>
      </c>
      <c r="S237" s="224" t="s">
        <v>7</v>
      </c>
      <c r="W237" s="225" t="s">
        <v>13</v>
      </c>
      <c r="X237" s="33" t="s">
        <v>14</v>
      </c>
      <c r="Y237" s="33" t="s">
        <v>15</v>
      </c>
      <c r="Z237" s="33" t="s">
        <v>16</v>
      </c>
      <c r="AA237" s="33" t="s">
        <v>17</v>
      </c>
      <c r="AB237" s="33" t="s">
        <v>18</v>
      </c>
      <c r="AC237" s="33" t="s">
        <v>19</v>
      </c>
      <c r="AD237" s="33" t="s">
        <v>20</v>
      </c>
      <c r="AE237" s="33" t="s">
        <v>21</v>
      </c>
      <c r="AF237" s="33" t="s">
        <v>22</v>
      </c>
      <c r="AG237" s="33" t="s">
        <v>23</v>
      </c>
      <c r="AH237" s="226" t="s">
        <v>24</v>
      </c>
      <c r="AI237" s="227" t="s">
        <v>25</v>
      </c>
      <c r="AJ237" s="228" t="s">
        <v>26</v>
      </c>
      <c r="AK237" s="347"/>
    </row>
    <row r="238" spans="1:37" ht="15.75" customHeight="1" x14ac:dyDescent="0.2">
      <c r="A238" s="235" t="s">
        <v>1286</v>
      </c>
      <c r="B238" s="230">
        <f>+SUMIF($H$19:$H$231,$A238,B$19:B$231)</f>
        <v>3570429500</v>
      </c>
      <c r="C238" s="173"/>
      <c r="D238" s="173"/>
      <c r="E238" s="173"/>
      <c r="F238" s="173"/>
      <c r="G238" s="173"/>
      <c r="M238" s="231"/>
      <c r="Q238" s="230">
        <f>+SUMIF($H$19:$H$231,$A238,Q$19:Q$231)/2</f>
        <v>3507751385</v>
      </c>
      <c r="S238" s="230">
        <f>+SUMIF($H$19:$H$231,$A238,S$19:S$231)/2</f>
        <v>3507751385</v>
      </c>
      <c r="V238" s="189"/>
      <c r="W238" s="230">
        <f t="shared" ref="W238:AJ241" si="34">+SUMIF($H$19:$H$231,$A238,W$19:W$231)/2</f>
        <v>0</v>
      </c>
      <c r="X238" s="230">
        <f t="shared" si="34"/>
        <v>0</v>
      </c>
      <c r="Y238" s="230">
        <f t="shared" si="34"/>
        <v>0</v>
      </c>
      <c r="Z238" s="230">
        <f t="shared" si="34"/>
        <v>0</v>
      </c>
      <c r="AA238" s="230">
        <f t="shared" si="34"/>
        <v>0</v>
      </c>
      <c r="AB238" s="230">
        <f t="shared" si="34"/>
        <v>0</v>
      </c>
      <c r="AC238" s="230">
        <f t="shared" si="34"/>
        <v>620600</v>
      </c>
      <c r="AD238" s="230">
        <f t="shared" si="34"/>
        <v>47071132</v>
      </c>
      <c r="AE238" s="230">
        <f t="shared" si="34"/>
        <v>815006574</v>
      </c>
      <c r="AF238" s="230">
        <f t="shared" si="34"/>
        <v>0</v>
      </c>
      <c r="AG238" s="230">
        <f t="shared" si="34"/>
        <v>0</v>
      </c>
      <c r="AH238" s="230">
        <f t="shared" si="34"/>
        <v>0</v>
      </c>
      <c r="AI238" s="230">
        <f t="shared" si="34"/>
        <v>862698306</v>
      </c>
      <c r="AJ238" s="232">
        <f t="shared" si="34"/>
        <v>2645053079</v>
      </c>
      <c r="AK238" s="347"/>
    </row>
    <row r="239" spans="1:37" ht="15.75" customHeight="1" x14ac:dyDescent="0.2">
      <c r="A239" s="235" t="s">
        <v>1287</v>
      </c>
      <c r="B239" s="230">
        <f>+SUMIF($H$19:$H$231,$A239,B$19:B$231)</f>
        <v>1333470500</v>
      </c>
      <c r="C239" s="173"/>
      <c r="D239" s="173"/>
      <c r="E239" s="173"/>
      <c r="F239" s="173"/>
      <c r="G239" s="173"/>
      <c r="M239" s="231"/>
      <c r="Q239" s="230">
        <f>+SUMIF($H$19:$H$231,$A239,Q$19:Q$231)/2</f>
        <v>1326470500</v>
      </c>
      <c r="S239" s="230">
        <f>+SUMIF($H$19:$H$231,$A239,S$19:S$231)/2</f>
        <v>1326470500</v>
      </c>
      <c r="V239" s="189"/>
      <c r="W239" s="230">
        <f t="shared" si="34"/>
        <v>0</v>
      </c>
      <c r="X239" s="230">
        <f t="shared" si="34"/>
        <v>0</v>
      </c>
      <c r="Y239" s="230">
        <f t="shared" si="34"/>
        <v>0</v>
      </c>
      <c r="Z239" s="230">
        <f t="shared" si="34"/>
        <v>0</v>
      </c>
      <c r="AA239" s="230">
        <f t="shared" si="34"/>
        <v>0</v>
      </c>
      <c r="AB239" s="230">
        <f t="shared" si="34"/>
        <v>0</v>
      </c>
      <c r="AC239" s="230">
        <f t="shared" si="34"/>
        <v>0</v>
      </c>
      <c r="AD239" s="230">
        <f t="shared" si="34"/>
        <v>64068967</v>
      </c>
      <c r="AE239" s="230">
        <f t="shared" si="34"/>
        <v>199716100</v>
      </c>
      <c r="AF239" s="230">
        <f t="shared" si="34"/>
        <v>0</v>
      </c>
      <c r="AG239" s="230">
        <f t="shared" si="34"/>
        <v>0</v>
      </c>
      <c r="AH239" s="230">
        <f t="shared" si="34"/>
        <v>0</v>
      </c>
      <c r="AI239" s="230">
        <f t="shared" si="34"/>
        <v>263785067</v>
      </c>
      <c r="AJ239" s="232">
        <f t="shared" si="34"/>
        <v>1062685433</v>
      </c>
      <c r="AK239" s="347"/>
    </row>
    <row r="240" spans="1:37" ht="15.75" customHeight="1" x14ac:dyDescent="0.2">
      <c r="A240" s="235" t="s">
        <v>1288</v>
      </c>
      <c r="B240" s="230">
        <f>+SUMIF($H$19:$H$231,$A240,B$19:B$231)</f>
        <v>610000000</v>
      </c>
      <c r="C240" s="173"/>
      <c r="D240" s="173"/>
      <c r="E240" s="173"/>
      <c r="F240" s="173"/>
      <c r="G240" s="173"/>
      <c r="M240" s="231"/>
      <c r="Q240" s="230">
        <f>+SUMIF($H$19:$H$231,$A240,Q$19:Q$231)/2</f>
        <v>605583861</v>
      </c>
      <c r="S240" s="230">
        <f>+SUMIF($H$19:$H$231,$A240,S$19:S$231)/2</f>
        <v>605583861</v>
      </c>
      <c r="V240" s="189"/>
      <c r="W240" s="230">
        <f t="shared" si="34"/>
        <v>0</v>
      </c>
      <c r="X240" s="230">
        <f t="shared" si="34"/>
        <v>0</v>
      </c>
      <c r="Y240" s="230">
        <f t="shared" si="34"/>
        <v>0</v>
      </c>
      <c r="Z240" s="230">
        <f t="shared" si="34"/>
        <v>0</v>
      </c>
      <c r="AA240" s="230">
        <f t="shared" si="34"/>
        <v>0</v>
      </c>
      <c r="AB240" s="230">
        <f t="shared" si="34"/>
        <v>0</v>
      </c>
      <c r="AC240" s="230">
        <f t="shared" si="34"/>
        <v>0</v>
      </c>
      <c r="AD240" s="230">
        <f t="shared" si="34"/>
        <v>3266667</v>
      </c>
      <c r="AE240" s="230">
        <f t="shared" si="34"/>
        <v>69233334</v>
      </c>
      <c r="AF240" s="230">
        <f t="shared" si="34"/>
        <v>0</v>
      </c>
      <c r="AG240" s="230">
        <f t="shared" si="34"/>
        <v>0</v>
      </c>
      <c r="AH240" s="230">
        <f t="shared" si="34"/>
        <v>0</v>
      </c>
      <c r="AI240" s="230">
        <f t="shared" si="34"/>
        <v>72500001</v>
      </c>
      <c r="AJ240" s="232">
        <f t="shared" si="34"/>
        <v>533083860</v>
      </c>
      <c r="AK240" s="347"/>
    </row>
    <row r="241" spans="1:37" ht="15.75" customHeight="1" x14ac:dyDescent="0.2">
      <c r="A241" s="235" t="s">
        <v>1289</v>
      </c>
      <c r="B241" s="230">
        <f>+SUMIF($H$19:$H$231,$A241,B$19:B$231)</f>
        <v>200100000</v>
      </c>
      <c r="C241" s="173"/>
      <c r="D241" s="173"/>
      <c r="E241" s="173"/>
      <c r="F241" s="173"/>
      <c r="G241" s="173"/>
      <c r="M241" s="231"/>
      <c r="Q241" s="230">
        <f>+SUMIF($H$19:$H$231,$A241,Q$19:Q$231)/2</f>
        <v>200100000</v>
      </c>
      <c r="S241" s="230">
        <f>+SUMIF($H$19:$H$231,$A241,S$19:S$231)/2</f>
        <v>200100000</v>
      </c>
      <c r="V241" s="189"/>
      <c r="W241" s="230">
        <f t="shared" si="34"/>
        <v>0</v>
      </c>
      <c r="X241" s="230">
        <f t="shared" si="34"/>
        <v>0</v>
      </c>
      <c r="Y241" s="230">
        <f t="shared" si="34"/>
        <v>0</v>
      </c>
      <c r="Z241" s="230">
        <f t="shared" si="34"/>
        <v>0</v>
      </c>
      <c r="AA241" s="230">
        <f t="shared" si="34"/>
        <v>0</v>
      </c>
      <c r="AB241" s="230">
        <f t="shared" si="34"/>
        <v>0</v>
      </c>
      <c r="AC241" s="230">
        <f t="shared" si="34"/>
        <v>0</v>
      </c>
      <c r="AD241" s="230">
        <f t="shared" si="34"/>
        <v>6206666</v>
      </c>
      <c r="AE241" s="230">
        <f t="shared" si="34"/>
        <v>32800000</v>
      </c>
      <c r="AF241" s="230">
        <f t="shared" si="34"/>
        <v>0</v>
      </c>
      <c r="AG241" s="230">
        <f t="shared" si="34"/>
        <v>0</v>
      </c>
      <c r="AH241" s="230">
        <f t="shared" si="34"/>
        <v>0</v>
      </c>
      <c r="AI241" s="230">
        <f t="shared" si="34"/>
        <v>39006666</v>
      </c>
      <c r="AJ241" s="232">
        <f t="shared" si="34"/>
        <v>161093334</v>
      </c>
      <c r="AK241" s="347"/>
    </row>
    <row r="242" spans="1:37" ht="12.75" customHeight="1" x14ac:dyDescent="0.2">
      <c r="A242" s="174"/>
      <c r="B242" s="175"/>
      <c r="C242" s="182"/>
      <c r="D242" s="182"/>
      <c r="E242" s="182"/>
      <c r="F242" s="182"/>
      <c r="G242" s="182"/>
      <c r="H242" s="182"/>
      <c r="I242" s="182"/>
      <c r="J242" s="182"/>
      <c r="K242" s="182"/>
      <c r="L242" s="183"/>
      <c r="M242" s="183"/>
      <c r="N242" s="176"/>
      <c r="O242" s="175"/>
      <c r="P242" s="178"/>
      <c r="Q242" s="179"/>
      <c r="R242" s="180"/>
      <c r="S242" s="179"/>
      <c r="T242" s="179"/>
      <c r="U242" s="179"/>
      <c r="V242" s="181"/>
      <c r="W242" s="97"/>
      <c r="X242" s="97"/>
      <c r="Y242" s="97"/>
      <c r="Z242" s="97"/>
      <c r="AA242" s="97"/>
      <c r="AB242" s="97"/>
      <c r="AC242" s="97"/>
      <c r="AD242" s="97"/>
      <c r="AE242" s="97"/>
      <c r="AF242" s="97"/>
      <c r="AG242" s="97"/>
      <c r="AH242" s="97"/>
      <c r="AI242" s="98"/>
      <c r="AJ242" s="99"/>
      <c r="AK242" s="347"/>
    </row>
    <row r="243" spans="1:37" ht="22.5" customHeight="1" x14ac:dyDescent="0.2">
      <c r="A243" s="222" t="s">
        <v>78</v>
      </c>
      <c r="B243" s="223" t="s">
        <v>2</v>
      </c>
      <c r="C243" s="173"/>
      <c r="D243" s="182"/>
      <c r="E243" s="182"/>
      <c r="F243" s="182"/>
      <c r="G243" s="182"/>
      <c r="M243" s="183"/>
      <c r="Q243" s="223" t="s">
        <v>6</v>
      </c>
      <c r="S243" s="224" t="s">
        <v>7</v>
      </c>
      <c r="W243" s="225" t="s">
        <v>13</v>
      </c>
      <c r="X243" s="33" t="s">
        <v>14</v>
      </c>
      <c r="Y243" s="33" t="s">
        <v>15</v>
      </c>
      <c r="Z243" s="33" t="s">
        <v>16</v>
      </c>
      <c r="AA243" s="33" t="s">
        <v>17</v>
      </c>
      <c r="AB243" s="33" t="s">
        <v>18</v>
      </c>
      <c r="AC243" s="33" t="s">
        <v>19</v>
      </c>
      <c r="AD243" s="33" t="s">
        <v>20</v>
      </c>
      <c r="AE243" s="33" t="s">
        <v>21</v>
      </c>
      <c r="AF243" s="33" t="s">
        <v>22</v>
      </c>
      <c r="AG243" s="33" t="s">
        <v>23</v>
      </c>
      <c r="AH243" s="226" t="s">
        <v>24</v>
      </c>
      <c r="AI243" s="227" t="s">
        <v>25</v>
      </c>
      <c r="AJ243" s="228" t="s">
        <v>26</v>
      </c>
      <c r="AK243" s="347"/>
    </row>
    <row r="244" spans="1:37" ht="18.75" customHeight="1" x14ac:dyDescent="0.2">
      <c r="A244" s="229" t="s">
        <v>436</v>
      </c>
      <c r="B244" s="230">
        <f>+SUMIF($J$19:$J$231,$A244,B$19:B$231)</f>
        <v>5714000000</v>
      </c>
      <c r="C244" s="173"/>
      <c r="M244" s="233"/>
      <c r="Q244" s="230">
        <f>+SUMIF($J$19:$J$231,$A244,Q$19:Q$231)/2</f>
        <v>5639905746</v>
      </c>
      <c r="S244" s="230">
        <f>+SUMIF($J$19:$J$231,$A244,S$19:S$231)/2</f>
        <v>5639905746</v>
      </c>
      <c r="V244" s="189"/>
      <c r="W244" s="230">
        <f t="shared" ref="W244:AJ244" si="35">+SUMIF($J$19:$J$231,$A244,W$19:W$231)/2</f>
        <v>0</v>
      </c>
      <c r="X244" s="230">
        <f t="shared" si="35"/>
        <v>0</v>
      </c>
      <c r="Y244" s="230">
        <f t="shared" si="35"/>
        <v>0</v>
      </c>
      <c r="Z244" s="230">
        <f t="shared" si="35"/>
        <v>0</v>
      </c>
      <c r="AA244" s="230">
        <f t="shared" si="35"/>
        <v>0</v>
      </c>
      <c r="AB244" s="230">
        <f t="shared" si="35"/>
        <v>0</v>
      </c>
      <c r="AC244" s="230">
        <f t="shared" si="35"/>
        <v>620600</v>
      </c>
      <c r="AD244" s="230">
        <f t="shared" si="35"/>
        <v>120613432</v>
      </c>
      <c r="AE244" s="230">
        <f t="shared" si="35"/>
        <v>1116756008</v>
      </c>
      <c r="AF244" s="230">
        <f t="shared" si="35"/>
        <v>0</v>
      </c>
      <c r="AG244" s="230">
        <f t="shared" si="35"/>
        <v>0</v>
      </c>
      <c r="AH244" s="230">
        <f t="shared" si="35"/>
        <v>0</v>
      </c>
      <c r="AI244" s="230">
        <f t="shared" si="35"/>
        <v>1237990040</v>
      </c>
      <c r="AJ244" s="232">
        <f t="shared" si="35"/>
        <v>4401915706</v>
      </c>
      <c r="AK244" s="347"/>
    </row>
    <row r="245" spans="1:37" ht="14.25" thickBot="1" x14ac:dyDescent="0.25">
      <c r="A245" s="190"/>
      <c r="B245" s="191"/>
      <c r="C245" s="192"/>
      <c r="D245" s="192"/>
      <c r="E245" s="192"/>
      <c r="F245" s="192"/>
      <c r="G245" s="192"/>
      <c r="H245" s="192"/>
      <c r="I245" s="192"/>
      <c r="J245" s="192"/>
      <c r="K245" s="192"/>
      <c r="L245" s="193"/>
      <c r="M245" s="193"/>
      <c r="N245" s="194"/>
      <c r="O245" s="109"/>
      <c r="P245" s="195"/>
      <c r="Q245" s="191"/>
      <c r="R245" s="195"/>
      <c r="S245" s="191"/>
      <c r="T245" s="191"/>
      <c r="U245" s="191"/>
      <c r="V245" s="194"/>
      <c r="W245" s="109"/>
      <c r="X245" s="109"/>
      <c r="Y245" s="109"/>
      <c r="Z245" s="109"/>
      <c r="AA245" s="109"/>
      <c r="AB245" s="109"/>
      <c r="AC245" s="109"/>
      <c r="AD245" s="109"/>
      <c r="AE245" s="109"/>
      <c r="AF245" s="109"/>
      <c r="AG245" s="109"/>
      <c r="AH245" s="109"/>
      <c r="AI245" s="110"/>
      <c r="AJ245" s="111"/>
      <c r="AK245" s="347"/>
    </row>
    <row r="246" spans="1:37" x14ac:dyDescent="0.2">
      <c r="Q246" s="113"/>
      <c r="R246" s="113"/>
      <c r="S246" s="113"/>
      <c r="T246" s="113"/>
      <c r="U246" s="113"/>
    </row>
    <row r="247" spans="1:37" x14ac:dyDescent="0.2">
      <c r="Q247" s="113"/>
      <c r="R247" s="113"/>
      <c r="S247" s="113"/>
      <c r="T247" s="113"/>
      <c r="U247" s="113"/>
    </row>
    <row r="249" spans="1:37" x14ac:dyDescent="0.2">
      <c r="A249" s="196"/>
      <c r="B249" s="184"/>
      <c r="C249" s="197"/>
      <c r="D249" s="198"/>
      <c r="K249" s="199"/>
    </row>
    <row r="250" spans="1:37" x14ac:dyDescent="0.2">
      <c r="A250" s="200"/>
      <c r="B250" s="201"/>
      <c r="C250" s="202"/>
      <c r="D250" s="203"/>
    </row>
    <row r="251" spans="1:37" x14ac:dyDescent="0.2">
      <c r="A251" s="200"/>
      <c r="B251" s="201"/>
      <c r="C251" s="202"/>
      <c r="D251" s="203"/>
    </row>
    <row r="252" spans="1:37" x14ac:dyDescent="0.2">
      <c r="A252" s="200"/>
      <c r="B252" s="201"/>
      <c r="C252" s="202"/>
    </row>
    <row r="253" spans="1:37" x14ac:dyDescent="0.2">
      <c r="B253" s="201"/>
    </row>
    <row r="254" spans="1:37" x14ac:dyDescent="0.2">
      <c r="B254" s="201"/>
    </row>
    <row r="255" spans="1:37" x14ac:dyDescent="0.2">
      <c r="B255" s="201"/>
    </row>
    <row r="256" spans="1:37" x14ac:dyDescent="0.2">
      <c r="B256" s="201"/>
    </row>
    <row r="257" spans="1:10" x14ac:dyDescent="0.2">
      <c r="B257" s="201"/>
    </row>
    <row r="258" spans="1:10" x14ac:dyDescent="0.2">
      <c r="B258" s="201"/>
    </row>
    <row r="259" spans="1:10" x14ac:dyDescent="0.2">
      <c r="A259" s="200"/>
      <c r="C259" s="201"/>
    </row>
    <row r="260" spans="1:10" x14ac:dyDescent="0.2">
      <c r="A260" s="200"/>
      <c r="C260" s="201"/>
    </row>
    <row r="261" spans="1:10" x14ac:dyDescent="0.2">
      <c r="A261" s="196"/>
      <c r="B261" s="201"/>
      <c r="C261" s="201"/>
    </row>
    <row r="262" spans="1:10" x14ac:dyDescent="0.2">
      <c r="A262" s="200"/>
      <c r="B262" s="201"/>
      <c r="C262" s="201"/>
      <c r="F262" s="204"/>
      <c r="G262" s="204"/>
      <c r="H262" s="204"/>
      <c r="I262" s="204"/>
      <c r="J262" s="204"/>
    </row>
    <row r="263" spans="1:10" x14ac:dyDescent="0.2">
      <c r="A263" s="200"/>
    </row>
    <row r="264" spans="1:10" x14ac:dyDescent="0.2">
      <c r="B264" s="201"/>
      <c r="C264" s="201"/>
    </row>
    <row r="265" spans="1:10" x14ac:dyDescent="0.2">
      <c r="A265" s="200"/>
    </row>
    <row r="266" spans="1:10" x14ac:dyDescent="0.2">
      <c r="A266" s="200"/>
    </row>
    <row r="267" spans="1:10" x14ac:dyDescent="0.2">
      <c r="A267" s="200"/>
    </row>
    <row r="268" spans="1:10" x14ac:dyDescent="0.2">
      <c r="A268" s="200"/>
    </row>
    <row r="269" spans="1:10" x14ac:dyDescent="0.2">
      <c r="A269" s="200"/>
    </row>
    <row r="270" spans="1:10" x14ac:dyDescent="0.2">
      <c r="A270" s="200"/>
      <c r="B270" s="201"/>
    </row>
    <row r="271" spans="1:10" x14ac:dyDescent="0.2">
      <c r="A271" s="200"/>
      <c r="B271" s="201"/>
    </row>
    <row r="272" spans="1:10" x14ac:dyDescent="0.2">
      <c r="A272" s="200"/>
      <c r="B272" s="201"/>
    </row>
    <row r="273" spans="1:2" x14ac:dyDescent="0.2">
      <c r="A273" s="200"/>
      <c r="B273" s="201"/>
    </row>
    <row r="274" spans="1:2" x14ac:dyDescent="0.2">
      <c r="A274" s="200"/>
      <c r="B274" s="201"/>
    </row>
    <row r="275" spans="1:2" x14ac:dyDescent="0.2">
      <c r="A275" s="200"/>
      <c r="B275" s="201"/>
    </row>
    <row r="276" spans="1:2" x14ac:dyDescent="0.2">
      <c r="A276" s="200"/>
      <c r="B276" s="201"/>
    </row>
    <row r="277" spans="1:2" x14ac:dyDescent="0.2">
      <c r="A277" s="200"/>
      <c r="B277" s="201"/>
    </row>
    <row r="278" spans="1:2" x14ac:dyDescent="0.2">
      <c r="A278" s="200"/>
      <c r="B278" s="201"/>
    </row>
    <row r="279" spans="1:2" x14ac:dyDescent="0.2">
      <c r="A279" s="200"/>
      <c r="B279" s="201"/>
    </row>
    <row r="280" spans="1:2" x14ac:dyDescent="0.2">
      <c r="A280" s="200"/>
      <c r="B280" s="201"/>
    </row>
  </sheetData>
  <autoFilter ref="A19:AJ196" xr:uid="{00000000-0009-0000-0000-000002000000}"/>
  <mergeCells count="16">
    <mergeCell ref="B13:F13"/>
    <mergeCell ref="B14:F14"/>
    <mergeCell ref="B15:F15"/>
    <mergeCell ref="A16:A17"/>
    <mergeCell ref="B12:F12"/>
    <mergeCell ref="A1:A3"/>
    <mergeCell ref="B1:AJ1"/>
    <mergeCell ref="B2:AJ2"/>
    <mergeCell ref="B3:AJ3"/>
    <mergeCell ref="B5:F5"/>
    <mergeCell ref="B11:F11"/>
    <mergeCell ref="B6:F6"/>
    <mergeCell ref="B7:F7"/>
    <mergeCell ref="B8:F8"/>
    <mergeCell ref="B9:F9"/>
    <mergeCell ref="B10:F10"/>
  </mergeCells>
  <conditionalFormatting sqref="R248:R1048576 R245 R5:R10 R196 R13:R20 R233:R236 R100:R158">
    <cfRule type="duplicateValues" dxfId="580" priority="165"/>
  </conditionalFormatting>
  <conditionalFormatting sqref="AJ234 AJ245:AJ1048576 AJ5:AJ10 AJ13:AJ20 AJ198 AJ222 AJ236 AJ100:AJ158 AJ194:AJ195 AJ226:AJ230">
    <cfRule type="cellIs" dxfId="579" priority="161" operator="lessThan">
      <formula>0</formula>
    </cfRule>
    <cfRule type="cellIs" dxfId="578" priority="164" operator="lessThan">
      <formula>0</formula>
    </cfRule>
  </conditionalFormatting>
  <conditionalFormatting sqref="P245:P1048576 P5:P10 P196 P13:P20 P233:P236 P100:P158">
    <cfRule type="duplicateValues" dxfId="577" priority="163"/>
  </conditionalFormatting>
  <conditionalFormatting sqref="R247:R1048576 R5:R10 R245 R196 R13:R20 R233:R236 R100:R158">
    <cfRule type="duplicateValues" dxfId="576" priority="162"/>
  </conditionalFormatting>
  <conditionalFormatting sqref="R197">
    <cfRule type="duplicateValues" dxfId="575" priority="160"/>
  </conditionalFormatting>
  <conditionalFormatting sqref="AJ197">
    <cfRule type="cellIs" dxfId="574" priority="156" operator="lessThan">
      <formula>0</formula>
    </cfRule>
    <cfRule type="cellIs" dxfId="573" priority="159" operator="lessThan">
      <formula>0</formula>
    </cfRule>
  </conditionalFormatting>
  <conditionalFormatting sqref="P197">
    <cfRule type="duplicateValues" dxfId="572" priority="158"/>
  </conditionalFormatting>
  <conditionalFormatting sqref="R197">
    <cfRule type="duplicateValues" dxfId="571" priority="157"/>
  </conditionalFormatting>
  <conditionalFormatting sqref="R160">
    <cfRule type="duplicateValues" dxfId="570" priority="155"/>
  </conditionalFormatting>
  <conditionalFormatting sqref="AJ160">
    <cfRule type="cellIs" dxfId="569" priority="151" operator="lessThan">
      <formula>0</formula>
    </cfRule>
    <cfRule type="cellIs" dxfId="568" priority="154" operator="lessThan">
      <formula>0</formula>
    </cfRule>
  </conditionalFormatting>
  <conditionalFormatting sqref="P160">
    <cfRule type="duplicateValues" dxfId="567" priority="153"/>
  </conditionalFormatting>
  <conditionalFormatting sqref="R160">
    <cfRule type="duplicateValues" dxfId="566" priority="152"/>
  </conditionalFormatting>
  <conditionalFormatting sqref="R159">
    <cfRule type="duplicateValues" dxfId="565" priority="150"/>
  </conditionalFormatting>
  <conditionalFormatting sqref="P159">
    <cfRule type="duplicateValues" dxfId="564" priority="149"/>
  </conditionalFormatting>
  <conditionalFormatting sqref="R159">
    <cfRule type="duplicateValues" dxfId="563" priority="148"/>
  </conditionalFormatting>
  <conditionalFormatting sqref="R11:R12">
    <cfRule type="duplicateValues" dxfId="562" priority="144"/>
  </conditionalFormatting>
  <conditionalFormatting sqref="AJ11:AJ12">
    <cfRule type="cellIs" dxfId="561" priority="140" operator="lessThan">
      <formula>0</formula>
    </cfRule>
    <cfRule type="cellIs" dxfId="560" priority="143" operator="lessThan">
      <formula>0</formula>
    </cfRule>
  </conditionalFormatting>
  <conditionalFormatting sqref="P11:P12">
    <cfRule type="duplicateValues" dxfId="559" priority="142"/>
  </conditionalFormatting>
  <conditionalFormatting sqref="R11:R12">
    <cfRule type="duplicateValues" dxfId="558" priority="141"/>
  </conditionalFormatting>
  <conditionalFormatting sqref="S237">
    <cfRule type="duplicateValues" dxfId="557" priority="139"/>
  </conditionalFormatting>
  <conditionalFormatting sqref="S237">
    <cfRule type="duplicateValues" dxfId="556" priority="138"/>
  </conditionalFormatting>
  <conditionalFormatting sqref="R237:R241 R244">
    <cfRule type="duplicateValues" dxfId="555" priority="137"/>
  </conditionalFormatting>
  <conditionalFormatting sqref="R237:R241">
    <cfRule type="duplicateValues" dxfId="554" priority="136"/>
  </conditionalFormatting>
  <conditionalFormatting sqref="AJ237">
    <cfRule type="cellIs" dxfId="553" priority="134" operator="lessThan">
      <formula>0</formula>
    </cfRule>
    <cfRule type="cellIs" dxfId="552" priority="135" operator="lessThan">
      <formula>0</formula>
    </cfRule>
  </conditionalFormatting>
  <conditionalFormatting sqref="R177:R179">
    <cfRule type="duplicateValues" dxfId="551" priority="133"/>
  </conditionalFormatting>
  <conditionalFormatting sqref="AJ177:AJ179">
    <cfRule type="cellIs" dxfId="550" priority="129" operator="lessThan">
      <formula>0</formula>
    </cfRule>
    <cfRule type="cellIs" dxfId="549" priority="132" operator="lessThan">
      <formula>0</formula>
    </cfRule>
  </conditionalFormatting>
  <conditionalFormatting sqref="P177:P179">
    <cfRule type="duplicateValues" dxfId="548" priority="131"/>
  </conditionalFormatting>
  <conditionalFormatting sqref="R177:R179">
    <cfRule type="duplicateValues" dxfId="547" priority="130"/>
  </conditionalFormatting>
  <conditionalFormatting sqref="R180:R182">
    <cfRule type="duplicateValues" dxfId="546" priority="128"/>
  </conditionalFormatting>
  <conditionalFormatting sqref="AJ180:AJ182">
    <cfRule type="cellIs" dxfId="545" priority="124" operator="lessThan">
      <formula>0</formula>
    </cfRule>
    <cfRule type="cellIs" dxfId="544" priority="127" operator="lessThan">
      <formula>0</formula>
    </cfRule>
  </conditionalFormatting>
  <conditionalFormatting sqref="P180:P182">
    <cfRule type="duplicateValues" dxfId="543" priority="126"/>
  </conditionalFormatting>
  <conditionalFormatting sqref="R180:R182">
    <cfRule type="duplicateValues" dxfId="542" priority="125"/>
  </conditionalFormatting>
  <conditionalFormatting sqref="R183:R185">
    <cfRule type="duplicateValues" dxfId="541" priority="123"/>
  </conditionalFormatting>
  <conditionalFormatting sqref="AJ183:AJ185">
    <cfRule type="cellIs" dxfId="540" priority="119" operator="lessThan">
      <formula>0</formula>
    </cfRule>
    <cfRule type="cellIs" dxfId="539" priority="122" operator="lessThan">
      <formula>0</formula>
    </cfRule>
  </conditionalFormatting>
  <conditionalFormatting sqref="P183:P185">
    <cfRule type="duplicateValues" dxfId="538" priority="121"/>
  </conditionalFormatting>
  <conditionalFormatting sqref="R183:R185">
    <cfRule type="duplicateValues" dxfId="537" priority="120"/>
  </conditionalFormatting>
  <conditionalFormatting sqref="R232">
    <cfRule type="duplicateValues" dxfId="536" priority="109"/>
  </conditionalFormatting>
  <conditionalFormatting sqref="AJ232">
    <cfRule type="cellIs" dxfId="535" priority="105" operator="lessThan">
      <formula>0</formula>
    </cfRule>
    <cfRule type="cellIs" dxfId="534" priority="108" operator="lessThan">
      <formula>0</formula>
    </cfRule>
  </conditionalFormatting>
  <conditionalFormatting sqref="P232">
    <cfRule type="duplicateValues" dxfId="533" priority="107"/>
  </conditionalFormatting>
  <conditionalFormatting sqref="R232">
    <cfRule type="duplicateValues" dxfId="532" priority="106"/>
  </conditionalFormatting>
  <conditionalFormatting sqref="R221">
    <cfRule type="duplicateValues" dxfId="531" priority="104"/>
  </conditionalFormatting>
  <conditionalFormatting sqref="AJ221">
    <cfRule type="cellIs" dxfId="530" priority="100" operator="lessThan">
      <formula>0</formula>
    </cfRule>
    <cfRule type="cellIs" dxfId="529" priority="103" operator="lessThan">
      <formula>0</formula>
    </cfRule>
  </conditionalFormatting>
  <conditionalFormatting sqref="P221">
    <cfRule type="duplicateValues" dxfId="528" priority="102"/>
  </conditionalFormatting>
  <conditionalFormatting sqref="R221">
    <cfRule type="duplicateValues" dxfId="527" priority="101"/>
  </conditionalFormatting>
  <conditionalFormatting sqref="R231">
    <cfRule type="duplicateValues" dxfId="526" priority="99"/>
  </conditionalFormatting>
  <conditionalFormatting sqref="P231">
    <cfRule type="duplicateValues" dxfId="525" priority="98"/>
  </conditionalFormatting>
  <conditionalFormatting sqref="R231">
    <cfRule type="duplicateValues" dxfId="524" priority="97"/>
  </conditionalFormatting>
  <conditionalFormatting sqref="R220">
    <cfRule type="duplicateValues" dxfId="523" priority="92"/>
  </conditionalFormatting>
  <conditionalFormatting sqref="P220">
    <cfRule type="duplicateValues" dxfId="522" priority="91"/>
  </conditionalFormatting>
  <conditionalFormatting sqref="R220">
    <cfRule type="duplicateValues" dxfId="521" priority="90"/>
  </conditionalFormatting>
  <conditionalFormatting sqref="AJ199:AJ209 AJ213:AJ219">
    <cfRule type="cellIs" dxfId="520" priority="88" operator="lessThan">
      <formula>0</formula>
    </cfRule>
    <cfRule type="cellIs" dxfId="519" priority="89" operator="lessThan">
      <formula>0</formula>
    </cfRule>
  </conditionalFormatting>
  <conditionalFormatting sqref="R161:R176">
    <cfRule type="duplicateValues" dxfId="518" priority="46"/>
  </conditionalFormatting>
  <conditionalFormatting sqref="P161:P176">
    <cfRule type="duplicateValues" dxfId="517" priority="44"/>
  </conditionalFormatting>
  <conditionalFormatting sqref="R161:R176">
    <cfRule type="duplicateValues" dxfId="516" priority="43"/>
  </conditionalFormatting>
  <conditionalFormatting sqref="AJ161:AJ176">
    <cfRule type="cellIs" dxfId="515" priority="40" operator="lessThan">
      <formula>0</formula>
    </cfRule>
    <cfRule type="cellIs" dxfId="514" priority="41" operator="lessThan">
      <formula>0</formula>
    </cfRule>
  </conditionalFormatting>
  <conditionalFormatting sqref="R198:R209 R213:R219">
    <cfRule type="duplicateValues" dxfId="513" priority="227"/>
  </conditionalFormatting>
  <conditionalFormatting sqref="P198:P209 P213:P219">
    <cfRule type="duplicateValues" dxfId="512" priority="228"/>
  </conditionalFormatting>
  <conditionalFormatting sqref="R222 R226:R230">
    <cfRule type="duplicateValues" dxfId="511" priority="263"/>
  </conditionalFormatting>
  <conditionalFormatting sqref="P222 P226:P230">
    <cfRule type="duplicateValues" dxfId="510" priority="265"/>
  </conditionalFormatting>
  <conditionalFormatting sqref="R242">
    <cfRule type="duplicateValues" dxfId="509" priority="39"/>
  </conditionalFormatting>
  <conditionalFormatting sqref="AJ242">
    <cfRule type="cellIs" dxfId="508" priority="35" operator="lessThan">
      <formula>0</formula>
    </cfRule>
    <cfRule type="cellIs" dxfId="507" priority="38" operator="lessThan">
      <formula>0</formula>
    </cfRule>
  </conditionalFormatting>
  <conditionalFormatting sqref="P242">
    <cfRule type="duplicateValues" dxfId="506" priority="37"/>
  </conditionalFormatting>
  <conditionalFormatting sqref="R242">
    <cfRule type="duplicateValues" dxfId="505" priority="36"/>
  </conditionalFormatting>
  <conditionalFormatting sqref="S243">
    <cfRule type="duplicateValues" dxfId="504" priority="34"/>
  </conditionalFormatting>
  <conditionalFormatting sqref="S243">
    <cfRule type="duplicateValues" dxfId="503" priority="33"/>
  </conditionalFormatting>
  <conditionalFormatting sqref="R243">
    <cfRule type="duplicateValues" dxfId="502" priority="32"/>
  </conditionalFormatting>
  <conditionalFormatting sqref="R243">
    <cfRule type="duplicateValues" dxfId="501" priority="31"/>
  </conditionalFormatting>
  <conditionalFormatting sqref="AJ243">
    <cfRule type="cellIs" dxfId="500" priority="29" operator="lessThan">
      <formula>0</formula>
    </cfRule>
    <cfRule type="cellIs" dxfId="499" priority="30" operator="lessThan">
      <formula>0</formula>
    </cfRule>
  </conditionalFormatting>
  <conditionalFormatting sqref="R21:R99">
    <cfRule type="duplicateValues" dxfId="498" priority="28"/>
  </conditionalFormatting>
  <conditionalFormatting sqref="AJ21:AJ99">
    <cfRule type="cellIs" dxfId="497" priority="24" operator="lessThan">
      <formula>0</formula>
    </cfRule>
    <cfRule type="cellIs" dxfId="496" priority="27" operator="lessThan">
      <formula>0</formula>
    </cfRule>
  </conditionalFormatting>
  <conditionalFormatting sqref="P21:P99">
    <cfRule type="duplicateValues" dxfId="495" priority="26"/>
  </conditionalFormatting>
  <conditionalFormatting sqref="R21:R99">
    <cfRule type="duplicateValues" dxfId="494" priority="25"/>
  </conditionalFormatting>
  <conditionalFormatting sqref="R186:R187">
    <cfRule type="duplicateValues" dxfId="493" priority="23"/>
  </conditionalFormatting>
  <conditionalFormatting sqref="AJ186:AJ187">
    <cfRule type="cellIs" dxfId="492" priority="19" operator="lessThan">
      <formula>0</formula>
    </cfRule>
    <cfRule type="cellIs" dxfId="491" priority="22" operator="lessThan">
      <formula>0</formula>
    </cfRule>
  </conditionalFormatting>
  <conditionalFormatting sqref="P186:P187">
    <cfRule type="duplicateValues" dxfId="490" priority="21"/>
  </conditionalFormatting>
  <conditionalFormatting sqref="R186:R187">
    <cfRule type="duplicateValues" dxfId="489" priority="20"/>
  </conditionalFormatting>
  <conditionalFormatting sqref="R188:R190">
    <cfRule type="duplicateValues" dxfId="488" priority="18"/>
  </conditionalFormatting>
  <conditionalFormatting sqref="AJ188:AJ190">
    <cfRule type="cellIs" dxfId="487" priority="14" operator="lessThan">
      <formula>0</formula>
    </cfRule>
    <cfRule type="cellIs" dxfId="486" priority="17" operator="lessThan">
      <formula>0</formula>
    </cfRule>
  </conditionalFormatting>
  <conditionalFormatting sqref="P188:P190">
    <cfRule type="duplicateValues" dxfId="485" priority="16"/>
  </conditionalFormatting>
  <conditionalFormatting sqref="R188:R190">
    <cfRule type="duplicateValues" dxfId="484" priority="15"/>
  </conditionalFormatting>
  <conditionalFormatting sqref="R191:R193">
    <cfRule type="duplicateValues" dxfId="483" priority="13"/>
  </conditionalFormatting>
  <conditionalFormatting sqref="AJ191:AJ193">
    <cfRule type="cellIs" dxfId="482" priority="9" operator="lessThan">
      <formula>0</formula>
    </cfRule>
    <cfRule type="cellIs" dxfId="481" priority="12" operator="lessThan">
      <formula>0</formula>
    </cfRule>
  </conditionalFormatting>
  <conditionalFormatting sqref="P191:P193">
    <cfRule type="duplicateValues" dxfId="480" priority="11"/>
  </conditionalFormatting>
  <conditionalFormatting sqref="R191:R193">
    <cfRule type="duplicateValues" dxfId="479" priority="10"/>
  </conditionalFormatting>
  <conditionalFormatting sqref="R194:R195">
    <cfRule type="duplicateValues" dxfId="478" priority="754"/>
  </conditionalFormatting>
  <conditionalFormatting sqref="P194:P195">
    <cfRule type="duplicateValues" dxfId="477" priority="760"/>
  </conditionalFormatting>
  <conditionalFormatting sqref="AJ210:AJ212">
    <cfRule type="cellIs" dxfId="476" priority="5" operator="lessThan">
      <formula>0</formula>
    </cfRule>
    <cfRule type="cellIs" dxfId="475" priority="6" operator="lessThan">
      <formula>0</formula>
    </cfRule>
  </conditionalFormatting>
  <conditionalFormatting sqref="R210:R212">
    <cfRule type="duplicateValues" dxfId="474" priority="7"/>
  </conditionalFormatting>
  <conditionalFormatting sqref="P210:P212">
    <cfRule type="duplicateValues" dxfId="473" priority="8"/>
  </conditionalFormatting>
  <conditionalFormatting sqref="AJ223:AJ225">
    <cfRule type="cellIs" dxfId="472" priority="1" operator="lessThan">
      <formula>0</formula>
    </cfRule>
    <cfRule type="cellIs" dxfId="471" priority="2" operator="lessThan">
      <formula>0</formula>
    </cfRule>
  </conditionalFormatting>
  <conditionalFormatting sqref="R223:R225">
    <cfRule type="duplicateValues" dxfId="470" priority="3"/>
  </conditionalFormatting>
  <conditionalFormatting sqref="P223:P225">
    <cfRule type="duplicateValues" dxfId="469" priority="4"/>
  </conditionalFormatting>
  <printOptions horizontalCentered="1" verticalCentered="1"/>
  <pageMargins left="0.31496062992125984" right="0.27559055118110237" top="0.31496062992125984" bottom="0" header="0" footer="0"/>
  <pageSetup scale="58" fitToWidth="2" fitToHeight="2" orientation="landscape" r:id="rId1"/>
  <headerFooter alignWithMargins="0">
    <oddFooter>&amp;LVersión 3. 23/07/2019</oddFooter>
  </headerFooter>
  <rowBreaks count="1" manualBreakCount="1">
    <brk id="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219"/>
  <sheetViews>
    <sheetView showGridLines="0" zoomScale="70" zoomScaleNormal="70" workbookViewId="0">
      <pane xSplit="6" ySplit="19" topLeftCell="U139" activePane="bottomRight" state="frozen"/>
      <selection pane="topRight" activeCell="G1" sqref="G1"/>
      <selection pane="bottomLeft" activeCell="A20" sqref="A20"/>
      <selection pane="bottomRight" activeCell="AF123" sqref="AF123:AH166"/>
    </sheetView>
  </sheetViews>
  <sheetFormatPr baseColWidth="10" defaultRowHeight="13.5" outlineLevelRow="1" outlineLevelCol="1" x14ac:dyDescent="0.2"/>
  <cols>
    <col min="1" max="1" width="28.85546875" style="149" customWidth="1"/>
    <col min="2" max="2" width="18.140625" style="187" customWidth="1"/>
    <col min="3" max="6" width="19.140625" style="149" customWidth="1"/>
    <col min="7" max="10" width="32.7109375" style="149" hidden="1" customWidth="1" outlineLevel="1"/>
    <col min="11" max="11" width="41.42578125" style="149" hidden="1" customWidth="1" outlineLevel="1"/>
    <col min="12" max="12" width="13.85546875" style="185" customWidth="1" collapsed="1"/>
    <col min="13" max="13" width="12.140625" style="185" customWidth="1"/>
    <col min="14" max="14" width="11" style="188" customWidth="1"/>
    <col min="15" max="15" width="13.140625" style="112" customWidth="1"/>
    <col min="16" max="16" width="9" style="186" customWidth="1"/>
    <col min="17" max="17" width="16.5703125" style="187" customWidth="1"/>
    <col min="18" max="18" width="8.7109375" style="186" customWidth="1"/>
    <col min="19" max="20" width="15" style="187" customWidth="1"/>
    <col min="21" max="21" width="26.42578125" style="187" customWidth="1"/>
    <col min="22" max="22" width="13.5703125" style="188" customWidth="1"/>
    <col min="23" max="24" width="11.42578125" style="112" customWidth="1"/>
    <col min="25" max="29" width="12.7109375" style="112" customWidth="1"/>
    <col min="30" max="30" width="14.28515625" style="112" customWidth="1"/>
    <col min="31" max="31" width="15.85546875" style="112" customWidth="1"/>
    <col min="32" max="32" width="14.42578125" style="112" customWidth="1"/>
    <col min="33" max="33" width="13.42578125" style="112" customWidth="1"/>
    <col min="34" max="34" width="16.42578125" style="112" bestFit="1" customWidth="1"/>
    <col min="35" max="35" width="18.28515625" style="113" customWidth="1"/>
    <col min="36" max="36" width="15.7109375" style="112" customWidth="1"/>
    <col min="37" max="37" width="11.42578125" style="149" customWidth="1"/>
    <col min="38" max="16384" width="11.42578125" style="149"/>
  </cols>
  <sheetData>
    <row r="1" spans="1:36" ht="24" hidden="1" customHeight="1" outlineLevel="1" thickBot="1" x14ac:dyDescent="0.25">
      <c r="A1" s="373"/>
      <c r="B1" s="370" t="s">
        <v>33</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2"/>
    </row>
    <row r="2" spans="1:36" ht="24" hidden="1" customHeight="1" outlineLevel="1" thickBot="1" x14ac:dyDescent="0.25">
      <c r="A2" s="374"/>
      <c r="B2" s="370" t="s">
        <v>37</v>
      </c>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2"/>
    </row>
    <row r="3" spans="1:36" ht="24" hidden="1" customHeight="1" outlineLevel="1" thickBot="1" x14ac:dyDescent="0.25">
      <c r="A3" s="375"/>
      <c r="B3" s="370" t="s">
        <v>36</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2"/>
    </row>
    <row r="4" spans="1:36" ht="12.75" customHeight="1" collapsed="1" x14ac:dyDescent="0.2">
      <c r="A4" s="150"/>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2"/>
    </row>
    <row r="5" spans="1:36" s="7" customFormat="1" ht="15.75" customHeight="1" outlineLevel="1" x14ac:dyDescent="0.2">
      <c r="A5" s="3" t="s">
        <v>80</v>
      </c>
      <c r="B5" s="377" t="s">
        <v>46</v>
      </c>
      <c r="C5" s="377"/>
      <c r="D5" s="377"/>
      <c r="E5" s="377"/>
      <c r="F5" s="377"/>
      <c r="G5" s="4"/>
      <c r="H5" s="4"/>
      <c r="I5" s="4"/>
      <c r="J5" s="4"/>
      <c r="K5" s="4"/>
      <c r="L5" s="5"/>
      <c r="M5" s="5"/>
      <c r="N5" s="5"/>
      <c r="O5" s="5"/>
      <c r="P5" s="5"/>
      <c r="Q5" s="5"/>
      <c r="R5" s="5"/>
      <c r="S5" s="5"/>
      <c r="T5" s="5"/>
      <c r="U5" s="5"/>
      <c r="V5" s="5"/>
      <c r="W5" s="5"/>
      <c r="X5" s="5"/>
      <c r="Y5" s="5"/>
      <c r="Z5" s="5"/>
      <c r="AA5" s="5"/>
      <c r="AB5" s="5"/>
      <c r="AC5" s="5"/>
      <c r="AD5" s="5"/>
      <c r="AE5" s="5"/>
      <c r="AF5" s="5"/>
      <c r="AG5" s="5"/>
      <c r="AH5" s="5"/>
      <c r="AI5" s="5"/>
      <c r="AJ5" s="6"/>
    </row>
    <row r="6" spans="1:36" s="7" customFormat="1" ht="15.75" customHeight="1" outlineLevel="1" x14ac:dyDescent="0.2">
      <c r="A6" s="8" t="s">
        <v>47</v>
      </c>
      <c r="B6" s="377" t="s">
        <v>795</v>
      </c>
      <c r="C6" s="377" t="s">
        <v>48</v>
      </c>
      <c r="D6" s="377" t="s">
        <v>48</v>
      </c>
      <c r="E6" s="377" t="s">
        <v>48</v>
      </c>
      <c r="F6" s="377" t="s">
        <v>48</v>
      </c>
      <c r="G6" s="4"/>
      <c r="H6" s="4"/>
      <c r="I6" s="4"/>
      <c r="J6" s="4"/>
      <c r="K6" s="4"/>
      <c r="L6" s="5"/>
      <c r="M6" s="5"/>
      <c r="N6" s="5"/>
      <c r="O6" s="5"/>
      <c r="P6" s="5"/>
      <c r="Q6" s="5"/>
      <c r="R6" s="5"/>
      <c r="S6" s="5"/>
      <c r="T6" s="5"/>
      <c r="U6" s="5"/>
      <c r="V6" s="5"/>
      <c r="W6" s="5"/>
      <c r="X6" s="5"/>
      <c r="Y6" s="5"/>
      <c r="Z6" s="5"/>
      <c r="AA6" s="5"/>
      <c r="AB6" s="5"/>
      <c r="AC6" s="5"/>
      <c r="AD6" s="5"/>
      <c r="AE6" s="5"/>
      <c r="AF6" s="5"/>
      <c r="AG6" s="5"/>
      <c r="AH6" s="5"/>
      <c r="AI6" s="5"/>
      <c r="AJ6" s="6"/>
    </row>
    <row r="7" spans="1:36" s="7" customFormat="1" ht="15.75" customHeight="1" outlineLevel="1" x14ac:dyDescent="0.2">
      <c r="A7" s="9" t="s">
        <v>39</v>
      </c>
      <c r="B7" s="377" t="s">
        <v>796</v>
      </c>
      <c r="C7" s="377" t="s">
        <v>49</v>
      </c>
      <c r="D7" s="377" t="s">
        <v>49</v>
      </c>
      <c r="E7" s="377" t="s">
        <v>49</v>
      </c>
      <c r="F7" s="377" t="s">
        <v>49</v>
      </c>
      <c r="G7" s="4"/>
      <c r="H7" s="4"/>
      <c r="I7" s="4"/>
      <c r="J7" s="4"/>
      <c r="K7" s="4"/>
      <c r="L7" s="5"/>
      <c r="M7" s="5"/>
      <c r="N7" s="5"/>
      <c r="O7" s="5"/>
      <c r="P7" s="5"/>
      <c r="Q7" s="5"/>
      <c r="R7" s="5"/>
      <c r="S7" s="5"/>
      <c r="T7" s="5"/>
      <c r="U7" s="5"/>
      <c r="V7" s="5"/>
      <c r="W7" s="5"/>
      <c r="X7" s="5"/>
      <c r="Y7" s="5"/>
      <c r="Z7" s="5"/>
      <c r="AA7" s="5"/>
      <c r="AB7" s="5"/>
      <c r="AC7" s="5"/>
      <c r="AD7" s="5"/>
      <c r="AE7" s="5"/>
      <c r="AF7" s="5"/>
      <c r="AG7" s="5"/>
      <c r="AH7" s="5"/>
      <c r="AI7" s="5"/>
      <c r="AJ7" s="6"/>
    </row>
    <row r="8" spans="1:36" s="7" customFormat="1" ht="15.75" customHeight="1" outlineLevel="1" x14ac:dyDescent="0.2">
      <c r="A8" s="10" t="s">
        <v>81</v>
      </c>
      <c r="B8" s="377" t="s">
        <v>50</v>
      </c>
      <c r="C8" s="377" t="s">
        <v>50</v>
      </c>
      <c r="D8" s="377" t="s">
        <v>50</v>
      </c>
      <c r="E8" s="377" t="s">
        <v>50</v>
      </c>
      <c r="F8" s="377" t="s">
        <v>50</v>
      </c>
      <c r="G8" s="4"/>
      <c r="H8" s="4"/>
      <c r="I8" s="4"/>
      <c r="J8" s="4"/>
      <c r="K8" s="4"/>
      <c r="L8" s="5"/>
      <c r="M8" s="5"/>
      <c r="N8" s="5"/>
      <c r="O8" s="5"/>
      <c r="P8" s="5"/>
      <c r="Q8" s="5"/>
      <c r="R8" s="5"/>
      <c r="S8" s="5"/>
      <c r="T8" s="5"/>
      <c r="U8" s="5"/>
      <c r="V8" s="5"/>
      <c r="W8" s="5"/>
      <c r="X8" s="5"/>
      <c r="Y8" s="5"/>
      <c r="Z8" s="5"/>
      <c r="AA8" s="5"/>
      <c r="AB8" s="5"/>
      <c r="AC8" s="5"/>
      <c r="AD8" s="5"/>
      <c r="AE8" s="5"/>
      <c r="AF8" s="5"/>
      <c r="AG8" s="5"/>
      <c r="AH8" s="5"/>
      <c r="AI8" s="5"/>
      <c r="AJ8" s="6"/>
    </row>
    <row r="9" spans="1:36" s="7" customFormat="1" ht="15.75" customHeight="1" outlineLevel="1" x14ac:dyDescent="0.2">
      <c r="A9" s="10" t="s">
        <v>82</v>
      </c>
      <c r="B9" s="377" t="s">
        <v>794</v>
      </c>
      <c r="C9" s="377" t="s">
        <v>51</v>
      </c>
      <c r="D9" s="377" t="s">
        <v>51</v>
      </c>
      <c r="E9" s="377" t="s">
        <v>51</v>
      </c>
      <c r="F9" s="377" t="s">
        <v>51</v>
      </c>
      <c r="G9" s="4"/>
      <c r="H9" s="4"/>
      <c r="I9" s="4"/>
      <c r="J9" s="4"/>
      <c r="K9" s="4"/>
      <c r="L9" s="5"/>
      <c r="M9" s="5"/>
      <c r="N9" s="5"/>
      <c r="O9" s="5"/>
      <c r="P9" s="5"/>
      <c r="Q9" s="5"/>
      <c r="R9" s="368" t="s">
        <v>800</v>
      </c>
      <c r="S9" s="5">
        <f>+S39*1.03</f>
        <v>81370000</v>
      </c>
      <c r="T9" s="5"/>
      <c r="U9" s="5"/>
      <c r="V9" s="5"/>
      <c r="W9" s="5"/>
      <c r="X9" s="5"/>
      <c r="Y9" s="5"/>
      <c r="Z9" s="5"/>
      <c r="AA9" s="5"/>
      <c r="AB9" s="5"/>
      <c r="AC9" s="5"/>
      <c r="AD9" s="5"/>
      <c r="AE9" s="5"/>
      <c r="AF9" s="5"/>
      <c r="AG9" s="5"/>
      <c r="AH9" s="5"/>
      <c r="AI9" s="5"/>
      <c r="AJ9" s="6"/>
    </row>
    <row r="10" spans="1:36" s="12" customFormat="1" ht="15.75" customHeight="1" outlineLevel="1" x14ac:dyDescent="0.2">
      <c r="A10" s="8" t="s">
        <v>53</v>
      </c>
      <c r="B10" s="378" t="s">
        <v>790</v>
      </c>
      <c r="C10" s="378" t="s">
        <v>54</v>
      </c>
      <c r="D10" s="378" t="s">
        <v>54</v>
      </c>
      <c r="E10" s="378" t="s">
        <v>54</v>
      </c>
      <c r="F10" s="378" t="s">
        <v>54</v>
      </c>
      <c r="G10" s="11"/>
      <c r="H10" s="11"/>
      <c r="I10" s="11"/>
      <c r="J10" s="11"/>
      <c r="K10" s="11"/>
      <c r="L10" s="5"/>
      <c r="M10" s="5"/>
      <c r="N10" s="5"/>
      <c r="O10" s="5"/>
      <c r="P10" s="5"/>
      <c r="Q10" s="5"/>
      <c r="R10" s="368" t="s">
        <v>853</v>
      </c>
      <c r="S10" s="5">
        <f>+S90*1.03</f>
        <v>942256530.98000002</v>
      </c>
      <c r="T10" s="5"/>
      <c r="U10" s="5"/>
      <c r="V10" s="5"/>
      <c r="W10" s="5"/>
      <c r="X10" s="5"/>
      <c r="Y10" s="5"/>
      <c r="Z10" s="5"/>
      <c r="AA10" s="5"/>
      <c r="AB10" s="5"/>
      <c r="AC10" s="5"/>
      <c r="AD10" s="5"/>
      <c r="AE10" s="5"/>
      <c r="AF10" s="5"/>
      <c r="AG10" s="5"/>
      <c r="AH10" s="5"/>
      <c r="AI10" s="5"/>
      <c r="AJ10" s="6"/>
    </row>
    <row r="11" spans="1:36" s="7" customFormat="1" ht="15.75" customHeight="1" outlineLevel="1" x14ac:dyDescent="0.2">
      <c r="A11" s="8" t="s">
        <v>76</v>
      </c>
      <c r="B11" s="379" t="s">
        <v>792</v>
      </c>
      <c r="C11" s="377" t="s">
        <v>43</v>
      </c>
      <c r="D11" s="377" t="s">
        <v>43</v>
      </c>
      <c r="E11" s="377" t="s">
        <v>43</v>
      </c>
      <c r="F11" s="377" t="s">
        <v>43</v>
      </c>
      <c r="G11" s="4"/>
      <c r="H11" s="4"/>
      <c r="I11" s="4"/>
      <c r="J11" s="4"/>
      <c r="K11" s="4"/>
      <c r="L11" s="5"/>
      <c r="M11" s="5"/>
      <c r="N11" s="5"/>
      <c r="O11" s="5"/>
      <c r="P11" s="5"/>
      <c r="Q11" s="5"/>
      <c r="R11" s="368" t="s">
        <v>908</v>
      </c>
      <c r="S11" s="5">
        <f>+S121*1.03</f>
        <v>388258498.97000003</v>
      </c>
      <c r="T11" s="5"/>
      <c r="U11" s="5"/>
      <c r="V11" s="5"/>
      <c r="W11" s="5"/>
      <c r="X11" s="5"/>
      <c r="Y11" s="5"/>
      <c r="Z11" s="5"/>
      <c r="AA11" s="5"/>
      <c r="AB11" s="5"/>
      <c r="AC11" s="5"/>
      <c r="AD11" s="5"/>
      <c r="AE11" s="5"/>
      <c r="AF11" s="5"/>
      <c r="AG11" s="5"/>
      <c r="AH11" s="5"/>
      <c r="AI11" s="5"/>
      <c r="AJ11" s="6"/>
    </row>
    <row r="12" spans="1:36" s="7" customFormat="1" ht="15.75" customHeight="1" outlineLevel="1" x14ac:dyDescent="0.2">
      <c r="A12" s="8" t="s">
        <v>69</v>
      </c>
      <c r="B12" s="379" t="s">
        <v>791</v>
      </c>
      <c r="C12" s="377">
        <v>2020110010174</v>
      </c>
      <c r="D12" s="377">
        <v>2020110010174</v>
      </c>
      <c r="E12" s="377">
        <v>2020110010174</v>
      </c>
      <c r="F12" s="377">
        <v>2020110010174</v>
      </c>
      <c r="G12" s="4"/>
      <c r="H12" s="4"/>
      <c r="I12" s="4"/>
      <c r="J12" s="4"/>
      <c r="K12" s="4"/>
      <c r="L12" s="5"/>
      <c r="M12" s="5"/>
      <c r="N12" s="5"/>
      <c r="O12" s="5"/>
      <c r="P12" s="5"/>
      <c r="Q12" s="5"/>
      <c r="R12" s="368" t="s">
        <v>938</v>
      </c>
      <c r="S12" s="5">
        <f>+S170*1.03</f>
        <v>949472541.02999997</v>
      </c>
      <c r="T12" s="5"/>
      <c r="U12" s="5"/>
      <c r="V12" s="5"/>
      <c r="W12" s="5"/>
      <c r="X12" s="5"/>
      <c r="Y12" s="5"/>
      <c r="Z12" s="5"/>
      <c r="AA12" s="5"/>
      <c r="AB12" s="5"/>
      <c r="AC12" s="5"/>
      <c r="AD12" s="5"/>
      <c r="AE12" s="5"/>
      <c r="AF12" s="5"/>
      <c r="AG12" s="5"/>
      <c r="AH12" s="5"/>
      <c r="AI12" s="5"/>
      <c r="AJ12" s="6"/>
    </row>
    <row r="13" spans="1:36" s="15" customFormat="1" ht="15.75" customHeight="1" outlineLevel="1" x14ac:dyDescent="0.2">
      <c r="A13" s="13" t="s">
        <v>0</v>
      </c>
      <c r="B13" s="377" t="s">
        <v>793</v>
      </c>
      <c r="C13" s="377" t="s">
        <v>40</v>
      </c>
      <c r="D13" s="377" t="s">
        <v>40</v>
      </c>
      <c r="E13" s="377" t="s">
        <v>40</v>
      </c>
      <c r="F13" s="377" t="s">
        <v>40</v>
      </c>
      <c r="G13" s="14"/>
      <c r="H13" s="14"/>
      <c r="I13" s="14"/>
      <c r="J13" s="14"/>
      <c r="K13" s="14"/>
      <c r="L13" s="5"/>
      <c r="M13" s="5"/>
      <c r="N13" s="5"/>
      <c r="O13" s="5"/>
      <c r="P13" s="5"/>
      <c r="Q13" s="5"/>
      <c r="R13" s="5"/>
      <c r="S13" s="5">
        <f>+S172*1.03</f>
        <v>2361357570.98</v>
      </c>
      <c r="T13" s="5"/>
      <c r="U13" s="5"/>
      <c r="V13" s="5"/>
      <c r="W13" s="5"/>
      <c r="X13" s="5"/>
      <c r="Y13" s="5"/>
      <c r="Z13" s="5"/>
      <c r="AA13" s="5"/>
      <c r="AB13" s="5"/>
      <c r="AC13" s="5"/>
      <c r="AD13" s="5"/>
      <c r="AE13" s="5"/>
      <c r="AF13" s="5"/>
      <c r="AG13" s="5"/>
      <c r="AH13" s="5"/>
      <c r="AI13" s="5"/>
      <c r="AJ13" s="6"/>
    </row>
    <row r="14" spans="1:36" s="15" customFormat="1" ht="15.75" customHeight="1" outlineLevel="1" x14ac:dyDescent="0.2">
      <c r="A14" s="13" t="s">
        <v>41</v>
      </c>
      <c r="B14" s="377" t="s">
        <v>797</v>
      </c>
      <c r="C14" s="377" t="s">
        <v>55</v>
      </c>
      <c r="D14" s="377" t="s">
        <v>55</v>
      </c>
      <c r="E14" s="377" t="s">
        <v>55</v>
      </c>
      <c r="F14" s="377" t="s">
        <v>55</v>
      </c>
      <c r="G14" s="4"/>
      <c r="H14" s="4"/>
      <c r="I14" s="4"/>
      <c r="J14" s="4"/>
      <c r="K14" s="4"/>
      <c r="L14" s="5"/>
      <c r="M14" s="5"/>
      <c r="N14" s="5"/>
      <c r="O14" s="5"/>
      <c r="P14" s="5"/>
      <c r="Q14" s="5"/>
      <c r="R14" s="5"/>
      <c r="S14" s="5"/>
      <c r="T14" s="5"/>
      <c r="U14" s="5"/>
      <c r="V14" s="5"/>
      <c r="W14" s="5"/>
      <c r="X14" s="5"/>
      <c r="Y14" s="5"/>
      <c r="Z14" s="5"/>
      <c r="AA14" s="5"/>
      <c r="AB14" s="5"/>
      <c r="AC14" s="5"/>
      <c r="AD14" s="5"/>
      <c r="AE14" s="5"/>
      <c r="AF14" s="5"/>
      <c r="AG14" s="5"/>
      <c r="AH14" s="5"/>
      <c r="AI14" s="5"/>
      <c r="AJ14" s="6"/>
    </row>
    <row r="15" spans="1:36" s="15" customFormat="1" ht="15.75" customHeight="1" outlineLevel="1" x14ac:dyDescent="0.2">
      <c r="A15" s="13" t="s">
        <v>42</v>
      </c>
      <c r="B15" s="380">
        <v>44230</v>
      </c>
      <c r="C15" s="380"/>
      <c r="D15" s="380"/>
      <c r="E15" s="380"/>
      <c r="F15" s="380"/>
      <c r="G15" s="16"/>
      <c r="H15" s="16"/>
      <c r="I15" s="16"/>
      <c r="J15" s="16"/>
      <c r="K15" s="16"/>
      <c r="L15" s="5"/>
      <c r="M15" s="5"/>
      <c r="N15" s="5"/>
      <c r="O15" s="5"/>
      <c r="P15" s="5"/>
      <c r="Q15" s="5"/>
      <c r="R15" s="5"/>
      <c r="S15" s="5"/>
      <c r="T15" s="5"/>
      <c r="U15" s="5"/>
      <c r="V15" s="5"/>
      <c r="W15" s="5"/>
      <c r="X15" s="5"/>
      <c r="Y15" s="5"/>
      <c r="Z15" s="5"/>
      <c r="AA15" s="5"/>
      <c r="AB15" s="5"/>
      <c r="AC15" s="5"/>
      <c r="AD15" s="5"/>
      <c r="AE15" s="5"/>
      <c r="AF15" s="5"/>
      <c r="AG15" s="5"/>
      <c r="AH15" s="5"/>
      <c r="AI15" s="5"/>
      <c r="AJ15" s="6"/>
    </row>
    <row r="16" spans="1:36" s="15" customFormat="1" ht="15" x14ac:dyDescent="0.2">
      <c r="A16" s="376" t="s">
        <v>70</v>
      </c>
      <c r="B16" s="151" t="s">
        <v>31</v>
      </c>
      <c r="C16" s="151" t="s">
        <v>34</v>
      </c>
      <c r="D16" s="151" t="s">
        <v>35</v>
      </c>
      <c r="E16" s="151" t="s">
        <v>68</v>
      </c>
      <c r="F16" s="151" t="s">
        <v>67</v>
      </c>
      <c r="G16" s="11"/>
      <c r="H16" s="11"/>
      <c r="I16" s="11"/>
      <c r="J16" s="11"/>
      <c r="K16" s="11"/>
      <c r="L16" s="5"/>
      <c r="M16" s="5"/>
      <c r="N16" s="5"/>
      <c r="O16" s="5"/>
      <c r="P16" s="5"/>
      <c r="Q16" s="5"/>
      <c r="R16" s="5"/>
      <c r="S16" s="5"/>
      <c r="T16" s="5"/>
      <c r="U16" s="5"/>
      <c r="V16" s="5"/>
      <c r="W16" s="5"/>
      <c r="X16" s="5"/>
      <c r="Y16" s="5"/>
      <c r="Z16" s="5"/>
      <c r="AA16" s="5"/>
      <c r="AB16" s="5"/>
      <c r="AC16" s="5"/>
      <c r="AD16" s="5"/>
      <c r="AE16" s="5"/>
      <c r="AF16" s="5"/>
      <c r="AG16" s="5"/>
      <c r="AH16" s="5"/>
      <c r="AI16" s="5"/>
      <c r="AJ16" s="6"/>
    </row>
    <row r="17" spans="1:37" s="15" customFormat="1" ht="15" x14ac:dyDescent="0.2">
      <c r="A17" s="376"/>
      <c r="B17" s="17">
        <v>2606998876</v>
      </c>
      <c r="C17" s="18">
        <v>0</v>
      </c>
      <c r="D17" s="18">
        <v>0</v>
      </c>
      <c r="E17" s="19">
        <f>C17-D17</f>
        <v>0</v>
      </c>
      <c r="F17" s="20">
        <f>+B17+E17</f>
        <v>2606998876</v>
      </c>
      <c r="G17" s="11"/>
      <c r="H17" s="11"/>
      <c r="I17" s="11"/>
      <c r="J17" s="11"/>
      <c r="K17" s="11"/>
      <c r="L17" s="5"/>
      <c r="M17" s="5"/>
      <c r="N17" s="5"/>
      <c r="O17" s="5"/>
      <c r="P17" s="5"/>
      <c r="Q17" s="5"/>
      <c r="R17" s="5"/>
      <c r="S17" s="5"/>
      <c r="T17" s="5"/>
      <c r="U17" s="5"/>
      <c r="V17" s="5"/>
      <c r="W17" s="5"/>
      <c r="X17" s="5"/>
      <c r="Y17" s="5"/>
      <c r="Z17" s="5"/>
      <c r="AA17" s="5"/>
      <c r="AB17" s="5"/>
      <c r="AC17" s="5"/>
      <c r="AD17" s="5"/>
      <c r="AE17" s="5"/>
      <c r="AF17" s="5"/>
      <c r="AG17" s="5"/>
      <c r="AH17" s="5"/>
      <c r="AI17" s="5"/>
      <c r="AJ17" s="6"/>
    </row>
    <row r="18" spans="1:37" s="4" customFormat="1" ht="15" x14ac:dyDescent="0.2">
      <c r="A18" s="21"/>
      <c r="B18" s="22"/>
      <c r="C18" s="23"/>
      <c r="D18" s="23"/>
      <c r="E18" s="24"/>
      <c r="F18" s="5"/>
      <c r="G18" s="11"/>
      <c r="H18" s="11"/>
      <c r="I18" s="11"/>
      <c r="J18" s="11"/>
      <c r="K18" s="11"/>
      <c r="L18" s="5"/>
      <c r="M18" s="5"/>
      <c r="N18" s="5"/>
      <c r="O18" s="5"/>
      <c r="P18" s="5"/>
      <c r="Q18" s="5"/>
      <c r="R18" s="5"/>
      <c r="S18" s="5"/>
      <c r="T18" s="5"/>
      <c r="U18" s="5"/>
      <c r="V18" s="5"/>
      <c r="W18" s="5"/>
      <c r="X18" s="5"/>
      <c r="Y18" s="5"/>
      <c r="Z18" s="5"/>
      <c r="AA18" s="5"/>
      <c r="AB18" s="5"/>
      <c r="AC18" s="5"/>
      <c r="AD18" s="5"/>
      <c r="AE18" s="5"/>
      <c r="AF18" s="5"/>
      <c r="AG18" s="5"/>
      <c r="AH18" s="5"/>
      <c r="AI18" s="5"/>
      <c r="AJ18" s="25"/>
    </row>
    <row r="19" spans="1:37" ht="38.25" x14ac:dyDescent="0.2">
      <c r="A19" s="26" t="s">
        <v>1</v>
      </c>
      <c r="B19" s="27" t="s">
        <v>2</v>
      </c>
      <c r="C19" s="27" t="s">
        <v>3</v>
      </c>
      <c r="D19" s="28" t="s">
        <v>4</v>
      </c>
      <c r="E19" s="28" t="s">
        <v>74</v>
      </c>
      <c r="F19" s="28" t="s">
        <v>75</v>
      </c>
      <c r="G19" s="28" t="s">
        <v>59</v>
      </c>
      <c r="H19" s="28" t="s">
        <v>63</v>
      </c>
      <c r="I19" s="28" t="s">
        <v>73</v>
      </c>
      <c r="J19" s="28" t="s">
        <v>5</v>
      </c>
      <c r="K19" s="29" t="s">
        <v>64</v>
      </c>
      <c r="L19" s="30" t="s">
        <v>32</v>
      </c>
      <c r="M19" s="31" t="s">
        <v>29</v>
      </c>
      <c r="N19" s="32" t="s">
        <v>9</v>
      </c>
      <c r="O19" s="33" t="s">
        <v>30</v>
      </c>
      <c r="P19" s="34" t="s">
        <v>10</v>
      </c>
      <c r="Q19" s="31" t="s">
        <v>6</v>
      </c>
      <c r="R19" s="35" t="s">
        <v>11</v>
      </c>
      <c r="S19" s="31" t="s">
        <v>7</v>
      </c>
      <c r="T19" s="31" t="s">
        <v>27</v>
      </c>
      <c r="U19" s="31" t="s">
        <v>28</v>
      </c>
      <c r="V19" s="36" t="s">
        <v>12</v>
      </c>
      <c r="W19" s="37" t="s">
        <v>13</v>
      </c>
      <c r="X19" s="38" t="s">
        <v>14</v>
      </c>
      <c r="Y19" s="38" t="s">
        <v>15</v>
      </c>
      <c r="Z19" s="38" t="s">
        <v>16</v>
      </c>
      <c r="AA19" s="38" t="s">
        <v>17</v>
      </c>
      <c r="AB19" s="38" t="s">
        <v>18</v>
      </c>
      <c r="AC19" s="38" t="s">
        <v>19</v>
      </c>
      <c r="AD19" s="38" t="s">
        <v>20</v>
      </c>
      <c r="AE19" s="38" t="s">
        <v>21</v>
      </c>
      <c r="AF19" s="38" t="s">
        <v>22</v>
      </c>
      <c r="AG19" s="38" t="s">
        <v>23</v>
      </c>
      <c r="AH19" s="39" t="s">
        <v>24</v>
      </c>
      <c r="AI19" s="40" t="s">
        <v>25</v>
      </c>
      <c r="AJ19" s="40" t="s">
        <v>26</v>
      </c>
    </row>
    <row r="20" spans="1:37" s="152" customFormat="1" ht="25.5" x14ac:dyDescent="0.2">
      <c r="A20" s="41" t="s">
        <v>800</v>
      </c>
      <c r="B20" s="122">
        <f>410000000-17000000</f>
        <v>393000000</v>
      </c>
      <c r="C20" s="139"/>
      <c r="D20" s="139"/>
      <c r="E20" s="139"/>
      <c r="F20" s="139"/>
      <c r="G20" s="139"/>
      <c r="H20" s="139"/>
      <c r="I20" s="139"/>
      <c r="J20" s="139"/>
      <c r="K20" s="139"/>
      <c r="L20" s="43"/>
      <c r="M20" s="114"/>
      <c r="N20" s="44"/>
      <c r="O20" s="45"/>
      <c r="P20" s="46"/>
      <c r="Q20" s="47"/>
      <c r="R20" s="48"/>
      <c r="S20" s="47"/>
      <c r="T20" s="49"/>
      <c r="U20" s="49"/>
      <c r="V20" s="50"/>
      <c r="W20" s="51"/>
      <c r="X20" s="52"/>
      <c r="Y20" s="52"/>
      <c r="Z20" s="52"/>
      <c r="AA20" s="52"/>
      <c r="AB20" s="52"/>
      <c r="AC20" s="52"/>
      <c r="AD20" s="52"/>
      <c r="AE20" s="52"/>
      <c r="AF20" s="52"/>
      <c r="AG20" s="52"/>
      <c r="AH20" s="53"/>
      <c r="AI20" s="54"/>
      <c r="AJ20" s="54"/>
    </row>
    <row r="21" spans="1:37" s="154" customFormat="1" x14ac:dyDescent="0.2">
      <c r="A21" s="55" t="s">
        <v>800</v>
      </c>
      <c r="B21" s="123">
        <f>+S21</f>
        <v>8000000</v>
      </c>
      <c r="C21" s="57" t="s">
        <v>57</v>
      </c>
      <c r="D21" s="57" t="s">
        <v>177</v>
      </c>
      <c r="E21" s="57" t="s">
        <v>798</v>
      </c>
      <c r="F21" s="57" t="s">
        <v>809</v>
      </c>
      <c r="G21" s="57" t="s">
        <v>799</v>
      </c>
      <c r="H21" s="57" t="s">
        <v>1295</v>
      </c>
      <c r="I21" s="57" t="s">
        <v>810</v>
      </c>
      <c r="J21" s="57" t="s">
        <v>157</v>
      </c>
      <c r="K21" s="57" t="s">
        <v>200</v>
      </c>
      <c r="L21" s="58">
        <v>772</v>
      </c>
      <c r="M21" s="115">
        <v>8000000</v>
      </c>
      <c r="N21" s="56">
        <v>777</v>
      </c>
      <c r="O21" s="56">
        <v>8000000</v>
      </c>
      <c r="P21" s="59">
        <v>814</v>
      </c>
      <c r="Q21" s="56">
        <v>8000000</v>
      </c>
      <c r="R21" s="59">
        <v>950</v>
      </c>
      <c r="S21" s="60">
        <v>8000000</v>
      </c>
      <c r="T21" s="118" t="s">
        <v>801</v>
      </c>
      <c r="U21" s="118" t="s">
        <v>1634</v>
      </c>
      <c r="V21" s="61" t="s">
        <v>818</v>
      </c>
      <c r="W21" s="62"/>
      <c r="X21" s="56"/>
      <c r="Y21" s="56"/>
      <c r="Z21" s="56"/>
      <c r="AA21" s="56"/>
      <c r="AB21" s="56"/>
      <c r="AC21" s="56"/>
      <c r="AD21" s="56"/>
      <c r="AE21" s="56">
        <v>466667</v>
      </c>
      <c r="AF21" s="56"/>
      <c r="AG21" s="56"/>
      <c r="AH21" s="60"/>
      <c r="AI21" s="63">
        <f>SUM(W21:AH21)</f>
        <v>466667</v>
      </c>
      <c r="AJ21" s="64">
        <f>+S21-AI21</f>
        <v>7533333</v>
      </c>
      <c r="AK21" s="153"/>
    </row>
    <row r="22" spans="1:37" s="154" customFormat="1" x14ac:dyDescent="0.2">
      <c r="A22" s="55" t="s">
        <v>800</v>
      </c>
      <c r="B22" s="123">
        <f t="shared" ref="B22:B36" si="0">+S22</f>
        <v>8000000</v>
      </c>
      <c r="C22" s="57" t="s">
        <v>57</v>
      </c>
      <c r="D22" s="57" t="s">
        <v>177</v>
      </c>
      <c r="E22" s="57" t="s">
        <v>798</v>
      </c>
      <c r="F22" s="57" t="s">
        <v>809</v>
      </c>
      <c r="G22" s="57" t="s">
        <v>799</v>
      </c>
      <c r="H22" s="57" t="s">
        <v>1295</v>
      </c>
      <c r="I22" s="57" t="s">
        <v>810</v>
      </c>
      <c r="J22" s="57" t="s">
        <v>157</v>
      </c>
      <c r="K22" s="57" t="s">
        <v>200</v>
      </c>
      <c r="L22" s="58">
        <v>773</v>
      </c>
      <c r="M22" s="115">
        <v>8000000</v>
      </c>
      <c r="N22" s="56">
        <v>778</v>
      </c>
      <c r="O22" s="56">
        <v>8000000</v>
      </c>
      <c r="P22" s="59">
        <v>851</v>
      </c>
      <c r="Q22" s="56">
        <v>8000000</v>
      </c>
      <c r="R22" s="59">
        <v>925</v>
      </c>
      <c r="S22" s="60">
        <v>8000000</v>
      </c>
      <c r="T22" s="118" t="s">
        <v>802</v>
      </c>
      <c r="U22" s="118" t="s">
        <v>811</v>
      </c>
      <c r="V22" s="61" t="s">
        <v>819</v>
      </c>
      <c r="W22" s="62"/>
      <c r="X22" s="56"/>
      <c r="Y22" s="56"/>
      <c r="Z22" s="56"/>
      <c r="AA22" s="56"/>
      <c r="AB22" s="56"/>
      <c r="AC22" s="56"/>
      <c r="AD22" s="56"/>
      <c r="AE22" s="56">
        <v>666667</v>
      </c>
      <c r="AF22" s="56"/>
      <c r="AG22" s="56"/>
      <c r="AH22" s="60"/>
      <c r="AI22" s="63">
        <f t="shared" ref="AI22:AI37" si="1">SUM(W22:AH22)</f>
        <v>666667</v>
      </c>
      <c r="AJ22" s="64">
        <f t="shared" ref="AJ22:AJ37" si="2">+S22-AI22</f>
        <v>7333333</v>
      </c>
      <c r="AK22" s="153"/>
    </row>
    <row r="23" spans="1:37" s="154" customFormat="1" x14ac:dyDescent="0.2">
      <c r="A23" s="55" t="s">
        <v>800</v>
      </c>
      <c r="B23" s="123">
        <f t="shared" si="0"/>
        <v>8000000</v>
      </c>
      <c r="C23" s="57" t="s">
        <v>57</v>
      </c>
      <c r="D23" s="57" t="s">
        <v>177</v>
      </c>
      <c r="E23" s="57" t="s">
        <v>798</v>
      </c>
      <c r="F23" s="57" t="s">
        <v>809</v>
      </c>
      <c r="G23" s="57" t="s">
        <v>799</v>
      </c>
      <c r="H23" s="57" t="s">
        <v>1295</v>
      </c>
      <c r="I23" s="57" t="s">
        <v>810</v>
      </c>
      <c r="J23" s="57" t="s">
        <v>157</v>
      </c>
      <c r="K23" s="57" t="s">
        <v>200</v>
      </c>
      <c r="L23" s="58">
        <v>774</v>
      </c>
      <c r="M23" s="115">
        <v>8000000</v>
      </c>
      <c r="N23" s="56">
        <v>779</v>
      </c>
      <c r="O23" s="56">
        <v>8000000</v>
      </c>
      <c r="P23" s="59">
        <v>812</v>
      </c>
      <c r="Q23" s="56">
        <v>8000000</v>
      </c>
      <c r="R23" s="59">
        <v>966</v>
      </c>
      <c r="S23" s="60">
        <v>8000000</v>
      </c>
      <c r="T23" s="118" t="s">
        <v>803</v>
      </c>
      <c r="U23" s="118" t="s">
        <v>812</v>
      </c>
      <c r="V23" s="61" t="s">
        <v>820</v>
      </c>
      <c r="W23" s="62"/>
      <c r="X23" s="56"/>
      <c r="Y23" s="56"/>
      <c r="Z23" s="56"/>
      <c r="AA23" s="56"/>
      <c r="AB23" s="56"/>
      <c r="AC23" s="56"/>
      <c r="AD23" s="56"/>
      <c r="AE23" s="56">
        <v>466667</v>
      </c>
      <c r="AF23" s="56"/>
      <c r="AG23" s="56"/>
      <c r="AH23" s="60"/>
      <c r="AI23" s="63">
        <f t="shared" si="1"/>
        <v>466667</v>
      </c>
      <c r="AJ23" s="64">
        <f t="shared" si="2"/>
        <v>7533333</v>
      </c>
      <c r="AK23" s="153"/>
    </row>
    <row r="24" spans="1:37" s="154" customFormat="1" x14ac:dyDescent="0.2">
      <c r="A24" s="55" t="s">
        <v>800</v>
      </c>
      <c r="B24" s="123">
        <f t="shared" si="0"/>
        <v>6000000</v>
      </c>
      <c r="C24" s="57" t="s">
        <v>57</v>
      </c>
      <c r="D24" s="57" t="s">
        <v>177</v>
      </c>
      <c r="E24" s="57" t="s">
        <v>798</v>
      </c>
      <c r="F24" s="57" t="s">
        <v>809</v>
      </c>
      <c r="G24" s="57" t="s">
        <v>799</v>
      </c>
      <c r="H24" s="57" t="s">
        <v>1295</v>
      </c>
      <c r="I24" s="57" t="s">
        <v>810</v>
      </c>
      <c r="J24" s="57" t="s">
        <v>157</v>
      </c>
      <c r="K24" s="57" t="s">
        <v>200</v>
      </c>
      <c r="L24" s="58">
        <v>775</v>
      </c>
      <c r="M24" s="115">
        <v>6000000</v>
      </c>
      <c r="N24" s="56">
        <v>824</v>
      </c>
      <c r="O24" s="56">
        <v>6000000</v>
      </c>
      <c r="P24" s="59">
        <v>907</v>
      </c>
      <c r="Q24" s="56">
        <v>6000000</v>
      </c>
      <c r="R24" s="59">
        <v>1073</v>
      </c>
      <c r="S24" s="60">
        <v>6000000</v>
      </c>
      <c r="T24" s="118" t="s">
        <v>804</v>
      </c>
      <c r="U24" s="118" t="s">
        <v>813</v>
      </c>
      <c r="V24" s="61" t="s">
        <v>821</v>
      </c>
      <c r="W24" s="62"/>
      <c r="X24" s="56"/>
      <c r="Y24" s="56"/>
      <c r="Z24" s="56"/>
      <c r="AA24" s="56"/>
      <c r="AB24" s="56"/>
      <c r="AC24" s="56"/>
      <c r="AD24" s="56"/>
      <c r="AE24" s="56">
        <v>0</v>
      </c>
      <c r="AF24" s="56"/>
      <c r="AG24" s="56"/>
      <c r="AH24" s="60"/>
      <c r="AI24" s="63">
        <f t="shared" si="1"/>
        <v>0</v>
      </c>
      <c r="AJ24" s="64">
        <f t="shared" si="2"/>
        <v>6000000</v>
      </c>
      <c r="AK24" s="153"/>
    </row>
    <row r="25" spans="1:37" s="154" customFormat="1" x14ac:dyDescent="0.2">
      <c r="A25" s="55" t="s">
        <v>800</v>
      </c>
      <c r="B25" s="123">
        <f t="shared" si="0"/>
        <v>6000000</v>
      </c>
      <c r="C25" s="57" t="s">
        <v>57</v>
      </c>
      <c r="D25" s="57" t="s">
        <v>177</v>
      </c>
      <c r="E25" s="57" t="s">
        <v>798</v>
      </c>
      <c r="F25" s="57" t="s">
        <v>809</v>
      </c>
      <c r="G25" s="57" t="s">
        <v>799</v>
      </c>
      <c r="H25" s="57" t="s">
        <v>1295</v>
      </c>
      <c r="I25" s="57" t="s">
        <v>810</v>
      </c>
      <c r="J25" s="57" t="s">
        <v>157</v>
      </c>
      <c r="K25" s="57" t="s">
        <v>200</v>
      </c>
      <c r="L25" s="58">
        <v>844</v>
      </c>
      <c r="M25" s="115">
        <v>6000000</v>
      </c>
      <c r="N25" s="56">
        <v>829</v>
      </c>
      <c r="O25" s="56">
        <v>6000000</v>
      </c>
      <c r="P25" s="59">
        <v>914</v>
      </c>
      <c r="Q25" s="56">
        <v>6000000</v>
      </c>
      <c r="R25" s="59">
        <v>1054</v>
      </c>
      <c r="S25" s="60">
        <v>6000000</v>
      </c>
      <c r="T25" s="118" t="s">
        <v>805</v>
      </c>
      <c r="U25" s="118" t="s">
        <v>814</v>
      </c>
      <c r="V25" s="61" t="s">
        <v>822</v>
      </c>
      <c r="W25" s="62"/>
      <c r="X25" s="56"/>
      <c r="Y25" s="56"/>
      <c r="Z25" s="56"/>
      <c r="AA25" s="56"/>
      <c r="AB25" s="56"/>
      <c r="AC25" s="56"/>
      <c r="AD25" s="56"/>
      <c r="AE25" s="56">
        <v>0</v>
      </c>
      <c r="AF25" s="56"/>
      <c r="AG25" s="56"/>
      <c r="AH25" s="60"/>
      <c r="AI25" s="63">
        <f t="shared" si="1"/>
        <v>0</v>
      </c>
      <c r="AJ25" s="64">
        <f t="shared" si="2"/>
        <v>6000000</v>
      </c>
      <c r="AK25" s="153"/>
    </row>
    <row r="26" spans="1:37" s="154" customFormat="1" x14ac:dyDescent="0.2">
      <c r="A26" s="55" t="s">
        <v>800</v>
      </c>
      <c r="B26" s="123">
        <f t="shared" si="0"/>
        <v>4000000</v>
      </c>
      <c r="C26" s="57" t="s">
        <v>57</v>
      </c>
      <c r="D26" s="57" t="s">
        <v>177</v>
      </c>
      <c r="E26" s="57" t="s">
        <v>798</v>
      </c>
      <c r="F26" s="57" t="s">
        <v>809</v>
      </c>
      <c r="G26" s="57" t="s">
        <v>799</v>
      </c>
      <c r="H26" s="57" t="s">
        <v>1295</v>
      </c>
      <c r="I26" s="57" t="s">
        <v>810</v>
      </c>
      <c r="J26" s="57" t="s">
        <v>157</v>
      </c>
      <c r="K26" s="57" t="s">
        <v>200</v>
      </c>
      <c r="L26" s="58">
        <v>845</v>
      </c>
      <c r="M26" s="115">
        <v>4000000</v>
      </c>
      <c r="N26" s="56">
        <v>899</v>
      </c>
      <c r="O26" s="56">
        <v>4000000</v>
      </c>
      <c r="P26" s="59">
        <v>982</v>
      </c>
      <c r="Q26" s="56">
        <v>4000000</v>
      </c>
      <c r="R26" s="59">
        <v>1202</v>
      </c>
      <c r="S26" s="60">
        <v>4000000</v>
      </c>
      <c r="T26" s="118" t="s">
        <v>1626</v>
      </c>
      <c r="U26" s="118" t="s">
        <v>1635</v>
      </c>
      <c r="V26" s="61">
        <v>716</v>
      </c>
      <c r="W26" s="62"/>
      <c r="X26" s="56"/>
      <c r="Y26" s="56"/>
      <c r="Z26" s="56"/>
      <c r="AA26" s="56"/>
      <c r="AB26" s="56"/>
      <c r="AC26" s="56"/>
      <c r="AD26" s="56"/>
      <c r="AE26" s="56">
        <v>0</v>
      </c>
      <c r="AF26" s="56"/>
      <c r="AG26" s="56"/>
      <c r="AH26" s="60"/>
      <c r="AI26" s="63">
        <f t="shared" si="1"/>
        <v>0</v>
      </c>
      <c r="AJ26" s="64">
        <f t="shared" si="2"/>
        <v>4000000</v>
      </c>
      <c r="AK26" s="153"/>
    </row>
    <row r="27" spans="1:37" s="154" customFormat="1" x14ac:dyDescent="0.2">
      <c r="A27" s="55" t="s">
        <v>800</v>
      </c>
      <c r="B27" s="123">
        <f t="shared" si="0"/>
        <v>6000000</v>
      </c>
      <c r="C27" s="57" t="s">
        <v>57</v>
      </c>
      <c r="D27" s="57" t="s">
        <v>177</v>
      </c>
      <c r="E27" s="57" t="s">
        <v>798</v>
      </c>
      <c r="F27" s="57" t="s">
        <v>809</v>
      </c>
      <c r="G27" s="57" t="s">
        <v>799</v>
      </c>
      <c r="H27" s="57" t="s">
        <v>1295</v>
      </c>
      <c r="I27" s="57" t="s">
        <v>810</v>
      </c>
      <c r="J27" s="57" t="s">
        <v>157</v>
      </c>
      <c r="K27" s="57" t="s">
        <v>200</v>
      </c>
      <c r="L27" s="58">
        <v>847</v>
      </c>
      <c r="M27" s="115">
        <v>6000000</v>
      </c>
      <c r="N27" s="56">
        <v>831</v>
      </c>
      <c r="O27" s="56">
        <v>6000000</v>
      </c>
      <c r="P27" s="59">
        <v>912</v>
      </c>
      <c r="Q27" s="56">
        <v>6000000</v>
      </c>
      <c r="R27" s="59">
        <v>1055</v>
      </c>
      <c r="S27" s="60">
        <v>6000000</v>
      </c>
      <c r="T27" s="118" t="s">
        <v>806</v>
      </c>
      <c r="U27" s="118" t="s">
        <v>815</v>
      </c>
      <c r="V27" s="61" t="s">
        <v>823</v>
      </c>
      <c r="W27" s="62"/>
      <c r="X27" s="56"/>
      <c r="Y27" s="56"/>
      <c r="Z27" s="56"/>
      <c r="AA27" s="56"/>
      <c r="AB27" s="56"/>
      <c r="AC27" s="56"/>
      <c r="AD27" s="56"/>
      <c r="AE27" s="56">
        <v>0</v>
      </c>
      <c r="AF27" s="56"/>
      <c r="AG27" s="56"/>
      <c r="AH27" s="60"/>
      <c r="AI27" s="63">
        <f t="shared" si="1"/>
        <v>0</v>
      </c>
      <c r="AJ27" s="64">
        <f t="shared" si="2"/>
        <v>6000000</v>
      </c>
      <c r="AK27" s="153"/>
    </row>
    <row r="28" spans="1:37" s="154" customFormat="1" x14ac:dyDescent="0.2">
      <c r="A28" s="55" t="s">
        <v>800</v>
      </c>
      <c r="B28" s="123">
        <f t="shared" si="0"/>
        <v>6000000</v>
      </c>
      <c r="C28" s="57" t="s">
        <v>57</v>
      </c>
      <c r="D28" s="57" t="s">
        <v>177</v>
      </c>
      <c r="E28" s="57" t="s">
        <v>798</v>
      </c>
      <c r="F28" s="57" t="s">
        <v>809</v>
      </c>
      <c r="G28" s="57" t="s">
        <v>799</v>
      </c>
      <c r="H28" s="57" t="s">
        <v>1295</v>
      </c>
      <c r="I28" s="57" t="s">
        <v>810</v>
      </c>
      <c r="J28" s="57" t="s">
        <v>157</v>
      </c>
      <c r="K28" s="57" t="s">
        <v>200</v>
      </c>
      <c r="L28" s="58">
        <v>848</v>
      </c>
      <c r="M28" s="115">
        <v>6000000</v>
      </c>
      <c r="N28" s="56">
        <v>830</v>
      </c>
      <c r="O28" s="56">
        <v>6000000</v>
      </c>
      <c r="P28" s="59">
        <v>911</v>
      </c>
      <c r="Q28" s="56">
        <v>6000000</v>
      </c>
      <c r="R28" s="59">
        <v>1056</v>
      </c>
      <c r="S28" s="60">
        <v>6000000</v>
      </c>
      <c r="T28" s="118" t="s">
        <v>807</v>
      </c>
      <c r="U28" s="118" t="s">
        <v>816</v>
      </c>
      <c r="V28" s="61" t="s">
        <v>824</v>
      </c>
      <c r="W28" s="62"/>
      <c r="X28" s="56"/>
      <c r="Y28" s="56"/>
      <c r="Z28" s="56"/>
      <c r="AA28" s="56"/>
      <c r="AB28" s="56"/>
      <c r="AC28" s="56"/>
      <c r="AD28" s="56"/>
      <c r="AE28" s="56">
        <v>0</v>
      </c>
      <c r="AF28" s="56"/>
      <c r="AG28" s="56"/>
      <c r="AH28" s="60"/>
      <c r="AI28" s="63">
        <f t="shared" si="1"/>
        <v>0</v>
      </c>
      <c r="AJ28" s="64">
        <f t="shared" si="2"/>
        <v>6000000</v>
      </c>
      <c r="AK28" s="153"/>
    </row>
    <row r="29" spans="1:37" s="154" customFormat="1" x14ac:dyDescent="0.2">
      <c r="A29" s="55" t="s">
        <v>800</v>
      </c>
      <c r="B29" s="123">
        <f t="shared" si="0"/>
        <v>6000000</v>
      </c>
      <c r="C29" s="57" t="s">
        <v>57</v>
      </c>
      <c r="D29" s="57" t="s">
        <v>177</v>
      </c>
      <c r="E29" s="57" t="s">
        <v>798</v>
      </c>
      <c r="F29" s="57" t="s">
        <v>809</v>
      </c>
      <c r="G29" s="57" t="s">
        <v>799</v>
      </c>
      <c r="H29" s="57" t="s">
        <v>1295</v>
      </c>
      <c r="I29" s="57" t="s">
        <v>810</v>
      </c>
      <c r="J29" s="57" t="s">
        <v>157</v>
      </c>
      <c r="K29" s="57" t="s">
        <v>200</v>
      </c>
      <c r="L29" s="58">
        <v>849</v>
      </c>
      <c r="M29" s="115">
        <v>6000000</v>
      </c>
      <c r="N29" s="56">
        <v>832</v>
      </c>
      <c r="O29" s="56">
        <v>6000000</v>
      </c>
      <c r="P29" s="59">
        <v>913</v>
      </c>
      <c r="Q29" s="56">
        <v>6000000</v>
      </c>
      <c r="R29" s="59">
        <v>1057</v>
      </c>
      <c r="S29" s="60">
        <v>6000000</v>
      </c>
      <c r="T29" s="118" t="s">
        <v>808</v>
      </c>
      <c r="U29" s="118" t="s">
        <v>817</v>
      </c>
      <c r="V29" s="61" t="s">
        <v>825</v>
      </c>
      <c r="W29" s="62"/>
      <c r="X29" s="56"/>
      <c r="Y29" s="56"/>
      <c r="Z29" s="56"/>
      <c r="AA29" s="56"/>
      <c r="AB29" s="56"/>
      <c r="AC29" s="56"/>
      <c r="AD29" s="56"/>
      <c r="AE29" s="56">
        <v>0</v>
      </c>
      <c r="AF29" s="56"/>
      <c r="AG29" s="56"/>
      <c r="AH29" s="60"/>
      <c r="AI29" s="63">
        <f t="shared" si="1"/>
        <v>0</v>
      </c>
      <c r="AJ29" s="64">
        <f t="shared" si="2"/>
        <v>6000000</v>
      </c>
      <c r="AK29" s="153"/>
    </row>
    <row r="30" spans="1:37" s="154" customFormat="1" x14ac:dyDescent="0.2">
      <c r="A30" s="55" t="s">
        <v>800</v>
      </c>
      <c r="B30" s="123">
        <f t="shared" si="0"/>
        <v>4000000</v>
      </c>
      <c r="C30" s="57" t="s">
        <v>57</v>
      </c>
      <c r="D30" s="57" t="s">
        <v>177</v>
      </c>
      <c r="E30" s="57" t="s">
        <v>798</v>
      </c>
      <c r="F30" s="57" t="s">
        <v>809</v>
      </c>
      <c r="G30" s="57" t="s">
        <v>799</v>
      </c>
      <c r="H30" s="57" t="s">
        <v>1295</v>
      </c>
      <c r="I30" s="57" t="s">
        <v>810</v>
      </c>
      <c r="J30" s="57" t="s">
        <v>157</v>
      </c>
      <c r="K30" s="57" t="s">
        <v>200</v>
      </c>
      <c r="L30" s="58" t="s">
        <v>909</v>
      </c>
      <c r="M30" s="115">
        <v>4000000</v>
      </c>
      <c r="N30" s="56">
        <v>1076</v>
      </c>
      <c r="O30" s="56">
        <v>4000000</v>
      </c>
      <c r="P30" s="59">
        <v>1170</v>
      </c>
      <c r="Q30" s="56">
        <v>4000000</v>
      </c>
      <c r="R30" s="59">
        <v>1466</v>
      </c>
      <c r="S30" s="60">
        <v>4000000</v>
      </c>
      <c r="T30" s="118" t="s">
        <v>1627</v>
      </c>
      <c r="U30" s="118" t="s">
        <v>1636</v>
      </c>
      <c r="V30" s="61">
        <v>590</v>
      </c>
      <c r="W30" s="62"/>
      <c r="X30" s="56"/>
      <c r="Y30" s="56"/>
      <c r="Z30" s="56"/>
      <c r="AA30" s="56"/>
      <c r="AB30" s="56"/>
      <c r="AC30" s="56"/>
      <c r="AD30" s="56"/>
      <c r="AE30" s="56"/>
      <c r="AF30" s="56"/>
      <c r="AG30" s="56"/>
      <c r="AH30" s="60"/>
      <c r="AI30" s="63">
        <f t="shared" ref="AI30:AI36" si="3">SUM(W30:AH30)</f>
        <v>0</v>
      </c>
      <c r="AJ30" s="64">
        <f t="shared" ref="AJ30:AJ36" si="4">+S30-AI30</f>
        <v>4000000</v>
      </c>
      <c r="AK30" s="153"/>
    </row>
    <row r="31" spans="1:37" s="154" customFormat="1" x14ac:dyDescent="0.2">
      <c r="A31" s="55" t="s">
        <v>800</v>
      </c>
      <c r="B31" s="123">
        <f t="shared" si="0"/>
        <v>3000000</v>
      </c>
      <c r="C31" s="57" t="s">
        <v>57</v>
      </c>
      <c r="D31" s="57" t="s">
        <v>177</v>
      </c>
      <c r="E31" s="57" t="s">
        <v>798</v>
      </c>
      <c r="F31" s="57" t="s">
        <v>809</v>
      </c>
      <c r="G31" s="57" t="s">
        <v>799</v>
      </c>
      <c r="H31" s="57" t="s">
        <v>1295</v>
      </c>
      <c r="I31" s="57" t="s">
        <v>810</v>
      </c>
      <c r="J31" s="57" t="s">
        <v>157</v>
      </c>
      <c r="K31" s="57" t="s">
        <v>200</v>
      </c>
      <c r="L31" s="58" t="s">
        <v>909</v>
      </c>
      <c r="M31" s="115">
        <v>3000000</v>
      </c>
      <c r="N31" s="56">
        <v>1074</v>
      </c>
      <c r="O31" s="56">
        <v>3000000</v>
      </c>
      <c r="P31" s="59">
        <v>1180</v>
      </c>
      <c r="Q31" s="56">
        <v>3000000</v>
      </c>
      <c r="R31" s="59" t="s">
        <v>1637</v>
      </c>
      <c r="S31" s="60">
        <v>3000000</v>
      </c>
      <c r="T31" s="118" t="s">
        <v>1628</v>
      </c>
      <c r="U31" s="118" t="s">
        <v>813</v>
      </c>
      <c r="V31" s="61">
        <v>639</v>
      </c>
      <c r="W31" s="62"/>
      <c r="X31" s="56"/>
      <c r="Y31" s="56"/>
      <c r="Z31" s="56"/>
      <c r="AA31" s="56"/>
      <c r="AB31" s="56"/>
      <c r="AC31" s="56"/>
      <c r="AD31" s="56"/>
      <c r="AE31" s="56"/>
      <c r="AF31" s="56"/>
      <c r="AG31" s="56"/>
      <c r="AH31" s="60"/>
      <c r="AI31" s="63">
        <f t="shared" si="3"/>
        <v>0</v>
      </c>
      <c r="AJ31" s="64">
        <f t="shared" si="4"/>
        <v>3000000</v>
      </c>
      <c r="AK31" s="153"/>
    </row>
    <row r="32" spans="1:37" s="154" customFormat="1" x14ac:dyDescent="0.2">
      <c r="A32" s="55" t="s">
        <v>800</v>
      </c>
      <c r="B32" s="123">
        <f t="shared" si="0"/>
        <v>3000000</v>
      </c>
      <c r="C32" s="57" t="s">
        <v>57</v>
      </c>
      <c r="D32" s="57" t="s">
        <v>177</v>
      </c>
      <c r="E32" s="57" t="s">
        <v>798</v>
      </c>
      <c r="F32" s="57" t="s">
        <v>809</v>
      </c>
      <c r="G32" s="57" t="s">
        <v>799</v>
      </c>
      <c r="H32" s="57" t="s">
        <v>1295</v>
      </c>
      <c r="I32" s="57" t="s">
        <v>810</v>
      </c>
      <c r="J32" s="57" t="s">
        <v>157</v>
      </c>
      <c r="K32" s="57" t="s">
        <v>200</v>
      </c>
      <c r="L32" s="58" t="s">
        <v>909</v>
      </c>
      <c r="M32" s="115">
        <v>3000000</v>
      </c>
      <c r="N32" s="56">
        <v>1075</v>
      </c>
      <c r="O32" s="56">
        <v>3000000</v>
      </c>
      <c r="P32" s="59">
        <v>1179</v>
      </c>
      <c r="Q32" s="56">
        <v>3000000</v>
      </c>
      <c r="R32" s="59" t="s">
        <v>1638</v>
      </c>
      <c r="S32" s="60">
        <v>3000000</v>
      </c>
      <c r="T32" s="118" t="s">
        <v>1629</v>
      </c>
      <c r="U32" s="118" t="s">
        <v>815</v>
      </c>
      <c r="V32" s="61">
        <v>640</v>
      </c>
      <c r="W32" s="62"/>
      <c r="X32" s="56"/>
      <c r="Y32" s="56"/>
      <c r="Z32" s="56"/>
      <c r="AA32" s="56"/>
      <c r="AB32" s="56"/>
      <c r="AC32" s="56"/>
      <c r="AD32" s="56"/>
      <c r="AE32" s="56"/>
      <c r="AF32" s="56"/>
      <c r="AG32" s="56"/>
      <c r="AH32" s="60"/>
      <c r="AI32" s="63">
        <f t="shared" si="3"/>
        <v>0</v>
      </c>
      <c r="AJ32" s="64">
        <f t="shared" si="4"/>
        <v>3000000</v>
      </c>
      <c r="AK32" s="153"/>
    </row>
    <row r="33" spans="1:37" s="154" customFormat="1" x14ac:dyDescent="0.2">
      <c r="A33" s="55" t="s">
        <v>800</v>
      </c>
      <c r="B33" s="123">
        <f t="shared" si="0"/>
        <v>3000000</v>
      </c>
      <c r="C33" s="57" t="s">
        <v>57</v>
      </c>
      <c r="D33" s="57" t="s">
        <v>177</v>
      </c>
      <c r="E33" s="57" t="s">
        <v>798</v>
      </c>
      <c r="F33" s="57" t="s">
        <v>809</v>
      </c>
      <c r="G33" s="57" t="s">
        <v>799</v>
      </c>
      <c r="H33" s="57" t="s">
        <v>1295</v>
      </c>
      <c r="I33" s="57" t="s">
        <v>810</v>
      </c>
      <c r="J33" s="57" t="s">
        <v>157</v>
      </c>
      <c r="K33" s="57" t="s">
        <v>200</v>
      </c>
      <c r="L33" s="58" t="s">
        <v>909</v>
      </c>
      <c r="M33" s="115">
        <v>3000000</v>
      </c>
      <c r="N33" s="56">
        <v>1072</v>
      </c>
      <c r="O33" s="56">
        <v>3000000</v>
      </c>
      <c r="P33" s="59">
        <v>1176</v>
      </c>
      <c r="Q33" s="56">
        <v>3000000</v>
      </c>
      <c r="R33" s="59" t="s">
        <v>1639</v>
      </c>
      <c r="S33" s="60">
        <v>3000000</v>
      </c>
      <c r="T33" s="118" t="s">
        <v>1630</v>
      </c>
      <c r="U33" s="118" t="s">
        <v>817</v>
      </c>
      <c r="V33" s="61">
        <v>642</v>
      </c>
      <c r="W33" s="62"/>
      <c r="X33" s="56"/>
      <c r="Y33" s="56"/>
      <c r="Z33" s="56"/>
      <c r="AA33" s="56"/>
      <c r="AB33" s="56"/>
      <c r="AC33" s="56"/>
      <c r="AD33" s="56"/>
      <c r="AE33" s="56"/>
      <c r="AF33" s="56"/>
      <c r="AG33" s="56"/>
      <c r="AH33" s="60"/>
      <c r="AI33" s="63">
        <f t="shared" si="3"/>
        <v>0</v>
      </c>
      <c r="AJ33" s="64">
        <f t="shared" si="4"/>
        <v>3000000</v>
      </c>
      <c r="AK33" s="153"/>
    </row>
    <row r="34" spans="1:37" s="154" customFormat="1" x14ac:dyDescent="0.2">
      <c r="A34" s="55" t="s">
        <v>800</v>
      </c>
      <c r="B34" s="123">
        <f t="shared" si="0"/>
        <v>3000000</v>
      </c>
      <c r="C34" s="57" t="s">
        <v>57</v>
      </c>
      <c r="D34" s="57" t="s">
        <v>177</v>
      </c>
      <c r="E34" s="57" t="s">
        <v>798</v>
      </c>
      <c r="F34" s="57" t="s">
        <v>809</v>
      </c>
      <c r="G34" s="57" t="s">
        <v>799</v>
      </c>
      <c r="H34" s="57" t="s">
        <v>1295</v>
      </c>
      <c r="I34" s="57" t="s">
        <v>810</v>
      </c>
      <c r="J34" s="57" t="s">
        <v>157</v>
      </c>
      <c r="K34" s="57" t="s">
        <v>200</v>
      </c>
      <c r="L34" s="58" t="s">
        <v>909</v>
      </c>
      <c r="M34" s="115">
        <v>3000000</v>
      </c>
      <c r="N34" s="56">
        <v>1073</v>
      </c>
      <c r="O34" s="56">
        <v>3000000</v>
      </c>
      <c r="P34" s="59">
        <v>1174</v>
      </c>
      <c r="Q34" s="56">
        <v>3000000</v>
      </c>
      <c r="R34" s="59">
        <v>1456</v>
      </c>
      <c r="S34" s="60">
        <v>3000000</v>
      </c>
      <c r="T34" s="118" t="s">
        <v>1631</v>
      </c>
      <c r="U34" s="118" t="s">
        <v>814</v>
      </c>
      <c r="V34" s="61">
        <v>645</v>
      </c>
      <c r="W34" s="62"/>
      <c r="X34" s="56"/>
      <c r="Y34" s="56"/>
      <c r="Z34" s="56"/>
      <c r="AA34" s="56"/>
      <c r="AB34" s="56"/>
      <c r="AC34" s="56"/>
      <c r="AD34" s="56"/>
      <c r="AE34" s="56"/>
      <c r="AF34" s="56"/>
      <c r="AG34" s="56"/>
      <c r="AH34" s="60"/>
      <c r="AI34" s="63">
        <f t="shared" si="3"/>
        <v>0</v>
      </c>
      <c r="AJ34" s="64">
        <f t="shared" si="4"/>
        <v>3000000</v>
      </c>
      <c r="AK34" s="153"/>
    </row>
    <row r="35" spans="1:37" s="154" customFormat="1" x14ac:dyDescent="0.2">
      <c r="A35" s="55" t="s">
        <v>800</v>
      </c>
      <c r="B35" s="123">
        <f t="shared" si="0"/>
        <v>3000000</v>
      </c>
      <c r="C35" s="57" t="s">
        <v>57</v>
      </c>
      <c r="D35" s="57" t="s">
        <v>177</v>
      </c>
      <c r="E35" s="57" t="s">
        <v>798</v>
      </c>
      <c r="F35" s="57" t="s">
        <v>809</v>
      </c>
      <c r="G35" s="57" t="s">
        <v>799</v>
      </c>
      <c r="H35" s="57" t="s">
        <v>1295</v>
      </c>
      <c r="I35" s="57" t="s">
        <v>810</v>
      </c>
      <c r="J35" s="57" t="s">
        <v>157</v>
      </c>
      <c r="K35" s="57" t="s">
        <v>200</v>
      </c>
      <c r="L35" s="58" t="s">
        <v>909</v>
      </c>
      <c r="M35" s="115">
        <v>3000000</v>
      </c>
      <c r="N35" s="56">
        <v>1082</v>
      </c>
      <c r="O35" s="56">
        <v>3000000</v>
      </c>
      <c r="P35" s="59">
        <v>1171</v>
      </c>
      <c r="Q35" s="56">
        <v>3000000</v>
      </c>
      <c r="R35" s="59" t="s">
        <v>1640</v>
      </c>
      <c r="S35" s="60">
        <v>3000000</v>
      </c>
      <c r="T35" s="118" t="s">
        <v>1632</v>
      </c>
      <c r="U35" s="118" t="s">
        <v>816</v>
      </c>
      <c r="V35" s="61">
        <v>650</v>
      </c>
      <c r="W35" s="62"/>
      <c r="X35" s="56"/>
      <c r="Y35" s="56"/>
      <c r="Z35" s="56"/>
      <c r="AA35" s="56"/>
      <c r="AB35" s="56"/>
      <c r="AC35" s="56"/>
      <c r="AD35" s="56"/>
      <c r="AE35" s="56"/>
      <c r="AF35" s="56"/>
      <c r="AG35" s="56"/>
      <c r="AH35" s="60"/>
      <c r="AI35" s="63">
        <f t="shared" si="3"/>
        <v>0</v>
      </c>
      <c r="AJ35" s="64">
        <f t="shared" si="4"/>
        <v>3000000</v>
      </c>
      <c r="AK35" s="153"/>
    </row>
    <row r="36" spans="1:37" s="154" customFormat="1" x14ac:dyDescent="0.2">
      <c r="A36" s="55" t="s">
        <v>800</v>
      </c>
      <c r="B36" s="123">
        <f t="shared" si="0"/>
        <v>2000000</v>
      </c>
      <c r="C36" s="57" t="s">
        <v>57</v>
      </c>
      <c r="D36" s="57" t="s">
        <v>177</v>
      </c>
      <c r="E36" s="57" t="s">
        <v>798</v>
      </c>
      <c r="F36" s="57" t="s">
        <v>809</v>
      </c>
      <c r="G36" s="57" t="s">
        <v>799</v>
      </c>
      <c r="H36" s="57" t="s">
        <v>1295</v>
      </c>
      <c r="I36" s="57" t="s">
        <v>810</v>
      </c>
      <c r="J36" s="57" t="s">
        <v>157</v>
      </c>
      <c r="K36" s="57" t="s">
        <v>200</v>
      </c>
      <c r="L36" s="58" t="s">
        <v>909</v>
      </c>
      <c r="M36" s="115">
        <v>2000000</v>
      </c>
      <c r="N36" s="56">
        <v>1081</v>
      </c>
      <c r="O36" s="56">
        <v>2000000</v>
      </c>
      <c r="P36" s="59">
        <v>1172</v>
      </c>
      <c r="Q36" s="56">
        <v>2000000</v>
      </c>
      <c r="R36" s="59">
        <v>1475</v>
      </c>
      <c r="S36" s="60">
        <v>2000000</v>
      </c>
      <c r="T36" s="118" t="s">
        <v>1633</v>
      </c>
      <c r="U36" s="118" t="s">
        <v>1635</v>
      </c>
      <c r="V36" s="61">
        <v>716</v>
      </c>
      <c r="W36" s="62"/>
      <c r="X36" s="56"/>
      <c r="Y36" s="56"/>
      <c r="Z36" s="56"/>
      <c r="AA36" s="56"/>
      <c r="AB36" s="56"/>
      <c r="AC36" s="56"/>
      <c r="AD36" s="56"/>
      <c r="AE36" s="56"/>
      <c r="AF36" s="56"/>
      <c r="AG36" s="56"/>
      <c r="AH36" s="60"/>
      <c r="AI36" s="63">
        <f t="shared" si="3"/>
        <v>0</v>
      </c>
      <c r="AJ36" s="64">
        <f t="shared" si="4"/>
        <v>2000000</v>
      </c>
      <c r="AK36" s="153"/>
    </row>
    <row r="37" spans="1:37" s="154" customFormat="1" x14ac:dyDescent="0.2">
      <c r="A37" s="55"/>
      <c r="B37" s="123"/>
      <c r="C37" s="57"/>
      <c r="D37" s="57"/>
      <c r="E37" s="57"/>
      <c r="F37" s="57"/>
      <c r="G37" s="57"/>
      <c r="H37" s="57"/>
      <c r="I37" s="57"/>
      <c r="J37" s="57"/>
      <c r="K37" s="57"/>
      <c r="L37" s="58"/>
      <c r="M37" s="115"/>
      <c r="N37" s="56"/>
      <c r="O37" s="56"/>
      <c r="P37" s="59"/>
      <c r="Q37" s="56"/>
      <c r="R37" s="59"/>
      <c r="S37" s="60"/>
      <c r="T37" s="118"/>
      <c r="U37" s="118"/>
      <c r="V37" s="61"/>
      <c r="W37" s="62"/>
      <c r="X37" s="56"/>
      <c r="Y37" s="56"/>
      <c r="Z37" s="56"/>
      <c r="AA37" s="56"/>
      <c r="AB37" s="56"/>
      <c r="AC37" s="56"/>
      <c r="AD37" s="56"/>
      <c r="AE37" s="56"/>
      <c r="AF37" s="56"/>
      <c r="AG37" s="56"/>
      <c r="AH37" s="60"/>
      <c r="AI37" s="63">
        <f t="shared" si="1"/>
        <v>0</v>
      </c>
      <c r="AJ37" s="64">
        <f t="shared" si="2"/>
        <v>0</v>
      </c>
      <c r="AK37" s="153"/>
    </row>
    <row r="38" spans="1:37" s="154" customFormat="1" x14ac:dyDescent="0.2">
      <c r="A38" s="55"/>
      <c r="B38" s="123"/>
      <c r="C38" s="57"/>
      <c r="D38" s="57"/>
      <c r="E38" s="57"/>
      <c r="F38" s="57"/>
      <c r="G38" s="57"/>
      <c r="H38" s="57"/>
      <c r="I38" s="57"/>
      <c r="J38" s="57"/>
      <c r="K38" s="57"/>
      <c r="L38" s="58"/>
      <c r="M38" s="115"/>
      <c r="N38" s="56"/>
      <c r="O38" s="56"/>
      <c r="P38" s="59"/>
      <c r="Q38" s="56"/>
      <c r="R38" s="59"/>
      <c r="S38" s="60"/>
      <c r="T38" s="118"/>
      <c r="U38" s="118"/>
      <c r="V38" s="61"/>
      <c r="W38" s="62"/>
      <c r="X38" s="56"/>
      <c r="Y38" s="56"/>
      <c r="Z38" s="56"/>
      <c r="AA38" s="56"/>
      <c r="AB38" s="56"/>
      <c r="AC38" s="56"/>
      <c r="AD38" s="56"/>
      <c r="AE38" s="56"/>
      <c r="AF38" s="56"/>
      <c r="AG38" s="56"/>
      <c r="AH38" s="60"/>
      <c r="AI38" s="63">
        <f t="shared" ref="AI38" si="5">SUM(W38:AH38)</f>
        <v>0</v>
      </c>
      <c r="AJ38" s="64">
        <f t="shared" ref="AJ38" si="6">+S38-AI38</f>
        <v>0</v>
      </c>
      <c r="AK38" s="153"/>
    </row>
    <row r="39" spans="1:37" s="155" customFormat="1" ht="50.25" customHeight="1" x14ac:dyDescent="0.2">
      <c r="A39" s="66" t="s">
        <v>8</v>
      </c>
      <c r="B39" s="124">
        <f>B20-SUM(B21:B38)</f>
        <v>314000000</v>
      </c>
      <c r="C39" s="321" t="s">
        <v>57</v>
      </c>
      <c r="D39" s="322" t="s">
        <v>177</v>
      </c>
      <c r="E39" s="322" t="s">
        <v>798</v>
      </c>
      <c r="F39" s="322" t="s">
        <v>809</v>
      </c>
      <c r="G39" s="322" t="s">
        <v>799</v>
      </c>
      <c r="H39" s="322" t="s">
        <v>1295</v>
      </c>
      <c r="I39" s="322" t="s">
        <v>810</v>
      </c>
      <c r="J39" s="322" t="s">
        <v>157</v>
      </c>
      <c r="K39" s="322" t="s">
        <v>200</v>
      </c>
      <c r="L39" s="68"/>
      <c r="M39" s="116"/>
      <c r="N39" s="69"/>
      <c r="O39" s="67"/>
      <c r="P39" s="70"/>
      <c r="Q39" s="67">
        <f>SUM(Q21:Q38)</f>
        <v>79000000</v>
      </c>
      <c r="R39" s="71"/>
      <c r="S39" s="67">
        <f>SUM(S21:S38)</f>
        <v>79000000</v>
      </c>
      <c r="T39" s="72"/>
      <c r="U39" s="72"/>
      <c r="V39" s="73"/>
      <c r="W39" s="74">
        <f t="shared" ref="W39:AJ39" si="7">SUM(W21:W38)</f>
        <v>0</v>
      </c>
      <c r="X39" s="74">
        <f t="shared" si="7"/>
        <v>0</v>
      </c>
      <c r="Y39" s="74">
        <f t="shared" si="7"/>
        <v>0</v>
      </c>
      <c r="Z39" s="74">
        <f t="shared" si="7"/>
        <v>0</v>
      </c>
      <c r="AA39" s="74">
        <f t="shared" si="7"/>
        <v>0</v>
      </c>
      <c r="AB39" s="74">
        <f t="shared" si="7"/>
        <v>0</v>
      </c>
      <c r="AC39" s="74">
        <f t="shared" si="7"/>
        <v>0</v>
      </c>
      <c r="AD39" s="74">
        <f t="shared" si="7"/>
        <v>0</v>
      </c>
      <c r="AE39" s="74">
        <f t="shared" si="7"/>
        <v>1600001</v>
      </c>
      <c r="AF39" s="74">
        <f t="shared" si="7"/>
        <v>0</v>
      </c>
      <c r="AG39" s="74">
        <f t="shared" si="7"/>
        <v>0</v>
      </c>
      <c r="AH39" s="72">
        <f t="shared" si="7"/>
        <v>0</v>
      </c>
      <c r="AI39" s="75">
        <f t="shared" si="7"/>
        <v>1600001</v>
      </c>
      <c r="AJ39" s="75">
        <f t="shared" si="7"/>
        <v>77399999</v>
      </c>
    </row>
    <row r="40" spans="1:37" s="152" customFormat="1" ht="25.5" x14ac:dyDescent="0.2">
      <c r="A40" s="41" t="s">
        <v>1625</v>
      </c>
      <c r="B40" s="122">
        <f>789000000+76000000+50000000</f>
        <v>915000000</v>
      </c>
      <c r="C40" s="139"/>
      <c r="D40" s="139"/>
      <c r="E40" s="139"/>
      <c r="F40" s="139"/>
      <c r="G40" s="139"/>
      <c r="H40" s="139"/>
      <c r="I40" s="139"/>
      <c r="J40" s="139"/>
      <c r="K40" s="139"/>
      <c r="L40" s="43"/>
      <c r="M40" s="114"/>
      <c r="N40" s="44"/>
      <c r="O40" s="45"/>
      <c r="P40" s="46"/>
      <c r="Q40" s="47"/>
      <c r="R40" s="48"/>
      <c r="S40" s="47"/>
      <c r="T40" s="49"/>
      <c r="U40" s="49"/>
      <c r="V40" s="50"/>
      <c r="W40" s="51"/>
      <c r="X40" s="52"/>
      <c r="Y40" s="52"/>
      <c r="Z40" s="52"/>
      <c r="AA40" s="52"/>
      <c r="AB40" s="52"/>
      <c r="AC40" s="52"/>
      <c r="AD40" s="52"/>
      <c r="AE40" s="52"/>
      <c r="AF40" s="52"/>
      <c r="AG40" s="52"/>
      <c r="AH40" s="53"/>
      <c r="AI40" s="54"/>
      <c r="AJ40" s="54"/>
    </row>
    <row r="41" spans="1:37" s="152" customFormat="1" x14ac:dyDescent="0.2">
      <c r="A41" s="55" t="s">
        <v>853</v>
      </c>
      <c r="B41" s="123">
        <f t="shared" ref="B41:B87" si="8">+S41</f>
        <v>33750000</v>
      </c>
      <c r="C41" s="57" t="s">
        <v>315</v>
      </c>
      <c r="D41" s="57" t="s">
        <v>314</v>
      </c>
      <c r="E41" s="57" t="s">
        <v>856</v>
      </c>
      <c r="F41" s="57" t="s">
        <v>855</v>
      </c>
      <c r="G41" s="57" t="s">
        <v>854</v>
      </c>
      <c r="H41" s="57" t="s">
        <v>1291</v>
      </c>
      <c r="I41" s="57" t="s">
        <v>316</v>
      </c>
      <c r="J41" s="57" t="s">
        <v>857</v>
      </c>
      <c r="K41" s="57" t="s">
        <v>858</v>
      </c>
      <c r="L41" s="58">
        <v>743</v>
      </c>
      <c r="M41" s="115">
        <v>33750000</v>
      </c>
      <c r="N41" s="56">
        <v>559</v>
      </c>
      <c r="O41" s="56">
        <v>33750000</v>
      </c>
      <c r="P41" s="59">
        <v>629</v>
      </c>
      <c r="Q41" s="56">
        <v>33750000</v>
      </c>
      <c r="R41" s="59">
        <v>599</v>
      </c>
      <c r="S41" s="60">
        <v>33750000</v>
      </c>
      <c r="T41" s="118" t="s">
        <v>826</v>
      </c>
      <c r="U41" s="120" t="s">
        <v>859</v>
      </c>
      <c r="V41" s="61" t="s">
        <v>714</v>
      </c>
      <c r="W41" s="62"/>
      <c r="X41" s="56"/>
      <c r="Y41" s="56"/>
      <c r="Z41" s="56"/>
      <c r="AA41" s="56"/>
      <c r="AB41" s="56"/>
      <c r="AC41" s="56"/>
      <c r="AD41" s="56">
        <v>3750000</v>
      </c>
      <c r="AE41" s="56">
        <v>7500000</v>
      </c>
      <c r="AF41" s="56"/>
      <c r="AG41" s="56"/>
      <c r="AH41" s="60"/>
      <c r="AI41" s="63">
        <f t="shared" ref="AI41:AI88" si="9">SUM(W41:AH41)</f>
        <v>11250000</v>
      </c>
      <c r="AJ41" s="64">
        <f t="shared" ref="AJ41:AJ88" si="10">+S41-AI41</f>
        <v>22500000</v>
      </c>
    </row>
    <row r="42" spans="1:37" s="152" customFormat="1" x14ac:dyDescent="0.2">
      <c r="A42" s="55" t="s">
        <v>853</v>
      </c>
      <c r="B42" s="123">
        <f t="shared" si="8"/>
        <v>25920000</v>
      </c>
      <c r="C42" s="57" t="s">
        <v>315</v>
      </c>
      <c r="D42" s="57" t="s">
        <v>314</v>
      </c>
      <c r="E42" s="57" t="s">
        <v>856</v>
      </c>
      <c r="F42" s="57" t="s">
        <v>855</v>
      </c>
      <c r="G42" s="57" t="s">
        <v>854</v>
      </c>
      <c r="H42" s="57" t="s">
        <v>1291</v>
      </c>
      <c r="I42" s="57" t="s">
        <v>316</v>
      </c>
      <c r="J42" s="57" t="s">
        <v>857</v>
      </c>
      <c r="K42" s="57" t="s">
        <v>858</v>
      </c>
      <c r="L42" s="58">
        <v>744</v>
      </c>
      <c r="M42" s="115">
        <v>25920000</v>
      </c>
      <c r="N42" s="56">
        <v>492</v>
      </c>
      <c r="O42" s="56">
        <v>25920000</v>
      </c>
      <c r="P42" s="59">
        <v>597</v>
      </c>
      <c r="Q42" s="56">
        <v>25920000</v>
      </c>
      <c r="R42" s="59">
        <v>628</v>
      </c>
      <c r="S42" s="60">
        <v>25920000</v>
      </c>
      <c r="T42" s="118" t="s">
        <v>827</v>
      </c>
      <c r="U42" s="120" t="s">
        <v>860</v>
      </c>
      <c r="V42" s="61" t="s">
        <v>885</v>
      </c>
      <c r="W42" s="62"/>
      <c r="X42" s="56"/>
      <c r="Y42" s="56"/>
      <c r="Z42" s="56"/>
      <c r="AA42" s="56"/>
      <c r="AB42" s="56"/>
      <c r="AC42" s="56"/>
      <c r="AD42" s="56">
        <v>2880000</v>
      </c>
      <c r="AE42" s="56">
        <v>5760000</v>
      </c>
      <c r="AF42" s="56"/>
      <c r="AG42" s="56"/>
      <c r="AH42" s="60"/>
      <c r="AI42" s="63">
        <f t="shared" si="9"/>
        <v>8640000</v>
      </c>
      <c r="AJ42" s="64">
        <f t="shared" si="10"/>
        <v>17280000</v>
      </c>
    </row>
    <row r="43" spans="1:37" s="152" customFormat="1" x14ac:dyDescent="0.2">
      <c r="A43" s="55" t="s">
        <v>853</v>
      </c>
      <c r="B43" s="123">
        <f t="shared" si="8"/>
        <v>17200000</v>
      </c>
      <c r="C43" s="57" t="s">
        <v>315</v>
      </c>
      <c r="D43" s="57" t="s">
        <v>314</v>
      </c>
      <c r="E43" s="57" t="s">
        <v>856</v>
      </c>
      <c r="F43" s="57" t="s">
        <v>855</v>
      </c>
      <c r="G43" s="57" t="s">
        <v>854</v>
      </c>
      <c r="H43" s="57" t="s">
        <v>1291</v>
      </c>
      <c r="I43" s="57" t="s">
        <v>316</v>
      </c>
      <c r="J43" s="57" t="s">
        <v>857</v>
      </c>
      <c r="K43" s="57" t="s">
        <v>858</v>
      </c>
      <c r="L43" s="58">
        <v>745</v>
      </c>
      <c r="M43" s="115">
        <v>17200000</v>
      </c>
      <c r="N43" s="56">
        <v>730</v>
      </c>
      <c r="O43" s="56">
        <v>17200000</v>
      </c>
      <c r="P43" s="59">
        <v>780</v>
      </c>
      <c r="Q43" s="56">
        <v>17200000</v>
      </c>
      <c r="R43" s="59">
        <v>862</v>
      </c>
      <c r="S43" s="60">
        <v>17200000</v>
      </c>
      <c r="T43" s="118" t="s">
        <v>828</v>
      </c>
      <c r="U43" s="120" t="s">
        <v>861</v>
      </c>
      <c r="V43" s="61" t="s">
        <v>886</v>
      </c>
      <c r="W43" s="62"/>
      <c r="X43" s="56"/>
      <c r="Y43" s="56"/>
      <c r="Z43" s="56"/>
      <c r="AA43" s="56"/>
      <c r="AB43" s="56"/>
      <c r="AC43" s="56"/>
      <c r="AD43" s="56">
        <v>0</v>
      </c>
      <c r="AE43" s="56">
        <v>3726667</v>
      </c>
      <c r="AF43" s="56"/>
      <c r="AG43" s="56"/>
      <c r="AH43" s="60"/>
      <c r="AI43" s="63">
        <f t="shared" si="9"/>
        <v>3726667</v>
      </c>
      <c r="AJ43" s="64">
        <f t="shared" si="10"/>
        <v>13473333</v>
      </c>
    </row>
    <row r="44" spans="1:37" s="152" customFormat="1" x14ac:dyDescent="0.2">
      <c r="A44" s="55" t="s">
        <v>853</v>
      </c>
      <c r="B44" s="123">
        <f t="shared" si="8"/>
        <v>17200000</v>
      </c>
      <c r="C44" s="57" t="s">
        <v>315</v>
      </c>
      <c r="D44" s="57" t="s">
        <v>314</v>
      </c>
      <c r="E44" s="57" t="s">
        <v>856</v>
      </c>
      <c r="F44" s="57" t="s">
        <v>855</v>
      </c>
      <c r="G44" s="57" t="s">
        <v>854</v>
      </c>
      <c r="H44" s="57" t="s">
        <v>1291</v>
      </c>
      <c r="I44" s="57" t="s">
        <v>316</v>
      </c>
      <c r="J44" s="57" t="s">
        <v>857</v>
      </c>
      <c r="K44" s="57" t="s">
        <v>858</v>
      </c>
      <c r="L44" s="58">
        <v>746</v>
      </c>
      <c r="M44" s="115">
        <v>17200000</v>
      </c>
      <c r="N44" s="56">
        <v>729</v>
      </c>
      <c r="O44" s="56">
        <v>17200000</v>
      </c>
      <c r="P44" s="59">
        <v>781</v>
      </c>
      <c r="Q44" s="56">
        <v>17200000</v>
      </c>
      <c r="R44" s="59">
        <v>860</v>
      </c>
      <c r="S44" s="60">
        <v>17200000</v>
      </c>
      <c r="T44" s="118" t="s">
        <v>829</v>
      </c>
      <c r="U44" s="120" t="s">
        <v>862</v>
      </c>
      <c r="V44" s="61" t="s">
        <v>887</v>
      </c>
      <c r="W44" s="62"/>
      <c r="X44" s="56"/>
      <c r="Y44" s="56"/>
      <c r="Z44" s="56"/>
      <c r="AA44" s="56"/>
      <c r="AB44" s="56"/>
      <c r="AC44" s="56"/>
      <c r="AD44" s="56">
        <v>0</v>
      </c>
      <c r="AE44" s="56">
        <v>3726667</v>
      </c>
      <c r="AF44" s="56"/>
      <c r="AG44" s="56"/>
      <c r="AH44" s="60"/>
      <c r="AI44" s="63">
        <f t="shared" si="9"/>
        <v>3726667</v>
      </c>
      <c r="AJ44" s="64">
        <f t="shared" si="10"/>
        <v>13473333</v>
      </c>
    </row>
    <row r="45" spans="1:37" s="152" customFormat="1" x14ac:dyDescent="0.2">
      <c r="A45" s="55" t="s">
        <v>853</v>
      </c>
      <c r="B45" s="123">
        <f t="shared" si="8"/>
        <v>17200000</v>
      </c>
      <c r="C45" s="57" t="s">
        <v>315</v>
      </c>
      <c r="D45" s="57" t="s">
        <v>314</v>
      </c>
      <c r="E45" s="57" t="s">
        <v>856</v>
      </c>
      <c r="F45" s="57" t="s">
        <v>855</v>
      </c>
      <c r="G45" s="57" t="s">
        <v>854</v>
      </c>
      <c r="H45" s="57" t="s">
        <v>1291</v>
      </c>
      <c r="I45" s="57" t="s">
        <v>316</v>
      </c>
      <c r="J45" s="57" t="s">
        <v>857</v>
      </c>
      <c r="K45" s="57" t="s">
        <v>858</v>
      </c>
      <c r="L45" s="58">
        <v>747</v>
      </c>
      <c r="M45" s="115">
        <v>17200000</v>
      </c>
      <c r="N45" s="56">
        <v>733</v>
      </c>
      <c r="O45" s="56">
        <v>17200000</v>
      </c>
      <c r="P45" s="59">
        <v>783</v>
      </c>
      <c r="Q45" s="56">
        <v>17200000</v>
      </c>
      <c r="R45" s="59">
        <v>859</v>
      </c>
      <c r="S45" s="60">
        <v>17200000</v>
      </c>
      <c r="T45" s="118" t="s">
        <v>830</v>
      </c>
      <c r="U45" s="120" t="s">
        <v>863</v>
      </c>
      <c r="V45" s="61" t="s">
        <v>888</v>
      </c>
      <c r="W45" s="62"/>
      <c r="X45" s="56"/>
      <c r="Y45" s="56"/>
      <c r="Z45" s="56"/>
      <c r="AA45" s="56"/>
      <c r="AB45" s="56"/>
      <c r="AC45" s="56"/>
      <c r="AD45" s="56">
        <v>0</v>
      </c>
      <c r="AE45" s="56">
        <v>3726667</v>
      </c>
      <c r="AF45" s="56"/>
      <c r="AG45" s="56"/>
      <c r="AH45" s="60"/>
      <c r="AI45" s="63">
        <f t="shared" si="9"/>
        <v>3726667</v>
      </c>
      <c r="AJ45" s="64">
        <f t="shared" si="10"/>
        <v>13473333</v>
      </c>
    </row>
    <row r="46" spans="1:37" s="152" customFormat="1" x14ac:dyDescent="0.2">
      <c r="A46" s="55" t="s">
        <v>853</v>
      </c>
      <c r="B46" s="123">
        <f t="shared" si="8"/>
        <v>17200000</v>
      </c>
      <c r="C46" s="57" t="s">
        <v>315</v>
      </c>
      <c r="D46" s="57" t="s">
        <v>314</v>
      </c>
      <c r="E46" s="57" t="s">
        <v>856</v>
      </c>
      <c r="F46" s="57" t="s">
        <v>855</v>
      </c>
      <c r="G46" s="57" t="s">
        <v>854</v>
      </c>
      <c r="H46" s="57" t="s">
        <v>1291</v>
      </c>
      <c r="I46" s="57" t="s">
        <v>316</v>
      </c>
      <c r="J46" s="57" t="s">
        <v>857</v>
      </c>
      <c r="K46" s="57" t="s">
        <v>858</v>
      </c>
      <c r="L46" s="58">
        <v>748</v>
      </c>
      <c r="M46" s="115">
        <v>17200000</v>
      </c>
      <c r="N46" s="56">
        <v>731</v>
      </c>
      <c r="O46" s="56">
        <v>17200000</v>
      </c>
      <c r="P46" s="59">
        <v>782</v>
      </c>
      <c r="Q46" s="56">
        <v>17200000</v>
      </c>
      <c r="R46" s="59">
        <v>855</v>
      </c>
      <c r="S46" s="60">
        <v>17200000</v>
      </c>
      <c r="T46" s="118" t="s">
        <v>831</v>
      </c>
      <c r="U46" s="120" t="s">
        <v>864</v>
      </c>
      <c r="V46" s="61" t="s">
        <v>889</v>
      </c>
      <c r="W46" s="62"/>
      <c r="X46" s="56"/>
      <c r="Y46" s="56"/>
      <c r="Z46" s="56"/>
      <c r="AA46" s="56"/>
      <c r="AB46" s="56"/>
      <c r="AC46" s="56"/>
      <c r="AD46" s="56">
        <v>0</v>
      </c>
      <c r="AE46" s="56">
        <v>3870000</v>
      </c>
      <c r="AF46" s="56"/>
      <c r="AG46" s="56"/>
      <c r="AH46" s="60"/>
      <c r="AI46" s="63">
        <f t="shared" si="9"/>
        <v>3870000</v>
      </c>
      <c r="AJ46" s="64">
        <f t="shared" si="10"/>
        <v>13330000</v>
      </c>
    </row>
    <row r="47" spans="1:37" s="152" customFormat="1" x14ac:dyDescent="0.2">
      <c r="A47" s="55" t="s">
        <v>853</v>
      </c>
      <c r="B47" s="123">
        <f t="shared" si="8"/>
        <v>17200000</v>
      </c>
      <c r="C47" s="57" t="s">
        <v>315</v>
      </c>
      <c r="D47" s="57" t="s">
        <v>314</v>
      </c>
      <c r="E47" s="57" t="s">
        <v>856</v>
      </c>
      <c r="F47" s="57" t="s">
        <v>855</v>
      </c>
      <c r="G47" s="57" t="s">
        <v>854</v>
      </c>
      <c r="H47" s="57" t="s">
        <v>1291</v>
      </c>
      <c r="I47" s="57" t="s">
        <v>316</v>
      </c>
      <c r="J47" s="57" t="s">
        <v>857</v>
      </c>
      <c r="K47" s="57" t="s">
        <v>858</v>
      </c>
      <c r="L47" s="58">
        <v>749</v>
      </c>
      <c r="M47" s="115">
        <v>17200000</v>
      </c>
      <c r="N47" s="56">
        <v>732</v>
      </c>
      <c r="O47" s="56">
        <v>17200000</v>
      </c>
      <c r="P47" s="59">
        <v>786</v>
      </c>
      <c r="Q47" s="56">
        <v>17200000</v>
      </c>
      <c r="R47" s="59">
        <v>861</v>
      </c>
      <c r="S47" s="60">
        <v>17200000</v>
      </c>
      <c r="T47" s="118" t="s">
        <v>832</v>
      </c>
      <c r="U47" s="120" t="s">
        <v>865</v>
      </c>
      <c r="V47" s="61" t="s">
        <v>890</v>
      </c>
      <c r="W47" s="62"/>
      <c r="X47" s="56"/>
      <c r="Y47" s="56"/>
      <c r="Z47" s="56"/>
      <c r="AA47" s="56"/>
      <c r="AB47" s="56"/>
      <c r="AC47" s="56"/>
      <c r="AD47" s="56">
        <v>0</v>
      </c>
      <c r="AE47" s="56">
        <v>3726667</v>
      </c>
      <c r="AF47" s="56"/>
      <c r="AG47" s="56"/>
      <c r="AH47" s="60"/>
      <c r="AI47" s="63">
        <f t="shared" si="9"/>
        <v>3726667</v>
      </c>
      <c r="AJ47" s="64">
        <f t="shared" si="10"/>
        <v>13473333</v>
      </c>
    </row>
    <row r="48" spans="1:37" s="152" customFormat="1" x14ac:dyDescent="0.2">
      <c r="A48" s="55" t="s">
        <v>853</v>
      </c>
      <c r="B48" s="123">
        <f t="shared" si="8"/>
        <v>17200000</v>
      </c>
      <c r="C48" s="57" t="s">
        <v>315</v>
      </c>
      <c r="D48" s="57" t="s">
        <v>314</v>
      </c>
      <c r="E48" s="57" t="s">
        <v>856</v>
      </c>
      <c r="F48" s="57" t="s">
        <v>855</v>
      </c>
      <c r="G48" s="57" t="s">
        <v>854</v>
      </c>
      <c r="H48" s="57" t="s">
        <v>1291</v>
      </c>
      <c r="I48" s="57" t="s">
        <v>316</v>
      </c>
      <c r="J48" s="57" t="s">
        <v>857</v>
      </c>
      <c r="K48" s="57" t="s">
        <v>858</v>
      </c>
      <c r="L48" s="58">
        <v>750</v>
      </c>
      <c r="M48" s="115">
        <v>17200000</v>
      </c>
      <c r="N48" s="56">
        <v>734</v>
      </c>
      <c r="O48" s="56">
        <v>17200000</v>
      </c>
      <c r="P48" s="59">
        <v>784</v>
      </c>
      <c r="Q48" s="56">
        <v>17200000</v>
      </c>
      <c r="R48" s="59">
        <v>856</v>
      </c>
      <c r="S48" s="60">
        <v>17200000</v>
      </c>
      <c r="T48" s="118" t="s">
        <v>833</v>
      </c>
      <c r="U48" s="120" t="s">
        <v>866</v>
      </c>
      <c r="V48" s="61" t="s">
        <v>891</v>
      </c>
      <c r="W48" s="62"/>
      <c r="X48" s="56"/>
      <c r="Y48" s="56"/>
      <c r="Z48" s="56"/>
      <c r="AA48" s="56"/>
      <c r="AB48" s="56"/>
      <c r="AC48" s="56"/>
      <c r="AD48" s="56">
        <v>0</v>
      </c>
      <c r="AE48" s="56">
        <v>3870000</v>
      </c>
      <c r="AF48" s="56"/>
      <c r="AG48" s="56"/>
      <c r="AH48" s="60"/>
      <c r="AI48" s="63">
        <f t="shared" si="9"/>
        <v>3870000</v>
      </c>
      <c r="AJ48" s="64">
        <f t="shared" si="10"/>
        <v>13330000</v>
      </c>
    </row>
    <row r="49" spans="1:36" s="152" customFormat="1" x14ac:dyDescent="0.2">
      <c r="A49" s="55" t="s">
        <v>853</v>
      </c>
      <c r="B49" s="123">
        <f t="shared" si="8"/>
        <v>24000000</v>
      </c>
      <c r="C49" s="57" t="s">
        <v>315</v>
      </c>
      <c r="D49" s="57" t="s">
        <v>314</v>
      </c>
      <c r="E49" s="57" t="s">
        <v>856</v>
      </c>
      <c r="F49" s="57" t="s">
        <v>855</v>
      </c>
      <c r="G49" s="57" t="s">
        <v>854</v>
      </c>
      <c r="H49" s="57" t="s">
        <v>1291</v>
      </c>
      <c r="I49" s="57" t="s">
        <v>316</v>
      </c>
      <c r="J49" s="57" t="s">
        <v>857</v>
      </c>
      <c r="K49" s="57" t="s">
        <v>858</v>
      </c>
      <c r="L49" s="58">
        <v>751</v>
      </c>
      <c r="M49" s="115">
        <v>24000000</v>
      </c>
      <c r="N49" s="56">
        <v>735</v>
      </c>
      <c r="O49" s="56">
        <v>24000000</v>
      </c>
      <c r="P49" s="59">
        <v>785</v>
      </c>
      <c r="Q49" s="56">
        <v>24000000</v>
      </c>
      <c r="R49" s="59">
        <v>854</v>
      </c>
      <c r="S49" s="60">
        <v>24000000</v>
      </c>
      <c r="T49" s="118" t="s">
        <v>834</v>
      </c>
      <c r="U49" s="120" t="s">
        <v>867</v>
      </c>
      <c r="V49" s="61" t="s">
        <v>892</v>
      </c>
      <c r="W49" s="62"/>
      <c r="X49" s="56"/>
      <c r="Y49" s="56"/>
      <c r="Z49" s="56"/>
      <c r="AA49" s="56"/>
      <c r="AB49" s="56"/>
      <c r="AC49" s="56"/>
      <c r="AD49" s="56">
        <v>0</v>
      </c>
      <c r="AE49" s="56">
        <v>5400000</v>
      </c>
      <c r="AF49" s="56"/>
      <c r="AG49" s="56"/>
      <c r="AH49" s="60"/>
      <c r="AI49" s="63">
        <f t="shared" si="9"/>
        <v>5400000</v>
      </c>
      <c r="AJ49" s="64">
        <f t="shared" si="10"/>
        <v>18600000</v>
      </c>
    </row>
    <row r="50" spans="1:36" s="152" customFormat="1" x14ac:dyDescent="0.2">
      <c r="A50" s="55" t="s">
        <v>853</v>
      </c>
      <c r="B50" s="123">
        <f t="shared" si="8"/>
        <v>22800000</v>
      </c>
      <c r="C50" s="57" t="s">
        <v>315</v>
      </c>
      <c r="D50" s="57" t="s">
        <v>314</v>
      </c>
      <c r="E50" s="57" t="s">
        <v>856</v>
      </c>
      <c r="F50" s="57" t="s">
        <v>855</v>
      </c>
      <c r="G50" s="57" t="s">
        <v>854</v>
      </c>
      <c r="H50" s="57" t="s">
        <v>1291</v>
      </c>
      <c r="I50" s="57" t="s">
        <v>316</v>
      </c>
      <c r="J50" s="57" t="s">
        <v>857</v>
      </c>
      <c r="K50" s="57" t="s">
        <v>858</v>
      </c>
      <c r="L50" s="58">
        <v>752</v>
      </c>
      <c r="M50" s="115">
        <v>22800000</v>
      </c>
      <c r="N50" s="56">
        <v>736</v>
      </c>
      <c r="O50" s="56">
        <v>22800000</v>
      </c>
      <c r="P50" s="59">
        <v>791</v>
      </c>
      <c r="Q50" s="56">
        <v>22800000</v>
      </c>
      <c r="R50" s="59">
        <v>871</v>
      </c>
      <c r="S50" s="60">
        <v>22800000</v>
      </c>
      <c r="T50" s="118" t="s">
        <v>835</v>
      </c>
      <c r="U50" s="120" t="s">
        <v>868</v>
      </c>
      <c r="V50" s="61" t="s">
        <v>893</v>
      </c>
      <c r="W50" s="62"/>
      <c r="X50" s="56"/>
      <c r="Y50" s="56"/>
      <c r="Z50" s="56"/>
      <c r="AA50" s="56"/>
      <c r="AB50" s="56"/>
      <c r="AC50" s="56"/>
      <c r="AD50" s="56">
        <v>0</v>
      </c>
      <c r="AE50" s="56">
        <v>4940000</v>
      </c>
      <c r="AF50" s="56"/>
      <c r="AG50" s="56"/>
      <c r="AH50" s="60"/>
      <c r="AI50" s="63">
        <f t="shared" si="9"/>
        <v>4940000</v>
      </c>
      <c r="AJ50" s="64">
        <f t="shared" si="10"/>
        <v>17860000</v>
      </c>
    </row>
    <row r="51" spans="1:36" s="152" customFormat="1" x14ac:dyDescent="0.2">
      <c r="A51" s="55" t="s">
        <v>853</v>
      </c>
      <c r="B51" s="123">
        <f t="shared" si="8"/>
        <v>17100000</v>
      </c>
      <c r="C51" s="57" t="s">
        <v>315</v>
      </c>
      <c r="D51" s="57" t="s">
        <v>314</v>
      </c>
      <c r="E51" s="57" t="s">
        <v>856</v>
      </c>
      <c r="F51" s="57" t="s">
        <v>855</v>
      </c>
      <c r="G51" s="57" t="s">
        <v>854</v>
      </c>
      <c r="H51" s="57" t="s">
        <v>1291</v>
      </c>
      <c r="I51" s="57" t="s">
        <v>316</v>
      </c>
      <c r="J51" s="57" t="s">
        <v>857</v>
      </c>
      <c r="K51" s="57" t="s">
        <v>858</v>
      </c>
      <c r="L51" s="58">
        <v>753</v>
      </c>
      <c r="M51" s="115">
        <v>17100000</v>
      </c>
      <c r="N51" s="56">
        <v>773</v>
      </c>
      <c r="O51" s="56">
        <v>17100000</v>
      </c>
      <c r="P51" s="59">
        <v>856</v>
      </c>
      <c r="Q51" s="56">
        <v>17100000</v>
      </c>
      <c r="R51" s="59">
        <v>952</v>
      </c>
      <c r="S51" s="60">
        <v>17100000</v>
      </c>
      <c r="T51" s="118" t="s">
        <v>836</v>
      </c>
      <c r="U51" s="120" t="s">
        <v>869</v>
      </c>
      <c r="V51" s="61" t="s">
        <v>894</v>
      </c>
      <c r="W51" s="62"/>
      <c r="X51" s="56"/>
      <c r="Y51" s="56"/>
      <c r="Z51" s="56"/>
      <c r="AA51" s="56"/>
      <c r="AB51" s="56"/>
      <c r="AC51" s="56"/>
      <c r="AD51" s="56"/>
      <c r="AE51" s="56">
        <v>1330000</v>
      </c>
      <c r="AF51" s="56"/>
      <c r="AG51" s="56"/>
      <c r="AH51" s="60"/>
      <c r="AI51" s="63">
        <f t="shared" si="9"/>
        <v>1330000</v>
      </c>
      <c r="AJ51" s="64">
        <f t="shared" si="10"/>
        <v>15770000</v>
      </c>
    </row>
    <row r="52" spans="1:36" s="152" customFormat="1" x14ac:dyDescent="0.2">
      <c r="A52" s="55" t="s">
        <v>853</v>
      </c>
      <c r="B52" s="123">
        <f t="shared" si="8"/>
        <v>24000000</v>
      </c>
      <c r="C52" s="57" t="s">
        <v>315</v>
      </c>
      <c r="D52" s="57" t="s">
        <v>314</v>
      </c>
      <c r="E52" s="57" t="s">
        <v>856</v>
      </c>
      <c r="F52" s="57" t="s">
        <v>855</v>
      </c>
      <c r="G52" s="57" t="s">
        <v>854</v>
      </c>
      <c r="H52" s="57" t="s">
        <v>1291</v>
      </c>
      <c r="I52" s="57" t="s">
        <v>316</v>
      </c>
      <c r="J52" s="57" t="s">
        <v>857</v>
      </c>
      <c r="K52" s="57" t="s">
        <v>858</v>
      </c>
      <c r="L52" s="58">
        <v>754</v>
      </c>
      <c r="M52" s="115">
        <v>24000000</v>
      </c>
      <c r="N52" s="56">
        <v>737</v>
      </c>
      <c r="O52" s="56">
        <v>24000000</v>
      </c>
      <c r="P52" s="59">
        <v>787</v>
      </c>
      <c r="Q52" s="56">
        <v>24000000</v>
      </c>
      <c r="R52" s="59">
        <v>863</v>
      </c>
      <c r="S52" s="60">
        <v>24000000</v>
      </c>
      <c r="T52" s="118" t="s">
        <v>837</v>
      </c>
      <c r="U52" s="120" t="s">
        <v>870</v>
      </c>
      <c r="V52" s="61" t="s">
        <v>895</v>
      </c>
      <c r="W52" s="62"/>
      <c r="X52" s="56"/>
      <c r="Y52" s="56"/>
      <c r="Z52" s="56"/>
      <c r="AA52" s="56"/>
      <c r="AB52" s="56"/>
      <c r="AC52" s="56"/>
      <c r="AD52" s="56">
        <v>0</v>
      </c>
      <c r="AE52" s="56">
        <v>5200000</v>
      </c>
      <c r="AF52" s="56"/>
      <c r="AG52" s="56"/>
      <c r="AH52" s="60"/>
      <c r="AI52" s="63">
        <f t="shared" ref="AI52:AI58" si="11">SUM(W52:AH52)</f>
        <v>5200000</v>
      </c>
      <c r="AJ52" s="64">
        <f t="shared" si="10"/>
        <v>18800000</v>
      </c>
    </row>
    <row r="53" spans="1:36" s="152" customFormat="1" x14ac:dyDescent="0.2">
      <c r="A53" s="55" t="s">
        <v>853</v>
      </c>
      <c r="B53" s="123">
        <f t="shared" si="8"/>
        <v>33750000</v>
      </c>
      <c r="C53" s="57" t="s">
        <v>315</v>
      </c>
      <c r="D53" s="57" t="s">
        <v>314</v>
      </c>
      <c r="E53" s="57" t="s">
        <v>856</v>
      </c>
      <c r="F53" s="57" t="s">
        <v>855</v>
      </c>
      <c r="G53" s="57" t="s">
        <v>854</v>
      </c>
      <c r="H53" s="57" t="s">
        <v>1291</v>
      </c>
      <c r="I53" s="57" t="s">
        <v>316</v>
      </c>
      <c r="J53" s="57" t="s">
        <v>857</v>
      </c>
      <c r="K53" s="57" t="s">
        <v>858</v>
      </c>
      <c r="L53" s="58">
        <v>755</v>
      </c>
      <c r="M53" s="115">
        <v>33750000</v>
      </c>
      <c r="N53" s="56">
        <v>565</v>
      </c>
      <c r="O53" s="56">
        <v>33750000</v>
      </c>
      <c r="P53" s="59">
        <v>634</v>
      </c>
      <c r="Q53" s="56">
        <v>33750000</v>
      </c>
      <c r="R53" s="59">
        <v>658</v>
      </c>
      <c r="S53" s="60">
        <v>33750000</v>
      </c>
      <c r="T53" s="118" t="s">
        <v>838</v>
      </c>
      <c r="U53" s="120" t="s">
        <v>871</v>
      </c>
      <c r="V53" s="61" t="s">
        <v>896</v>
      </c>
      <c r="W53" s="62"/>
      <c r="X53" s="56"/>
      <c r="Y53" s="56"/>
      <c r="Z53" s="56"/>
      <c r="AA53" s="56"/>
      <c r="AB53" s="56"/>
      <c r="AC53" s="56"/>
      <c r="AD53" s="56">
        <v>3500000</v>
      </c>
      <c r="AE53" s="56">
        <v>7500000</v>
      </c>
      <c r="AF53" s="56"/>
      <c r="AG53" s="56"/>
      <c r="AH53" s="60"/>
      <c r="AI53" s="63">
        <f t="shared" si="11"/>
        <v>11000000</v>
      </c>
      <c r="AJ53" s="64">
        <f t="shared" si="10"/>
        <v>22750000</v>
      </c>
    </row>
    <row r="54" spans="1:36" s="152" customFormat="1" x14ac:dyDescent="0.2">
      <c r="A54" s="55" t="s">
        <v>853</v>
      </c>
      <c r="B54" s="123">
        <f t="shared" si="8"/>
        <v>33750000</v>
      </c>
      <c r="C54" s="57" t="s">
        <v>315</v>
      </c>
      <c r="D54" s="57" t="s">
        <v>314</v>
      </c>
      <c r="E54" s="57" t="s">
        <v>856</v>
      </c>
      <c r="F54" s="57" t="s">
        <v>855</v>
      </c>
      <c r="G54" s="57" t="s">
        <v>854</v>
      </c>
      <c r="H54" s="57" t="s">
        <v>1291</v>
      </c>
      <c r="I54" s="57" t="s">
        <v>316</v>
      </c>
      <c r="J54" s="57" t="s">
        <v>857</v>
      </c>
      <c r="K54" s="57" t="s">
        <v>858</v>
      </c>
      <c r="L54" s="58">
        <v>756</v>
      </c>
      <c r="M54" s="115">
        <v>33750000</v>
      </c>
      <c r="N54" s="65">
        <v>738</v>
      </c>
      <c r="O54" s="65">
        <v>33750000</v>
      </c>
      <c r="P54" s="59">
        <v>790</v>
      </c>
      <c r="Q54" s="65">
        <v>33750000</v>
      </c>
      <c r="R54" s="59">
        <v>868</v>
      </c>
      <c r="S54" s="60">
        <v>33750000</v>
      </c>
      <c r="T54" s="118" t="s">
        <v>839</v>
      </c>
      <c r="U54" s="120" t="s">
        <v>872</v>
      </c>
      <c r="V54" s="61" t="s">
        <v>897</v>
      </c>
      <c r="W54" s="62"/>
      <c r="X54" s="56"/>
      <c r="Y54" s="56"/>
      <c r="Z54" s="56"/>
      <c r="AA54" s="56"/>
      <c r="AB54" s="56"/>
      <c r="AC54" s="56"/>
      <c r="AD54" s="56">
        <v>0</v>
      </c>
      <c r="AE54" s="56">
        <v>6500000</v>
      </c>
      <c r="AF54" s="56"/>
      <c r="AG54" s="56"/>
      <c r="AH54" s="60"/>
      <c r="AI54" s="63">
        <f t="shared" si="11"/>
        <v>6500000</v>
      </c>
      <c r="AJ54" s="64">
        <f t="shared" si="10"/>
        <v>27250000</v>
      </c>
    </row>
    <row r="55" spans="1:36" s="152" customFormat="1" x14ac:dyDescent="0.2">
      <c r="A55" s="55" t="s">
        <v>853</v>
      </c>
      <c r="B55" s="123">
        <f t="shared" si="8"/>
        <v>31500000</v>
      </c>
      <c r="C55" s="57" t="s">
        <v>315</v>
      </c>
      <c r="D55" s="57" t="s">
        <v>314</v>
      </c>
      <c r="E55" s="57" t="s">
        <v>856</v>
      </c>
      <c r="F55" s="57" t="s">
        <v>855</v>
      </c>
      <c r="G55" s="57" t="s">
        <v>854</v>
      </c>
      <c r="H55" s="57" t="s">
        <v>1291</v>
      </c>
      <c r="I55" s="57" t="s">
        <v>316</v>
      </c>
      <c r="J55" s="57" t="s">
        <v>857</v>
      </c>
      <c r="K55" s="57" t="s">
        <v>858</v>
      </c>
      <c r="L55" s="58">
        <v>757</v>
      </c>
      <c r="M55" s="115">
        <v>31500000</v>
      </c>
      <c r="N55" s="56">
        <v>489</v>
      </c>
      <c r="O55" s="65">
        <v>31500000</v>
      </c>
      <c r="P55" s="59">
        <v>596</v>
      </c>
      <c r="Q55" s="65">
        <v>31500000</v>
      </c>
      <c r="R55" s="59">
        <v>630</v>
      </c>
      <c r="S55" s="65">
        <v>31500000</v>
      </c>
      <c r="T55" s="118" t="s">
        <v>840</v>
      </c>
      <c r="U55" s="120" t="s">
        <v>873</v>
      </c>
      <c r="V55" s="61" t="s">
        <v>898</v>
      </c>
      <c r="W55" s="62"/>
      <c r="X55" s="56"/>
      <c r="Y55" s="56"/>
      <c r="Z55" s="56"/>
      <c r="AA55" s="56"/>
      <c r="AB55" s="56"/>
      <c r="AC55" s="56"/>
      <c r="AD55" s="56">
        <v>3500000</v>
      </c>
      <c r="AE55" s="56">
        <v>7000000</v>
      </c>
      <c r="AF55" s="56"/>
      <c r="AG55" s="56"/>
      <c r="AH55" s="60"/>
      <c r="AI55" s="63">
        <f t="shared" si="11"/>
        <v>10500000</v>
      </c>
      <c r="AJ55" s="64">
        <f t="shared" si="10"/>
        <v>21000000</v>
      </c>
    </row>
    <row r="56" spans="1:36" s="152" customFormat="1" x14ac:dyDescent="0.2">
      <c r="A56" s="55" t="s">
        <v>853</v>
      </c>
      <c r="B56" s="123">
        <f t="shared" si="8"/>
        <v>17100000</v>
      </c>
      <c r="C56" s="57" t="s">
        <v>315</v>
      </c>
      <c r="D56" s="57" t="s">
        <v>314</v>
      </c>
      <c r="E56" s="57" t="s">
        <v>856</v>
      </c>
      <c r="F56" s="57" t="s">
        <v>855</v>
      </c>
      <c r="G56" s="57" t="s">
        <v>854</v>
      </c>
      <c r="H56" s="57" t="s">
        <v>1291</v>
      </c>
      <c r="I56" s="57" t="s">
        <v>316</v>
      </c>
      <c r="J56" s="57" t="s">
        <v>857</v>
      </c>
      <c r="K56" s="57" t="s">
        <v>858</v>
      </c>
      <c r="L56" s="58">
        <v>758</v>
      </c>
      <c r="M56" s="115">
        <v>17100000</v>
      </c>
      <c r="N56" s="56">
        <v>825</v>
      </c>
      <c r="O56" s="56">
        <v>17100000</v>
      </c>
      <c r="P56" s="59">
        <v>906</v>
      </c>
      <c r="Q56" s="56">
        <v>17100000</v>
      </c>
      <c r="R56" s="59">
        <v>1051</v>
      </c>
      <c r="S56" s="60">
        <v>17100000</v>
      </c>
      <c r="T56" s="118" t="s">
        <v>841</v>
      </c>
      <c r="U56" s="120" t="s">
        <v>874</v>
      </c>
      <c r="V56" s="61" t="s">
        <v>899</v>
      </c>
      <c r="W56" s="62"/>
      <c r="X56" s="56"/>
      <c r="Y56" s="56"/>
      <c r="Z56" s="56"/>
      <c r="AA56" s="56"/>
      <c r="AB56" s="56"/>
      <c r="AC56" s="56"/>
      <c r="AD56" s="56"/>
      <c r="AE56" s="56">
        <v>0</v>
      </c>
      <c r="AF56" s="56"/>
      <c r="AG56" s="56"/>
      <c r="AH56" s="60"/>
      <c r="AI56" s="63">
        <f t="shared" si="11"/>
        <v>0</v>
      </c>
      <c r="AJ56" s="64">
        <f t="shared" si="10"/>
        <v>17100000</v>
      </c>
    </row>
    <row r="57" spans="1:36" s="152" customFormat="1" x14ac:dyDescent="0.2">
      <c r="A57" s="55" t="s">
        <v>853</v>
      </c>
      <c r="B57" s="123">
        <f t="shared" si="8"/>
        <v>40000000</v>
      </c>
      <c r="C57" s="57" t="s">
        <v>315</v>
      </c>
      <c r="D57" s="57" t="s">
        <v>314</v>
      </c>
      <c r="E57" s="57" t="s">
        <v>856</v>
      </c>
      <c r="F57" s="57" t="s">
        <v>855</v>
      </c>
      <c r="G57" s="57" t="s">
        <v>854</v>
      </c>
      <c r="H57" s="57" t="s">
        <v>1291</v>
      </c>
      <c r="I57" s="57" t="s">
        <v>316</v>
      </c>
      <c r="J57" s="57" t="s">
        <v>857</v>
      </c>
      <c r="K57" s="57" t="s">
        <v>858</v>
      </c>
      <c r="L57" s="58">
        <v>759</v>
      </c>
      <c r="M57" s="115">
        <v>40000000</v>
      </c>
      <c r="N57" s="65">
        <v>561</v>
      </c>
      <c r="O57" s="65">
        <v>40000000</v>
      </c>
      <c r="P57" s="59">
        <v>627</v>
      </c>
      <c r="Q57" s="65">
        <v>40000000</v>
      </c>
      <c r="R57" s="59">
        <v>623</v>
      </c>
      <c r="S57" s="60">
        <v>40000000</v>
      </c>
      <c r="T57" s="118" t="s">
        <v>842</v>
      </c>
      <c r="U57" s="120" t="s">
        <v>875</v>
      </c>
      <c r="V57" s="61" t="s">
        <v>900</v>
      </c>
      <c r="W57" s="62"/>
      <c r="X57" s="56"/>
      <c r="Y57" s="56"/>
      <c r="Z57" s="56"/>
      <c r="AA57" s="56"/>
      <c r="AB57" s="56"/>
      <c r="AC57" s="56"/>
      <c r="AD57" s="56">
        <v>3733333</v>
      </c>
      <c r="AE57" s="56">
        <v>8000000</v>
      </c>
      <c r="AF57" s="56"/>
      <c r="AG57" s="56"/>
      <c r="AH57" s="60"/>
      <c r="AI57" s="63">
        <f t="shared" si="11"/>
        <v>11733333</v>
      </c>
      <c r="AJ57" s="64">
        <f t="shared" si="10"/>
        <v>28266667</v>
      </c>
    </row>
    <row r="58" spans="1:36" s="152" customFormat="1" x14ac:dyDescent="0.2">
      <c r="A58" s="55" t="s">
        <v>853</v>
      </c>
      <c r="B58" s="123">
        <f t="shared" si="8"/>
        <v>32000000</v>
      </c>
      <c r="C58" s="57" t="s">
        <v>315</v>
      </c>
      <c r="D58" s="57" t="s">
        <v>314</v>
      </c>
      <c r="E58" s="57" t="s">
        <v>856</v>
      </c>
      <c r="F58" s="57" t="s">
        <v>855</v>
      </c>
      <c r="G58" s="57" t="s">
        <v>854</v>
      </c>
      <c r="H58" s="57" t="s">
        <v>1291</v>
      </c>
      <c r="I58" s="57" t="s">
        <v>316</v>
      </c>
      <c r="J58" s="57" t="s">
        <v>857</v>
      </c>
      <c r="K58" s="57" t="s">
        <v>858</v>
      </c>
      <c r="L58" s="58">
        <v>760</v>
      </c>
      <c r="M58" s="115">
        <v>32000000</v>
      </c>
      <c r="N58" s="56">
        <v>488</v>
      </c>
      <c r="O58" s="65">
        <v>32000000</v>
      </c>
      <c r="P58" s="59">
        <v>595</v>
      </c>
      <c r="Q58" s="65">
        <v>32000000</v>
      </c>
      <c r="R58" s="59">
        <v>594</v>
      </c>
      <c r="S58" s="65">
        <v>32000000</v>
      </c>
      <c r="T58" s="118" t="s">
        <v>843</v>
      </c>
      <c r="U58" s="120" t="s">
        <v>876</v>
      </c>
      <c r="V58" s="61" t="s">
        <v>716</v>
      </c>
      <c r="W58" s="62"/>
      <c r="X58" s="56"/>
      <c r="Y58" s="56"/>
      <c r="Z58" s="56"/>
      <c r="AA58" s="56"/>
      <c r="AB58" s="56"/>
      <c r="AC58" s="56"/>
      <c r="AD58" s="56">
        <v>4000000</v>
      </c>
      <c r="AE58" s="56">
        <v>8000000</v>
      </c>
      <c r="AF58" s="56"/>
      <c r="AG58" s="56"/>
      <c r="AH58" s="60"/>
      <c r="AI58" s="63">
        <f t="shared" si="11"/>
        <v>12000000</v>
      </c>
      <c r="AJ58" s="64">
        <f t="shared" si="10"/>
        <v>20000000</v>
      </c>
    </row>
    <row r="59" spans="1:36" s="152" customFormat="1" x14ac:dyDescent="0.2">
      <c r="A59" s="55" t="s">
        <v>853</v>
      </c>
      <c r="B59" s="123">
        <f t="shared" si="8"/>
        <v>32000000</v>
      </c>
      <c r="C59" s="57" t="s">
        <v>315</v>
      </c>
      <c r="D59" s="57" t="s">
        <v>314</v>
      </c>
      <c r="E59" s="57" t="s">
        <v>856</v>
      </c>
      <c r="F59" s="57" t="s">
        <v>855</v>
      </c>
      <c r="G59" s="57" t="s">
        <v>854</v>
      </c>
      <c r="H59" s="57" t="s">
        <v>1291</v>
      </c>
      <c r="I59" s="57" t="s">
        <v>316</v>
      </c>
      <c r="J59" s="57" t="s">
        <v>857</v>
      </c>
      <c r="K59" s="57" t="s">
        <v>858</v>
      </c>
      <c r="L59" s="58">
        <v>761</v>
      </c>
      <c r="M59" s="115">
        <v>32000000</v>
      </c>
      <c r="N59" s="56">
        <v>745</v>
      </c>
      <c r="O59" s="56">
        <v>32000000</v>
      </c>
      <c r="P59" s="59">
        <v>789</v>
      </c>
      <c r="Q59" s="56">
        <v>32000000</v>
      </c>
      <c r="R59" s="59">
        <v>870</v>
      </c>
      <c r="S59" s="60">
        <v>32000000</v>
      </c>
      <c r="T59" s="118" t="s">
        <v>844</v>
      </c>
      <c r="U59" s="120" t="s">
        <v>877</v>
      </c>
      <c r="V59" s="61" t="s">
        <v>901</v>
      </c>
      <c r="W59" s="62"/>
      <c r="X59" s="56"/>
      <c r="Y59" s="56"/>
      <c r="Z59" s="56"/>
      <c r="AA59" s="56"/>
      <c r="AB59" s="56"/>
      <c r="AC59" s="56"/>
      <c r="AD59" s="56">
        <v>0</v>
      </c>
      <c r="AE59" s="56">
        <v>6933333</v>
      </c>
      <c r="AF59" s="56"/>
      <c r="AG59" s="56"/>
      <c r="AH59" s="60"/>
      <c r="AI59" s="63">
        <f t="shared" si="9"/>
        <v>6933333</v>
      </c>
      <c r="AJ59" s="64">
        <f t="shared" si="10"/>
        <v>25066667</v>
      </c>
    </row>
    <row r="60" spans="1:36" s="152" customFormat="1" x14ac:dyDescent="0.2">
      <c r="A60" s="55" t="s">
        <v>853</v>
      </c>
      <c r="B60" s="123">
        <f t="shared" si="8"/>
        <v>32000000</v>
      </c>
      <c r="C60" s="57" t="s">
        <v>315</v>
      </c>
      <c r="D60" s="57" t="s">
        <v>314</v>
      </c>
      <c r="E60" s="57" t="s">
        <v>856</v>
      </c>
      <c r="F60" s="57" t="s">
        <v>855</v>
      </c>
      <c r="G60" s="57" t="s">
        <v>854</v>
      </c>
      <c r="H60" s="57" t="s">
        <v>1291</v>
      </c>
      <c r="I60" s="57" t="s">
        <v>316</v>
      </c>
      <c r="J60" s="57" t="s">
        <v>857</v>
      </c>
      <c r="K60" s="57" t="s">
        <v>858</v>
      </c>
      <c r="L60" s="58">
        <v>762</v>
      </c>
      <c r="M60" s="115">
        <v>32000000</v>
      </c>
      <c r="N60" s="56">
        <v>562</v>
      </c>
      <c r="O60" s="56">
        <v>32000000</v>
      </c>
      <c r="P60" s="59">
        <v>628</v>
      </c>
      <c r="Q60" s="56">
        <v>32000000</v>
      </c>
      <c r="R60" s="59">
        <v>593</v>
      </c>
      <c r="S60" s="60">
        <v>32000000</v>
      </c>
      <c r="T60" s="118" t="s">
        <v>845</v>
      </c>
      <c r="U60" s="120" t="s">
        <v>878</v>
      </c>
      <c r="V60" s="61" t="s">
        <v>902</v>
      </c>
      <c r="W60" s="62"/>
      <c r="X60" s="56"/>
      <c r="Y60" s="56"/>
      <c r="Z60" s="56"/>
      <c r="AA60" s="56"/>
      <c r="AB60" s="56"/>
      <c r="AC60" s="56"/>
      <c r="AD60" s="56">
        <v>4000000</v>
      </c>
      <c r="AE60" s="56">
        <v>8000000</v>
      </c>
      <c r="AF60" s="56"/>
      <c r="AG60" s="56"/>
      <c r="AH60" s="60"/>
      <c r="AI60" s="63">
        <f t="shared" si="9"/>
        <v>12000000</v>
      </c>
      <c r="AJ60" s="64">
        <f t="shared" si="10"/>
        <v>20000000</v>
      </c>
    </row>
    <row r="61" spans="1:36" s="152" customFormat="1" x14ac:dyDescent="0.2">
      <c r="A61" s="55" t="s">
        <v>853</v>
      </c>
      <c r="B61" s="123">
        <f t="shared" si="8"/>
        <v>7500000</v>
      </c>
      <c r="C61" s="57" t="s">
        <v>315</v>
      </c>
      <c r="D61" s="57" t="s">
        <v>314</v>
      </c>
      <c r="E61" s="57" t="s">
        <v>856</v>
      </c>
      <c r="F61" s="57" t="s">
        <v>855</v>
      </c>
      <c r="G61" s="57" t="s">
        <v>854</v>
      </c>
      <c r="H61" s="57" t="s">
        <v>1291</v>
      </c>
      <c r="I61" s="57" t="s">
        <v>316</v>
      </c>
      <c r="J61" s="57" t="s">
        <v>857</v>
      </c>
      <c r="K61" s="57" t="s">
        <v>858</v>
      </c>
      <c r="L61" s="58">
        <v>763</v>
      </c>
      <c r="M61" s="115">
        <v>7500000</v>
      </c>
      <c r="N61" s="56">
        <v>895</v>
      </c>
      <c r="O61" s="56">
        <v>7500000</v>
      </c>
      <c r="P61" s="59">
        <v>985</v>
      </c>
      <c r="Q61" s="56">
        <v>7500000</v>
      </c>
      <c r="R61" s="59">
        <v>1186</v>
      </c>
      <c r="S61" s="60">
        <v>7500000</v>
      </c>
      <c r="T61" s="118" t="s">
        <v>1644</v>
      </c>
      <c r="U61" s="120" t="s">
        <v>1664</v>
      </c>
      <c r="V61" s="61" t="s">
        <v>1667</v>
      </c>
      <c r="W61" s="62"/>
      <c r="X61" s="56"/>
      <c r="Y61" s="56"/>
      <c r="Z61" s="56"/>
      <c r="AA61" s="56"/>
      <c r="AB61" s="56"/>
      <c r="AC61" s="56"/>
      <c r="AD61" s="56"/>
      <c r="AE61" s="56">
        <v>0</v>
      </c>
      <c r="AF61" s="56"/>
      <c r="AG61" s="56"/>
      <c r="AH61" s="60"/>
      <c r="AI61" s="63">
        <f t="shared" si="9"/>
        <v>0</v>
      </c>
      <c r="AJ61" s="64">
        <f t="shared" si="10"/>
        <v>7500000</v>
      </c>
    </row>
    <row r="62" spans="1:36" s="152" customFormat="1" x14ac:dyDescent="0.2">
      <c r="A62" s="55" t="s">
        <v>853</v>
      </c>
      <c r="B62" s="123">
        <f t="shared" si="8"/>
        <v>40000000</v>
      </c>
      <c r="C62" s="57" t="s">
        <v>315</v>
      </c>
      <c r="D62" s="57" t="s">
        <v>314</v>
      </c>
      <c r="E62" s="57" t="s">
        <v>856</v>
      </c>
      <c r="F62" s="57" t="s">
        <v>855</v>
      </c>
      <c r="G62" s="57" t="s">
        <v>854</v>
      </c>
      <c r="H62" s="57" t="s">
        <v>1291</v>
      </c>
      <c r="I62" s="57" t="s">
        <v>316</v>
      </c>
      <c r="J62" s="57" t="s">
        <v>857</v>
      </c>
      <c r="K62" s="57" t="s">
        <v>858</v>
      </c>
      <c r="L62" s="58">
        <v>765</v>
      </c>
      <c r="M62" s="115">
        <v>40000000</v>
      </c>
      <c r="N62" s="56">
        <v>560</v>
      </c>
      <c r="O62" s="56">
        <v>40000000</v>
      </c>
      <c r="P62" s="59">
        <v>625</v>
      </c>
      <c r="Q62" s="56">
        <v>40000000</v>
      </c>
      <c r="R62" s="59">
        <v>600</v>
      </c>
      <c r="S62" s="60">
        <v>40000000</v>
      </c>
      <c r="T62" s="118" t="s">
        <v>846</v>
      </c>
      <c r="U62" s="120" t="s">
        <v>879</v>
      </c>
      <c r="V62" s="61" t="s">
        <v>715</v>
      </c>
      <c r="W62" s="62"/>
      <c r="X62" s="56"/>
      <c r="Y62" s="56"/>
      <c r="Z62" s="56"/>
      <c r="AA62" s="56"/>
      <c r="AB62" s="56"/>
      <c r="AC62" s="56"/>
      <c r="AD62" s="56">
        <v>4000000</v>
      </c>
      <c r="AE62" s="56">
        <v>8000000</v>
      </c>
      <c r="AF62" s="56"/>
      <c r="AG62" s="56"/>
      <c r="AH62" s="60"/>
      <c r="AI62" s="63">
        <f t="shared" si="9"/>
        <v>12000000</v>
      </c>
      <c r="AJ62" s="64">
        <f t="shared" si="10"/>
        <v>28000000</v>
      </c>
    </row>
    <row r="63" spans="1:36" s="152" customFormat="1" x14ac:dyDescent="0.2">
      <c r="A63" s="55" t="s">
        <v>853</v>
      </c>
      <c r="B63" s="123">
        <f t="shared" si="8"/>
        <v>24000000</v>
      </c>
      <c r="C63" s="57" t="s">
        <v>315</v>
      </c>
      <c r="D63" s="57" t="s">
        <v>314</v>
      </c>
      <c r="E63" s="57" t="s">
        <v>856</v>
      </c>
      <c r="F63" s="57" t="s">
        <v>855</v>
      </c>
      <c r="G63" s="57" t="s">
        <v>854</v>
      </c>
      <c r="H63" s="57" t="s">
        <v>1291</v>
      </c>
      <c r="I63" s="57" t="s">
        <v>316</v>
      </c>
      <c r="J63" s="57" t="s">
        <v>857</v>
      </c>
      <c r="K63" s="57" t="s">
        <v>858</v>
      </c>
      <c r="L63" s="58">
        <v>766</v>
      </c>
      <c r="M63" s="115">
        <v>24000000</v>
      </c>
      <c r="N63" s="56">
        <v>739</v>
      </c>
      <c r="O63" s="56">
        <v>24000000</v>
      </c>
      <c r="P63" s="59">
        <v>788</v>
      </c>
      <c r="Q63" s="56">
        <v>24000000</v>
      </c>
      <c r="R63" s="59">
        <v>869</v>
      </c>
      <c r="S63" s="60">
        <v>24000000</v>
      </c>
      <c r="T63" s="118" t="s">
        <v>847</v>
      </c>
      <c r="U63" s="120" t="s">
        <v>880</v>
      </c>
      <c r="V63" s="61" t="s">
        <v>903</v>
      </c>
      <c r="W63" s="62"/>
      <c r="X63" s="56"/>
      <c r="Y63" s="56"/>
      <c r="Z63" s="56"/>
      <c r="AA63" s="56"/>
      <c r="AB63" s="56"/>
      <c r="AC63" s="56"/>
      <c r="AD63" s="56">
        <v>0</v>
      </c>
      <c r="AE63" s="56">
        <v>5200000</v>
      </c>
      <c r="AF63" s="56"/>
      <c r="AG63" s="56"/>
      <c r="AH63" s="60"/>
      <c r="AI63" s="63">
        <f t="shared" si="9"/>
        <v>5200000</v>
      </c>
      <c r="AJ63" s="64">
        <f t="shared" si="10"/>
        <v>18800000</v>
      </c>
    </row>
    <row r="64" spans="1:36" s="152" customFormat="1" x14ac:dyDescent="0.2">
      <c r="A64" s="55" t="s">
        <v>853</v>
      </c>
      <c r="B64" s="123">
        <f t="shared" si="8"/>
        <v>27000000</v>
      </c>
      <c r="C64" s="57" t="s">
        <v>315</v>
      </c>
      <c r="D64" s="57" t="s">
        <v>314</v>
      </c>
      <c r="E64" s="57" t="s">
        <v>856</v>
      </c>
      <c r="F64" s="57" t="s">
        <v>855</v>
      </c>
      <c r="G64" s="57" t="s">
        <v>854</v>
      </c>
      <c r="H64" s="57" t="s">
        <v>1291</v>
      </c>
      <c r="I64" s="57" t="s">
        <v>316</v>
      </c>
      <c r="J64" s="57" t="s">
        <v>857</v>
      </c>
      <c r="K64" s="57" t="s">
        <v>858</v>
      </c>
      <c r="L64" s="58">
        <v>767</v>
      </c>
      <c r="M64" s="115">
        <v>27000000</v>
      </c>
      <c r="N64" s="56">
        <v>490</v>
      </c>
      <c r="O64" s="56">
        <v>27000000</v>
      </c>
      <c r="P64" s="59">
        <v>592</v>
      </c>
      <c r="Q64" s="56">
        <v>27000000</v>
      </c>
      <c r="R64" s="59">
        <v>629</v>
      </c>
      <c r="S64" s="60">
        <v>27000000</v>
      </c>
      <c r="T64" s="118" t="s">
        <v>848</v>
      </c>
      <c r="U64" s="120" t="s">
        <v>881</v>
      </c>
      <c r="V64" s="61" t="s">
        <v>904</v>
      </c>
      <c r="W64" s="62"/>
      <c r="X64" s="56"/>
      <c r="Y64" s="56"/>
      <c r="Z64" s="56"/>
      <c r="AA64" s="56"/>
      <c r="AB64" s="56"/>
      <c r="AC64" s="56"/>
      <c r="AD64" s="56">
        <v>3000000</v>
      </c>
      <c r="AE64" s="56">
        <v>6000000</v>
      </c>
      <c r="AF64" s="56"/>
      <c r="AG64" s="56"/>
      <c r="AH64" s="60"/>
      <c r="AI64" s="63">
        <f t="shared" si="9"/>
        <v>9000000</v>
      </c>
      <c r="AJ64" s="64">
        <f t="shared" si="10"/>
        <v>18000000</v>
      </c>
    </row>
    <row r="65" spans="1:36" s="152" customFormat="1" x14ac:dyDescent="0.2">
      <c r="A65" s="55" t="s">
        <v>853</v>
      </c>
      <c r="B65" s="123">
        <f t="shared" si="8"/>
        <v>24000000</v>
      </c>
      <c r="C65" s="57" t="s">
        <v>315</v>
      </c>
      <c r="D65" s="57" t="s">
        <v>314</v>
      </c>
      <c r="E65" s="57" t="s">
        <v>856</v>
      </c>
      <c r="F65" s="57" t="s">
        <v>855</v>
      </c>
      <c r="G65" s="57" t="s">
        <v>854</v>
      </c>
      <c r="H65" s="57" t="s">
        <v>1291</v>
      </c>
      <c r="I65" s="57" t="s">
        <v>316</v>
      </c>
      <c r="J65" s="57" t="s">
        <v>857</v>
      </c>
      <c r="K65" s="57" t="s">
        <v>858</v>
      </c>
      <c r="L65" s="58">
        <v>768</v>
      </c>
      <c r="M65" s="115">
        <v>24000000</v>
      </c>
      <c r="N65" s="65">
        <v>775</v>
      </c>
      <c r="O65" s="65">
        <v>24000000</v>
      </c>
      <c r="P65" s="59">
        <v>811</v>
      </c>
      <c r="Q65" s="65">
        <v>24000000</v>
      </c>
      <c r="R65" s="59">
        <v>965</v>
      </c>
      <c r="S65" s="60">
        <v>24000000</v>
      </c>
      <c r="T65" s="118" t="s">
        <v>849</v>
      </c>
      <c r="U65" s="120" t="s">
        <v>882</v>
      </c>
      <c r="V65" s="61" t="s">
        <v>905</v>
      </c>
      <c r="W65" s="62"/>
      <c r="X65" s="56"/>
      <c r="Y65" s="56"/>
      <c r="Z65" s="56"/>
      <c r="AA65" s="56"/>
      <c r="AB65" s="56"/>
      <c r="AC65" s="56"/>
      <c r="AD65" s="56"/>
      <c r="AE65" s="56">
        <v>1400000</v>
      </c>
      <c r="AF65" s="56"/>
      <c r="AG65" s="56"/>
      <c r="AH65" s="60"/>
      <c r="AI65" s="63">
        <f t="shared" si="9"/>
        <v>1400000</v>
      </c>
      <c r="AJ65" s="64">
        <f t="shared" si="10"/>
        <v>22600000</v>
      </c>
    </row>
    <row r="66" spans="1:36" s="152" customFormat="1" x14ac:dyDescent="0.2">
      <c r="A66" s="55" t="s">
        <v>853</v>
      </c>
      <c r="B66" s="123">
        <f t="shared" si="8"/>
        <v>18000000</v>
      </c>
      <c r="C66" s="57" t="s">
        <v>315</v>
      </c>
      <c r="D66" s="57" t="s">
        <v>314</v>
      </c>
      <c r="E66" s="57" t="s">
        <v>856</v>
      </c>
      <c r="F66" s="57" t="s">
        <v>855</v>
      </c>
      <c r="G66" s="57" t="s">
        <v>854</v>
      </c>
      <c r="H66" s="57" t="s">
        <v>1291</v>
      </c>
      <c r="I66" s="57" t="s">
        <v>316</v>
      </c>
      <c r="J66" s="57" t="s">
        <v>857</v>
      </c>
      <c r="K66" s="57" t="s">
        <v>858</v>
      </c>
      <c r="L66" s="58">
        <v>769</v>
      </c>
      <c r="M66" s="115">
        <v>18000000</v>
      </c>
      <c r="N66" s="56">
        <v>497</v>
      </c>
      <c r="O66" s="65">
        <v>18000000</v>
      </c>
      <c r="P66" s="59">
        <v>593</v>
      </c>
      <c r="Q66" s="65">
        <v>18000000</v>
      </c>
      <c r="R66" s="59">
        <v>591</v>
      </c>
      <c r="S66" s="65">
        <v>18000000</v>
      </c>
      <c r="T66" s="118" t="s">
        <v>850</v>
      </c>
      <c r="U66" s="120" t="s">
        <v>883</v>
      </c>
      <c r="V66" s="61" t="s">
        <v>713</v>
      </c>
      <c r="W66" s="62"/>
      <c r="X66" s="56"/>
      <c r="Y66" s="56"/>
      <c r="Z66" s="56"/>
      <c r="AA66" s="56"/>
      <c r="AB66" s="56"/>
      <c r="AC66" s="56"/>
      <c r="AD66" s="56">
        <v>3000000</v>
      </c>
      <c r="AE66" s="56">
        <v>6000000</v>
      </c>
      <c r="AF66" s="56"/>
      <c r="AG66" s="56"/>
      <c r="AH66" s="60"/>
      <c r="AI66" s="63">
        <f t="shared" si="9"/>
        <v>9000000</v>
      </c>
      <c r="AJ66" s="64">
        <f t="shared" si="10"/>
        <v>9000000</v>
      </c>
    </row>
    <row r="67" spans="1:36" s="152" customFormat="1" x14ac:dyDescent="0.2">
      <c r="A67" s="55" t="s">
        <v>853</v>
      </c>
      <c r="B67" s="123">
        <f t="shared" si="8"/>
        <v>30900000</v>
      </c>
      <c r="C67" s="57" t="s">
        <v>315</v>
      </c>
      <c r="D67" s="57" t="s">
        <v>314</v>
      </c>
      <c r="E67" s="57" t="s">
        <v>856</v>
      </c>
      <c r="F67" s="57" t="s">
        <v>855</v>
      </c>
      <c r="G67" s="57" t="s">
        <v>854</v>
      </c>
      <c r="H67" s="57" t="s">
        <v>1291</v>
      </c>
      <c r="I67" s="57" t="s">
        <v>316</v>
      </c>
      <c r="J67" s="57" t="s">
        <v>857</v>
      </c>
      <c r="K67" s="57" t="s">
        <v>858</v>
      </c>
      <c r="L67" s="58">
        <v>770</v>
      </c>
      <c r="M67" s="115">
        <v>30900000</v>
      </c>
      <c r="N67" s="56">
        <v>776</v>
      </c>
      <c r="O67" s="56">
        <v>30900000</v>
      </c>
      <c r="P67" s="59">
        <v>885</v>
      </c>
      <c r="Q67" s="56">
        <v>30900000</v>
      </c>
      <c r="R67" s="59">
        <v>1043</v>
      </c>
      <c r="S67" s="60">
        <v>30900000</v>
      </c>
      <c r="T67" s="118" t="s">
        <v>851</v>
      </c>
      <c r="U67" s="120" t="s">
        <v>884</v>
      </c>
      <c r="V67" s="61" t="s">
        <v>906</v>
      </c>
      <c r="W67" s="62"/>
      <c r="X67" s="56"/>
      <c r="Y67" s="56"/>
      <c r="Z67" s="56"/>
      <c r="AA67" s="56"/>
      <c r="AB67" s="56"/>
      <c r="AC67" s="56"/>
      <c r="AD67" s="56"/>
      <c r="AE67" s="56">
        <v>0</v>
      </c>
      <c r="AF67" s="56"/>
      <c r="AG67" s="56"/>
      <c r="AH67" s="60"/>
      <c r="AI67" s="63">
        <f t="shared" si="9"/>
        <v>0</v>
      </c>
      <c r="AJ67" s="64">
        <f t="shared" si="10"/>
        <v>30900000</v>
      </c>
    </row>
    <row r="68" spans="1:36" s="152" customFormat="1" x14ac:dyDescent="0.2">
      <c r="A68" s="55" t="s">
        <v>853</v>
      </c>
      <c r="B68" s="123">
        <f t="shared" si="8"/>
        <v>100985500</v>
      </c>
      <c r="C68" s="57" t="s">
        <v>315</v>
      </c>
      <c r="D68" s="57" t="s">
        <v>314</v>
      </c>
      <c r="E68" s="57" t="s">
        <v>856</v>
      </c>
      <c r="F68" s="57" t="s">
        <v>855</v>
      </c>
      <c r="G68" s="57" t="s">
        <v>854</v>
      </c>
      <c r="H68" s="57" t="s">
        <v>1291</v>
      </c>
      <c r="I68" s="57" t="s">
        <v>316</v>
      </c>
      <c r="J68" s="57" t="s">
        <v>857</v>
      </c>
      <c r="K68" s="57" t="s">
        <v>858</v>
      </c>
      <c r="L68" s="58">
        <v>867</v>
      </c>
      <c r="M68" s="115">
        <v>100985500</v>
      </c>
      <c r="N68" s="56">
        <v>818</v>
      </c>
      <c r="O68" s="56">
        <v>100985500</v>
      </c>
      <c r="P68" s="59">
        <v>893</v>
      </c>
      <c r="Q68" s="56">
        <v>100985500</v>
      </c>
      <c r="R68" s="59">
        <v>1219</v>
      </c>
      <c r="S68" s="60">
        <v>100985500</v>
      </c>
      <c r="T68" s="118" t="s">
        <v>852</v>
      </c>
      <c r="U68" s="120" t="s">
        <v>1665</v>
      </c>
      <c r="V68" s="61">
        <v>711</v>
      </c>
      <c r="W68" s="62"/>
      <c r="X68" s="56"/>
      <c r="Y68" s="56"/>
      <c r="Z68" s="56"/>
      <c r="AA68" s="56"/>
      <c r="AB68" s="56"/>
      <c r="AC68" s="56"/>
      <c r="AD68" s="56"/>
      <c r="AE68" s="56">
        <v>0</v>
      </c>
      <c r="AF68" s="56"/>
      <c r="AG68" s="56"/>
      <c r="AH68" s="60"/>
      <c r="AI68" s="63">
        <f t="shared" ref="AI68:AI87" si="12">SUM(W68:AH68)</f>
        <v>0</v>
      </c>
      <c r="AJ68" s="64">
        <f t="shared" si="10"/>
        <v>100985500</v>
      </c>
    </row>
    <row r="69" spans="1:36" s="152" customFormat="1" x14ac:dyDescent="0.2">
      <c r="A69" s="55" t="s">
        <v>853</v>
      </c>
      <c r="B69" s="123">
        <f t="shared" si="8"/>
        <v>6000000</v>
      </c>
      <c r="C69" s="57" t="s">
        <v>315</v>
      </c>
      <c r="D69" s="57" t="s">
        <v>314</v>
      </c>
      <c r="E69" s="57" t="s">
        <v>856</v>
      </c>
      <c r="F69" s="57" t="s">
        <v>855</v>
      </c>
      <c r="G69" s="57" t="s">
        <v>854</v>
      </c>
      <c r="H69" s="57" t="s">
        <v>1291</v>
      </c>
      <c r="I69" s="57" t="s">
        <v>316</v>
      </c>
      <c r="J69" s="57" t="s">
        <v>857</v>
      </c>
      <c r="K69" s="57" t="s">
        <v>858</v>
      </c>
      <c r="L69" s="58">
        <v>977</v>
      </c>
      <c r="M69" s="115">
        <v>6000000</v>
      </c>
      <c r="N69" s="56">
        <v>994</v>
      </c>
      <c r="O69" s="56">
        <v>6000000</v>
      </c>
      <c r="P69" s="59">
        <v>1078</v>
      </c>
      <c r="Q69" s="56">
        <v>6000000</v>
      </c>
      <c r="R69" s="59" t="s">
        <v>1642</v>
      </c>
      <c r="S69" s="60">
        <v>6000000</v>
      </c>
      <c r="T69" s="118" t="s">
        <v>1645</v>
      </c>
      <c r="U69" s="120" t="s">
        <v>883</v>
      </c>
      <c r="V69" s="61" t="s">
        <v>1668</v>
      </c>
      <c r="W69" s="62"/>
      <c r="X69" s="56"/>
      <c r="Y69" s="56"/>
      <c r="Z69" s="56"/>
      <c r="AA69" s="56"/>
      <c r="AB69" s="56"/>
      <c r="AC69" s="56"/>
      <c r="AD69" s="56"/>
      <c r="AE69" s="56"/>
      <c r="AF69" s="56"/>
      <c r="AG69" s="56"/>
      <c r="AH69" s="60"/>
      <c r="AI69" s="63">
        <f t="shared" si="12"/>
        <v>0</v>
      </c>
      <c r="AJ69" s="64">
        <f t="shared" si="10"/>
        <v>6000000</v>
      </c>
    </row>
    <row r="70" spans="1:36" s="152" customFormat="1" x14ac:dyDescent="0.2">
      <c r="A70" s="55" t="s">
        <v>853</v>
      </c>
      <c r="B70" s="123">
        <f t="shared" si="8"/>
        <v>12000000</v>
      </c>
      <c r="C70" s="57" t="s">
        <v>315</v>
      </c>
      <c r="D70" s="57" t="s">
        <v>314</v>
      </c>
      <c r="E70" s="57" t="s">
        <v>856</v>
      </c>
      <c r="F70" s="57" t="s">
        <v>855</v>
      </c>
      <c r="G70" s="57" t="s">
        <v>854</v>
      </c>
      <c r="H70" s="57" t="s">
        <v>1291</v>
      </c>
      <c r="I70" s="57" t="s">
        <v>316</v>
      </c>
      <c r="J70" s="57" t="s">
        <v>857</v>
      </c>
      <c r="K70" s="57" t="s">
        <v>858</v>
      </c>
      <c r="L70" s="58" t="s">
        <v>909</v>
      </c>
      <c r="M70" s="115">
        <v>12000000</v>
      </c>
      <c r="N70" s="56">
        <v>983</v>
      </c>
      <c r="O70" s="56">
        <v>12000000</v>
      </c>
      <c r="P70" s="59">
        <v>1067</v>
      </c>
      <c r="Q70" s="56">
        <v>12000000</v>
      </c>
      <c r="R70" s="59">
        <v>1259</v>
      </c>
      <c r="S70" s="60">
        <v>12000000</v>
      </c>
      <c r="T70" s="118" t="s">
        <v>1646</v>
      </c>
      <c r="U70" s="120" t="s">
        <v>878</v>
      </c>
      <c r="V70" s="61">
        <v>330</v>
      </c>
      <c r="W70" s="62"/>
      <c r="X70" s="56"/>
      <c r="Y70" s="56"/>
      <c r="Z70" s="56"/>
      <c r="AA70" s="56"/>
      <c r="AB70" s="56"/>
      <c r="AC70" s="56"/>
      <c r="AD70" s="56"/>
      <c r="AE70" s="56">
        <v>0</v>
      </c>
      <c r="AF70" s="56"/>
      <c r="AG70" s="56"/>
      <c r="AH70" s="60"/>
      <c r="AI70" s="63">
        <f t="shared" si="12"/>
        <v>0</v>
      </c>
      <c r="AJ70" s="64">
        <f t="shared" si="10"/>
        <v>12000000</v>
      </c>
    </row>
    <row r="71" spans="1:36" s="152" customFormat="1" x14ac:dyDescent="0.2">
      <c r="A71" s="55" t="s">
        <v>853</v>
      </c>
      <c r="B71" s="123">
        <f t="shared" si="8"/>
        <v>7500000</v>
      </c>
      <c r="C71" s="57" t="s">
        <v>315</v>
      </c>
      <c r="D71" s="57" t="s">
        <v>314</v>
      </c>
      <c r="E71" s="57" t="s">
        <v>856</v>
      </c>
      <c r="F71" s="57" t="s">
        <v>855</v>
      </c>
      <c r="G71" s="57" t="s">
        <v>854</v>
      </c>
      <c r="H71" s="57" t="s">
        <v>1291</v>
      </c>
      <c r="I71" s="57" t="s">
        <v>316</v>
      </c>
      <c r="J71" s="57" t="s">
        <v>857</v>
      </c>
      <c r="K71" s="57" t="s">
        <v>858</v>
      </c>
      <c r="L71" s="58" t="s">
        <v>909</v>
      </c>
      <c r="M71" s="115">
        <v>7500000</v>
      </c>
      <c r="N71" s="56">
        <v>985</v>
      </c>
      <c r="O71" s="56">
        <v>7500000</v>
      </c>
      <c r="P71" s="59">
        <v>1090</v>
      </c>
      <c r="Q71" s="56">
        <v>7500000</v>
      </c>
      <c r="R71" s="59">
        <v>1316</v>
      </c>
      <c r="S71" s="60">
        <v>7500000</v>
      </c>
      <c r="T71" s="118" t="s">
        <v>1647</v>
      </c>
      <c r="U71" s="120" t="s">
        <v>859</v>
      </c>
      <c r="V71" s="61">
        <v>347</v>
      </c>
      <c r="W71" s="62"/>
      <c r="X71" s="56"/>
      <c r="Y71" s="56"/>
      <c r="Z71" s="56"/>
      <c r="AA71" s="56"/>
      <c r="AB71" s="56"/>
      <c r="AC71" s="56"/>
      <c r="AD71" s="56"/>
      <c r="AE71" s="56"/>
      <c r="AF71" s="56"/>
      <c r="AG71" s="56"/>
      <c r="AH71" s="60"/>
      <c r="AI71" s="63">
        <f t="shared" si="12"/>
        <v>0</v>
      </c>
      <c r="AJ71" s="64">
        <f t="shared" si="10"/>
        <v>7500000</v>
      </c>
    </row>
    <row r="72" spans="1:36" s="152" customFormat="1" x14ac:dyDescent="0.2">
      <c r="A72" s="55" t="s">
        <v>853</v>
      </c>
      <c r="B72" s="123">
        <f t="shared" si="8"/>
        <v>12000000</v>
      </c>
      <c r="C72" s="57" t="s">
        <v>315</v>
      </c>
      <c r="D72" s="57" t="s">
        <v>314</v>
      </c>
      <c r="E72" s="57" t="s">
        <v>856</v>
      </c>
      <c r="F72" s="57" t="s">
        <v>855</v>
      </c>
      <c r="G72" s="57" t="s">
        <v>854</v>
      </c>
      <c r="H72" s="57" t="s">
        <v>1291</v>
      </c>
      <c r="I72" s="57" t="s">
        <v>316</v>
      </c>
      <c r="J72" s="57" t="s">
        <v>857</v>
      </c>
      <c r="K72" s="57" t="s">
        <v>858</v>
      </c>
      <c r="L72" s="58" t="s">
        <v>909</v>
      </c>
      <c r="M72" s="115">
        <v>12000000</v>
      </c>
      <c r="N72" s="56">
        <v>980</v>
      </c>
      <c r="O72" s="56">
        <v>12000000</v>
      </c>
      <c r="P72" s="59">
        <v>1068</v>
      </c>
      <c r="Q72" s="56">
        <v>12000000</v>
      </c>
      <c r="R72" s="59">
        <v>1262</v>
      </c>
      <c r="S72" s="60">
        <v>12000000</v>
      </c>
      <c r="T72" s="118" t="s">
        <v>1648</v>
      </c>
      <c r="U72" s="120" t="s">
        <v>876</v>
      </c>
      <c r="V72" s="61">
        <v>350</v>
      </c>
      <c r="W72" s="62"/>
      <c r="X72" s="56"/>
      <c r="Y72" s="56"/>
      <c r="Z72" s="56"/>
      <c r="AA72" s="56"/>
      <c r="AB72" s="56"/>
      <c r="AC72" s="56"/>
      <c r="AD72" s="56"/>
      <c r="AE72" s="56">
        <v>0</v>
      </c>
      <c r="AF72" s="56"/>
      <c r="AG72" s="56"/>
      <c r="AH72" s="60"/>
      <c r="AI72" s="63">
        <f t="shared" si="12"/>
        <v>0</v>
      </c>
      <c r="AJ72" s="64">
        <f t="shared" si="10"/>
        <v>12000000</v>
      </c>
    </row>
    <row r="73" spans="1:36" s="152" customFormat="1" x14ac:dyDescent="0.2">
      <c r="A73" s="55" t="s">
        <v>853</v>
      </c>
      <c r="B73" s="123">
        <f t="shared" si="8"/>
        <v>7000000</v>
      </c>
      <c r="C73" s="57" t="s">
        <v>315</v>
      </c>
      <c r="D73" s="57" t="s">
        <v>314</v>
      </c>
      <c r="E73" s="57" t="s">
        <v>856</v>
      </c>
      <c r="F73" s="57" t="s">
        <v>855</v>
      </c>
      <c r="G73" s="57" t="s">
        <v>854</v>
      </c>
      <c r="H73" s="57" t="s">
        <v>1291</v>
      </c>
      <c r="I73" s="57" t="s">
        <v>316</v>
      </c>
      <c r="J73" s="57" t="s">
        <v>857</v>
      </c>
      <c r="K73" s="57" t="s">
        <v>858</v>
      </c>
      <c r="L73" s="58" t="s">
        <v>909</v>
      </c>
      <c r="M73" s="115">
        <v>7000000</v>
      </c>
      <c r="N73" s="56">
        <v>986</v>
      </c>
      <c r="O73" s="56">
        <v>7000000</v>
      </c>
      <c r="P73" s="59">
        <v>1089</v>
      </c>
      <c r="Q73" s="56">
        <v>7000000</v>
      </c>
      <c r="R73" s="59">
        <v>1317</v>
      </c>
      <c r="S73" s="60">
        <v>7000000</v>
      </c>
      <c r="T73" s="118" t="s">
        <v>1649</v>
      </c>
      <c r="U73" s="120" t="s">
        <v>873</v>
      </c>
      <c r="V73" s="61">
        <v>356</v>
      </c>
      <c r="W73" s="62"/>
      <c r="X73" s="56"/>
      <c r="Y73" s="56"/>
      <c r="Z73" s="56"/>
      <c r="AA73" s="56"/>
      <c r="AB73" s="56"/>
      <c r="AC73" s="56"/>
      <c r="AD73" s="56"/>
      <c r="AE73" s="56"/>
      <c r="AF73" s="56"/>
      <c r="AG73" s="56"/>
      <c r="AH73" s="60"/>
      <c r="AI73" s="63">
        <f t="shared" si="12"/>
        <v>0</v>
      </c>
      <c r="AJ73" s="64">
        <f t="shared" si="10"/>
        <v>7000000</v>
      </c>
    </row>
    <row r="74" spans="1:36" s="152" customFormat="1" x14ac:dyDescent="0.2">
      <c r="A74" s="55" t="s">
        <v>853</v>
      </c>
      <c r="B74" s="123">
        <f t="shared" si="8"/>
        <v>6000000</v>
      </c>
      <c r="C74" s="57" t="s">
        <v>315</v>
      </c>
      <c r="D74" s="57" t="s">
        <v>314</v>
      </c>
      <c r="E74" s="57" t="s">
        <v>856</v>
      </c>
      <c r="F74" s="57" t="s">
        <v>855</v>
      </c>
      <c r="G74" s="57" t="s">
        <v>854</v>
      </c>
      <c r="H74" s="57" t="s">
        <v>1291</v>
      </c>
      <c r="I74" s="57" t="s">
        <v>316</v>
      </c>
      <c r="J74" s="57" t="s">
        <v>857</v>
      </c>
      <c r="K74" s="57" t="s">
        <v>858</v>
      </c>
      <c r="L74" s="58" t="s">
        <v>909</v>
      </c>
      <c r="M74" s="115">
        <v>6000000</v>
      </c>
      <c r="N74" s="56">
        <v>989</v>
      </c>
      <c r="O74" s="56">
        <v>6000000</v>
      </c>
      <c r="P74" s="59">
        <v>1087</v>
      </c>
      <c r="Q74" s="56">
        <v>6000000</v>
      </c>
      <c r="R74" s="59">
        <v>1319</v>
      </c>
      <c r="S74" s="60">
        <v>6000000</v>
      </c>
      <c r="T74" s="118" t="s">
        <v>1650</v>
      </c>
      <c r="U74" s="120" t="s">
        <v>881</v>
      </c>
      <c r="V74" s="61">
        <v>357</v>
      </c>
      <c r="W74" s="62"/>
      <c r="X74" s="56"/>
      <c r="Y74" s="56"/>
      <c r="Z74" s="56"/>
      <c r="AA74" s="56"/>
      <c r="AB74" s="56"/>
      <c r="AC74" s="56"/>
      <c r="AD74" s="56"/>
      <c r="AE74" s="56"/>
      <c r="AF74" s="56"/>
      <c r="AG74" s="56"/>
      <c r="AH74" s="60"/>
      <c r="AI74" s="63">
        <f t="shared" si="12"/>
        <v>0</v>
      </c>
      <c r="AJ74" s="64">
        <f t="shared" si="10"/>
        <v>6000000</v>
      </c>
    </row>
    <row r="75" spans="1:36" s="152" customFormat="1" x14ac:dyDescent="0.2">
      <c r="A75" s="55" t="s">
        <v>853</v>
      </c>
      <c r="B75" s="123">
        <f t="shared" si="8"/>
        <v>5760000</v>
      </c>
      <c r="C75" s="57" t="s">
        <v>315</v>
      </c>
      <c r="D75" s="57" t="s">
        <v>314</v>
      </c>
      <c r="E75" s="57" t="s">
        <v>856</v>
      </c>
      <c r="F75" s="57" t="s">
        <v>855</v>
      </c>
      <c r="G75" s="57" t="s">
        <v>854</v>
      </c>
      <c r="H75" s="57" t="s">
        <v>1291</v>
      </c>
      <c r="I75" s="57" t="s">
        <v>316</v>
      </c>
      <c r="J75" s="57" t="s">
        <v>857</v>
      </c>
      <c r="K75" s="57" t="s">
        <v>858</v>
      </c>
      <c r="L75" s="58" t="s">
        <v>909</v>
      </c>
      <c r="M75" s="115">
        <v>5760000</v>
      </c>
      <c r="N75" s="56">
        <v>990</v>
      </c>
      <c r="O75" s="56">
        <v>5760000</v>
      </c>
      <c r="P75" s="59">
        <v>1086</v>
      </c>
      <c r="Q75" s="56">
        <v>5760000</v>
      </c>
      <c r="R75" s="59">
        <v>1320</v>
      </c>
      <c r="S75" s="60">
        <v>5760000</v>
      </c>
      <c r="T75" s="118" t="s">
        <v>1651</v>
      </c>
      <c r="U75" s="120" t="s">
        <v>1666</v>
      </c>
      <c r="V75" s="61">
        <v>358</v>
      </c>
      <c r="W75" s="62"/>
      <c r="X75" s="56"/>
      <c r="Y75" s="56"/>
      <c r="Z75" s="56"/>
      <c r="AA75" s="56"/>
      <c r="AB75" s="56"/>
      <c r="AC75" s="56"/>
      <c r="AD75" s="56"/>
      <c r="AE75" s="56"/>
      <c r="AF75" s="56"/>
      <c r="AG75" s="56"/>
      <c r="AH75" s="60"/>
      <c r="AI75" s="63">
        <f t="shared" si="12"/>
        <v>0</v>
      </c>
      <c r="AJ75" s="64">
        <f t="shared" si="10"/>
        <v>5760000</v>
      </c>
    </row>
    <row r="76" spans="1:36" s="152" customFormat="1" x14ac:dyDescent="0.2">
      <c r="A76" s="55" t="s">
        <v>853</v>
      </c>
      <c r="B76" s="123">
        <f t="shared" si="8"/>
        <v>7250000</v>
      </c>
      <c r="C76" s="57" t="s">
        <v>315</v>
      </c>
      <c r="D76" s="57" t="s">
        <v>314</v>
      </c>
      <c r="E76" s="57" t="s">
        <v>856</v>
      </c>
      <c r="F76" s="57" t="s">
        <v>855</v>
      </c>
      <c r="G76" s="57" t="s">
        <v>854</v>
      </c>
      <c r="H76" s="57" t="s">
        <v>1291</v>
      </c>
      <c r="I76" s="57" t="s">
        <v>316</v>
      </c>
      <c r="J76" s="57" t="s">
        <v>857</v>
      </c>
      <c r="K76" s="57" t="s">
        <v>858</v>
      </c>
      <c r="L76" s="58" t="s">
        <v>909</v>
      </c>
      <c r="M76" s="115">
        <v>7250000</v>
      </c>
      <c r="N76" s="56">
        <v>987</v>
      </c>
      <c r="O76" s="56">
        <v>7250000</v>
      </c>
      <c r="P76" s="59">
        <v>1088</v>
      </c>
      <c r="Q76" s="56">
        <v>7250000</v>
      </c>
      <c r="R76" s="59">
        <v>1318</v>
      </c>
      <c r="S76" s="60">
        <v>7250000</v>
      </c>
      <c r="T76" s="118" t="s">
        <v>1652</v>
      </c>
      <c r="U76" s="120" t="s">
        <v>871</v>
      </c>
      <c r="V76" s="61">
        <v>403</v>
      </c>
      <c r="W76" s="62"/>
      <c r="X76" s="56"/>
      <c r="Y76" s="56"/>
      <c r="Z76" s="56"/>
      <c r="AA76" s="56"/>
      <c r="AB76" s="56"/>
      <c r="AC76" s="56"/>
      <c r="AD76" s="56"/>
      <c r="AE76" s="56"/>
      <c r="AF76" s="56"/>
      <c r="AG76" s="56"/>
      <c r="AH76" s="60"/>
      <c r="AI76" s="63">
        <f t="shared" si="12"/>
        <v>0</v>
      </c>
      <c r="AJ76" s="64">
        <f t="shared" si="10"/>
        <v>7250000</v>
      </c>
    </row>
    <row r="77" spans="1:36" s="152" customFormat="1" x14ac:dyDescent="0.2">
      <c r="A77" s="55" t="s">
        <v>853</v>
      </c>
      <c r="B77" s="123">
        <f t="shared" si="8"/>
        <v>2750000</v>
      </c>
      <c r="C77" s="57" t="s">
        <v>315</v>
      </c>
      <c r="D77" s="57" t="s">
        <v>314</v>
      </c>
      <c r="E77" s="57" t="s">
        <v>856</v>
      </c>
      <c r="F77" s="57" t="s">
        <v>855</v>
      </c>
      <c r="G77" s="57" t="s">
        <v>854</v>
      </c>
      <c r="H77" s="57" t="s">
        <v>1291</v>
      </c>
      <c r="I77" s="57" t="s">
        <v>316</v>
      </c>
      <c r="J77" s="57" t="s">
        <v>857</v>
      </c>
      <c r="K77" s="57" t="s">
        <v>858</v>
      </c>
      <c r="L77" s="58" t="s">
        <v>909</v>
      </c>
      <c r="M77" s="115">
        <v>2750000</v>
      </c>
      <c r="N77" s="56">
        <v>979</v>
      </c>
      <c r="O77" s="56">
        <v>2750000</v>
      </c>
      <c r="P77" s="59">
        <v>1069</v>
      </c>
      <c r="Q77" s="56">
        <v>2750000</v>
      </c>
      <c r="R77" s="59">
        <v>1333</v>
      </c>
      <c r="S77" s="60">
        <v>2750000</v>
      </c>
      <c r="T77" s="118" t="s">
        <v>1653</v>
      </c>
      <c r="U77" s="120" t="s">
        <v>872</v>
      </c>
      <c r="V77" s="61">
        <v>559</v>
      </c>
      <c r="W77" s="62"/>
      <c r="X77" s="56"/>
      <c r="Y77" s="56"/>
      <c r="Z77" s="56"/>
      <c r="AA77" s="56"/>
      <c r="AB77" s="56"/>
      <c r="AC77" s="56"/>
      <c r="AD77" s="56"/>
      <c r="AE77" s="56"/>
      <c r="AF77" s="56"/>
      <c r="AG77" s="56"/>
      <c r="AH77" s="60"/>
      <c r="AI77" s="63">
        <f t="shared" si="12"/>
        <v>0</v>
      </c>
      <c r="AJ77" s="64">
        <f t="shared" si="10"/>
        <v>2750000</v>
      </c>
    </row>
    <row r="78" spans="1:36" s="152" customFormat="1" x14ac:dyDescent="0.2">
      <c r="A78" s="55" t="s">
        <v>853</v>
      </c>
      <c r="B78" s="123">
        <f t="shared" si="8"/>
        <v>7030000</v>
      </c>
      <c r="C78" s="57" t="s">
        <v>315</v>
      </c>
      <c r="D78" s="57" t="s">
        <v>314</v>
      </c>
      <c r="E78" s="57" t="s">
        <v>856</v>
      </c>
      <c r="F78" s="57" t="s">
        <v>855</v>
      </c>
      <c r="G78" s="57" t="s">
        <v>854</v>
      </c>
      <c r="H78" s="57" t="s">
        <v>1291</v>
      </c>
      <c r="I78" s="57" t="s">
        <v>316</v>
      </c>
      <c r="J78" s="57" t="s">
        <v>857</v>
      </c>
      <c r="K78" s="57" t="s">
        <v>858</v>
      </c>
      <c r="L78" s="58" t="s">
        <v>909</v>
      </c>
      <c r="M78" s="115">
        <v>7030000</v>
      </c>
      <c r="N78" s="56">
        <v>988</v>
      </c>
      <c r="O78" s="56">
        <v>7030000</v>
      </c>
      <c r="P78" s="59">
        <v>1076</v>
      </c>
      <c r="Q78" s="56">
        <v>7030000</v>
      </c>
      <c r="R78" s="59">
        <v>1306</v>
      </c>
      <c r="S78" s="60">
        <v>7030000</v>
      </c>
      <c r="T78" s="118" t="s">
        <v>1654</v>
      </c>
      <c r="U78" s="120" t="s">
        <v>869</v>
      </c>
      <c r="V78" s="61">
        <v>616</v>
      </c>
      <c r="W78" s="62"/>
      <c r="X78" s="56"/>
      <c r="Y78" s="56"/>
      <c r="Z78" s="56"/>
      <c r="AA78" s="56"/>
      <c r="AB78" s="56"/>
      <c r="AC78" s="56"/>
      <c r="AD78" s="56"/>
      <c r="AE78" s="56"/>
      <c r="AF78" s="56"/>
      <c r="AG78" s="56"/>
      <c r="AH78" s="60"/>
      <c r="AI78" s="63">
        <f t="shared" si="12"/>
        <v>0</v>
      </c>
      <c r="AJ78" s="64">
        <f t="shared" si="10"/>
        <v>7030000</v>
      </c>
    </row>
    <row r="79" spans="1:36" s="152" customFormat="1" x14ac:dyDescent="0.2">
      <c r="A79" s="55" t="s">
        <v>853</v>
      </c>
      <c r="B79" s="123">
        <f t="shared" si="8"/>
        <v>3733333</v>
      </c>
      <c r="C79" s="57" t="s">
        <v>315</v>
      </c>
      <c r="D79" s="57" t="s">
        <v>314</v>
      </c>
      <c r="E79" s="57" t="s">
        <v>856</v>
      </c>
      <c r="F79" s="57" t="s">
        <v>855</v>
      </c>
      <c r="G79" s="57" t="s">
        <v>854</v>
      </c>
      <c r="H79" s="57" t="s">
        <v>1291</v>
      </c>
      <c r="I79" s="57" t="s">
        <v>316</v>
      </c>
      <c r="J79" s="57" t="s">
        <v>857</v>
      </c>
      <c r="K79" s="57" t="s">
        <v>858</v>
      </c>
      <c r="L79" s="58" t="s">
        <v>909</v>
      </c>
      <c r="M79" s="115">
        <v>3733333</v>
      </c>
      <c r="N79" s="56">
        <v>1091</v>
      </c>
      <c r="O79" s="56">
        <v>3733333</v>
      </c>
      <c r="P79" s="59">
        <v>1178</v>
      </c>
      <c r="Q79" s="56">
        <v>3733333</v>
      </c>
      <c r="R79" s="59">
        <v>1443</v>
      </c>
      <c r="S79" s="60">
        <v>3733333</v>
      </c>
      <c r="T79" s="118" t="s">
        <v>1655</v>
      </c>
      <c r="U79" s="120" t="s">
        <v>879</v>
      </c>
      <c r="V79" s="61">
        <v>348</v>
      </c>
      <c r="W79" s="62"/>
      <c r="X79" s="56"/>
      <c r="Y79" s="56"/>
      <c r="Z79" s="56"/>
      <c r="AA79" s="56"/>
      <c r="AB79" s="56"/>
      <c r="AC79" s="56"/>
      <c r="AD79" s="56"/>
      <c r="AE79" s="56"/>
      <c r="AF79" s="56"/>
      <c r="AG79" s="56"/>
      <c r="AH79" s="60"/>
      <c r="AI79" s="63">
        <f t="shared" si="12"/>
        <v>0</v>
      </c>
      <c r="AJ79" s="64">
        <f t="shared" si="10"/>
        <v>3733333</v>
      </c>
    </row>
    <row r="80" spans="1:36" s="152" customFormat="1" x14ac:dyDescent="0.2">
      <c r="A80" s="55" t="s">
        <v>853</v>
      </c>
      <c r="B80" s="123">
        <f t="shared" si="8"/>
        <v>6000000</v>
      </c>
      <c r="C80" s="57" t="s">
        <v>315</v>
      </c>
      <c r="D80" s="57" t="s">
        <v>314</v>
      </c>
      <c r="E80" s="57" t="s">
        <v>856</v>
      </c>
      <c r="F80" s="57" t="s">
        <v>855</v>
      </c>
      <c r="G80" s="57" t="s">
        <v>854</v>
      </c>
      <c r="H80" s="57" t="s">
        <v>1291</v>
      </c>
      <c r="I80" s="57" t="s">
        <v>316</v>
      </c>
      <c r="J80" s="57" t="s">
        <v>857</v>
      </c>
      <c r="K80" s="57" t="s">
        <v>858</v>
      </c>
      <c r="L80" s="58" t="s">
        <v>909</v>
      </c>
      <c r="M80" s="115">
        <v>6000000</v>
      </c>
      <c r="N80" s="65">
        <v>1086</v>
      </c>
      <c r="O80" s="65">
        <v>6000000</v>
      </c>
      <c r="P80" s="59" t="s">
        <v>1641</v>
      </c>
      <c r="Q80" s="65">
        <v>6000000</v>
      </c>
      <c r="R80" s="59" t="s">
        <v>1643</v>
      </c>
      <c r="S80" s="60">
        <v>6000000</v>
      </c>
      <c r="T80" s="118" t="s">
        <v>1656</v>
      </c>
      <c r="U80" s="120" t="s">
        <v>881</v>
      </c>
      <c r="V80" s="61">
        <v>357</v>
      </c>
      <c r="W80" s="62"/>
      <c r="X80" s="56"/>
      <c r="Y80" s="56"/>
      <c r="Z80" s="56"/>
      <c r="AA80" s="56"/>
      <c r="AB80" s="56"/>
      <c r="AC80" s="56"/>
      <c r="AD80" s="56"/>
      <c r="AE80" s="56"/>
      <c r="AF80" s="56"/>
      <c r="AG80" s="56"/>
      <c r="AH80" s="60"/>
      <c r="AI80" s="63">
        <f t="shared" si="12"/>
        <v>0</v>
      </c>
      <c r="AJ80" s="64">
        <f t="shared" si="10"/>
        <v>6000000</v>
      </c>
    </row>
    <row r="81" spans="1:37" s="152" customFormat="1" x14ac:dyDescent="0.2">
      <c r="A81" s="55" t="s">
        <v>853</v>
      </c>
      <c r="B81" s="123">
        <f t="shared" si="8"/>
        <v>16000000</v>
      </c>
      <c r="C81" s="57" t="s">
        <v>315</v>
      </c>
      <c r="D81" s="57" t="s">
        <v>314</v>
      </c>
      <c r="E81" s="57" t="s">
        <v>856</v>
      </c>
      <c r="F81" s="57" t="s">
        <v>855</v>
      </c>
      <c r="G81" s="57" t="s">
        <v>854</v>
      </c>
      <c r="H81" s="57" t="s">
        <v>1291</v>
      </c>
      <c r="I81" s="57" t="s">
        <v>316</v>
      </c>
      <c r="J81" s="57" t="s">
        <v>857</v>
      </c>
      <c r="K81" s="57" t="s">
        <v>858</v>
      </c>
      <c r="L81" s="58" t="s">
        <v>909</v>
      </c>
      <c r="M81" s="115">
        <v>16000000</v>
      </c>
      <c r="N81" s="56">
        <v>1062</v>
      </c>
      <c r="O81" s="65">
        <v>16000000</v>
      </c>
      <c r="P81" s="59">
        <v>1195</v>
      </c>
      <c r="Q81" s="65">
        <v>16000000</v>
      </c>
      <c r="R81" s="59">
        <v>1474</v>
      </c>
      <c r="S81" s="65">
        <v>16000000</v>
      </c>
      <c r="T81" s="118" t="s">
        <v>1657</v>
      </c>
      <c r="U81" s="120" t="s">
        <v>875</v>
      </c>
      <c r="V81" s="61">
        <v>385</v>
      </c>
      <c r="W81" s="62"/>
      <c r="X81" s="56"/>
      <c r="Y81" s="56"/>
      <c r="Z81" s="56"/>
      <c r="AA81" s="56"/>
      <c r="AB81" s="56"/>
      <c r="AC81" s="56"/>
      <c r="AD81" s="56"/>
      <c r="AE81" s="56"/>
      <c r="AF81" s="56"/>
      <c r="AG81" s="56"/>
      <c r="AH81" s="60"/>
      <c r="AI81" s="63">
        <f t="shared" si="12"/>
        <v>0</v>
      </c>
      <c r="AJ81" s="64">
        <f t="shared" si="10"/>
        <v>16000000</v>
      </c>
    </row>
    <row r="82" spans="1:37" s="152" customFormat="1" x14ac:dyDescent="0.2">
      <c r="A82" s="55" t="s">
        <v>853</v>
      </c>
      <c r="B82" s="123">
        <f t="shared" si="8"/>
        <v>7500000</v>
      </c>
      <c r="C82" s="57" t="s">
        <v>315</v>
      </c>
      <c r="D82" s="57" t="s">
        <v>314</v>
      </c>
      <c r="E82" s="57" t="s">
        <v>856</v>
      </c>
      <c r="F82" s="57" t="s">
        <v>855</v>
      </c>
      <c r="G82" s="57" t="s">
        <v>854</v>
      </c>
      <c r="H82" s="57" t="s">
        <v>1291</v>
      </c>
      <c r="I82" s="57" t="s">
        <v>316</v>
      </c>
      <c r="J82" s="57" t="s">
        <v>857</v>
      </c>
      <c r="K82" s="57" t="s">
        <v>858</v>
      </c>
      <c r="L82" s="58" t="s">
        <v>909</v>
      </c>
      <c r="M82" s="115">
        <v>7500000</v>
      </c>
      <c r="N82" s="56">
        <v>1083</v>
      </c>
      <c r="O82" s="56">
        <v>7500000</v>
      </c>
      <c r="P82" s="59">
        <v>1188</v>
      </c>
      <c r="Q82" s="56">
        <v>7500000</v>
      </c>
      <c r="R82" s="59">
        <v>1472</v>
      </c>
      <c r="S82" s="60">
        <v>7500000</v>
      </c>
      <c r="T82" s="118" t="s">
        <v>1658</v>
      </c>
      <c r="U82" s="120" t="s">
        <v>871</v>
      </c>
      <c r="V82" s="61">
        <v>403</v>
      </c>
      <c r="W82" s="62"/>
      <c r="X82" s="56"/>
      <c r="Y82" s="56"/>
      <c r="Z82" s="56"/>
      <c r="AA82" s="56"/>
      <c r="AB82" s="56"/>
      <c r="AC82" s="56"/>
      <c r="AD82" s="56"/>
      <c r="AE82" s="56"/>
      <c r="AF82" s="56"/>
      <c r="AG82" s="56"/>
      <c r="AH82" s="60"/>
      <c r="AI82" s="63">
        <f t="shared" si="12"/>
        <v>0</v>
      </c>
      <c r="AJ82" s="64">
        <f t="shared" si="10"/>
        <v>7500000</v>
      </c>
    </row>
    <row r="83" spans="1:37" s="152" customFormat="1" x14ac:dyDescent="0.2">
      <c r="A83" s="55" t="s">
        <v>853</v>
      </c>
      <c r="B83" s="123">
        <f t="shared" si="8"/>
        <v>5400000</v>
      </c>
      <c r="C83" s="57" t="s">
        <v>315</v>
      </c>
      <c r="D83" s="57" t="s">
        <v>314</v>
      </c>
      <c r="E83" s="57" t="s">
        <v>856</v>
      </c>
      <c r="F83" s="57" t="s">
        <v>855</v>
      </c>
      <c r="G83" s="57" t="s">
        <v>854</v>
      </c>
      <c r="H83" s="57" t="s">
        <v>1291</v>
      </c>
      <c r="I83" s="57" t="s">
        <v>316</v>
      </c>
      <c r="J83" s="57" t="s">
        <v>857</v>
      </c>
      <c r="K83" s="57" t="s">
        <v>858</v>
      </c>
      <c r="L83" s="58" t="s">
        <v>909</v>
      </c>
      <c r="M83" s="115">
        <v>5400000</v>
      </c>
      <c r="N83" s="65">
        <v>999</v>
      </c>
      <c r="O83" s="65">
        <v>5400000</v>
      </c>
      <c r="P83" s="59">
        <v>1113</v>
      </c>
      <c r="Q83" s="65">
        <v>5400000</v>
      </c>
      <c r="R83" s="59">
        <v>1358</v>
      </c>
      <c r="S83" s="60">
        <v>5400000</v>
      </c>
      <c r="T83" s="118" t="s">
        <v>1659</v>
      </c>
      <c r="U83" s="120" t="s">
        <v>867</v>
      </c>
      <c r="V83" s="61">
        <v>544</v>
      </c>
      <c r="W83" s="62"/>
      <c r="X83" s="56"/>
      <c r="Y83" s="56"/>
      <c r="Z83" s="56"/>
      <c r="AA83" s="56"/>
      <c r="AB83" s="56"/>
      <c r="AC83" s="56"/>
      <c r="AD83" s="56"/>
      <c r="AE83" s="56"/>
      <c r="AF83" s="56"/>
      <c r="AG83" s="56"/>
      <c r="AH83" s="60"/>
      <c r="AI83" s="63">
        <f t="shared" si="12"/>
        <v>0</v>
      </c>
      <c r="AJ83" s="64">
        <f t="shared" si="10"/>
        <v>5400000</v>
      </c>
    </row>
    <row r="84" spans="1:37" s="152" customFormat="1" x14ac:dyDescent="0.2">
      <c r="A84" s="55" t="s">
        <v>853</v>
      </c>
      <c r="B84" s="123">
        <f t="shared" si="8"/>
        <v>11200000</v>
      </c>
      <c r="C84" s="57" t="s">
        <v>315</v>
      </c>
      <c r="D84" s="57" t="s">
        <v>314</v>
      </c>
      <c r="E84" s="57" t="s">
        <v>856</v>
      </c>
      <c r="F84" s="57" t="s">
        <v>855</v>
      </c>
      <c r="G84" s="57" t="s">
        <v>854</v>
      </c>
      <c r="H84" s="57" t="s">
        <v>1291</v>
      </c>
      <c r="I84" s="57" t="s">
        <v>316</v>
      </c>
      <c r="J84" s="57" t="s">
        <v>857</v>
      </c>
      <c r="K84" s="57" t="s">
        <v>858</v>
      </c>
      <c r="L84" s="58" t="s">
        <v>909</v>
      </c>
      <c r="M84" s="115">
        <v>11200000</v>
      </c>
      <c r="N84" s="56">
        <v>1002</v>
      </c>
      <c r="O84" s="65">
        <v>11200000</v>
      </c>
      <c r="P84" s="59">
        <v>1112</v>
      </c>
      <c r="Q84" s="65">
        <v>11200000</v>
      </c>
      <c r="R84" s="59">
        <v>1368</v>
      </c>
      <c r="S84" s="65">
        <v>11200000</v>
      </c>
      <c r="T84" s="118" t="s">
        <v>1660</v>
      </c>
      <c r="U84" s="120" t="s">
        <v>870</v>
      </c>
      <c r="V84" s="61">
        <v>557</v>
      </c>
      <c r="W84" s="62"/>
      <c r="X84" s="56"/>
      <c r="Y84" s="56"/>
      <c r="Z84" s="56"/>
      <c r="AA84" s="56"/>
      <c r="AB84" s="56"/>
      <c r="AC84" s="56"/>
      <c r="AD84" s="56"/>
      <c r="AE84" s="56"/>
      <c r="AF84" s="56"/>
      <c r="AG84" s="56"/>
      <c r="AH84" s="60"/>
      <c r="AI84" s="63">
        <f t="shared" si="12"/>
        <v>0</v>
      </c>
      <c r="AJ84" s="64">
        <f t="shared" si="10"/>
        <v>11200000</v>
      </c>
    </row>
    <row r="85" spans="1:37" s="152" customFormat="1" x14ac:dyDescent="0.2">
      <c r="A85" s="55" t="s">
        <v>853</v>
      </c>
      <c r="B85" s="123">
        <f t="shared" si="8"/>
        <v>2400000</v>
      </c>
      <c r="C85" s="57" t="s">
        <v>315</v>
      </c>
      <c r="D85" s="57" t="s">
        <v>314</v>
      </c>
      <c r="E85" s="57" t="s">
        <v>856</v>
      </c>
      <c r="F85" s="57" t="s">
        <v>855</v>
      </c>
      <c r="G85" s="57" t="s">
        <v>854</v>
      </c>
      <c r="H85" s="57" t="s">
        <v>1291</v>
      </c>
      <c r="I85" s="57" t="s">
        <v>316</v>
      </c>
      <c r="J85" s="57" t="s">
        <v>857</v>
      </c>
      <c r="K85" s="57" t="s">
        <v>858</v>
      </c>
      <c r="L85" s="58" t="s">
        <v>909</v>
      </c>
      <c r="M85" s="115">
        <v>2400000</v>
      </c>
      <c r="N85" s="56">
        <v>1001</v>
      </c>
      <c r="O85" s="56">
        <v>2400000</v>
      </c>
      <c r="P85" s="59">
        <v>1111</v>
      </c>
      <c r="Q85" s="56">
        <v>2400000</v>
      </c>
      <c r="R85" s="59">
        <v>1365</v>
      </c>
      <c r="S85" s="60">
        <v>2400000</v>
      </c>
      <c r="T85" s="118" t="s">
        <v>1661</v>
      </c>
      <c r="U85" s="120" t="s">
        <v>877</v>
      </c>
      <c r="V85" s="61">
        <v>558</v>
      </c>
      <c r="W85" s="62"/>
      <c r="X85" s="56"/>
      <c r="Y85" s="56"/>
      <c r="Z85" s="56"/>
      <c r="AA85" s="56"/>
      <c r="AB85" s="56"/>
      <c r="AC85" s="56"/>
      <c r="AD85" s="56"/>
      <c r="AE85" s="56"/>
      <c r="AF85" s="56"/>
      <c r="AG85" s="56"/>
      <c r="AH85" s="60"/>
      <c r="AI85" s="63">
        <f t="shared" si="12"/>
        <v>0</v>
      </c>
      <c r="AJ85" s="64">
        <f t="shared" si="10"/>
        <v>2400000</v>
      </c>
    </row>
    <row r="86" spans="1:37" s="152" customFormat="1" x14ac:dyDescent="0.2">
      <c r="A86" s="55" t="s">
        <v>853</v>
      </c>
      <c r="B86" s="123">
        <f t="shared" si="8"/>
        <v>11200000</v>
      </c>
      <c r="C86" s="57" t="s">
        <v>315</v>
      </c>
      <c r="D86" s="57" t="s">
        <v>314</v>
      </c>
      <c r="E86" s="57" t="s">
        <v>856</v>
      </c>
      <c r="F86" s="57" t="s">
        <v>855</v>
      </c>
      <c r="G86" s="57" t="s">
        <v>854</v>
      </c>
      <c r="H86" s="57" t="s">
        <v>1291</v>
      </c>
      <c r="I86" s="57" t="s">
        <v>316</v>
      </c>
      <c r="J86" s="57" t="s">
        <v>857</v>
      </c>
      <c r="K86" s="57" t="s">
        <v>858</v>
      </c>
      <c r="L86" s="58" t="s">
        <v>909</v>
      </c>
      <c r="M86" s="115">
        <v>11200000</v>
      </c>
      <c r="N86" s="56">
        <v>1003</v>
      </c>
      <c r="O86" s="56">
        <v>11200000</v>
      </c>
      <c r="P86" s="59">
        <v>1114</v>
      </c>
      <c r="Q86" s="56">
        <v>11200000</v>
      </c>
      <c r="R86" s="59">
        <v>1364</v>
      </c>
      <c r="S86" s="60">
        <v>11200000</v>
      </c>
      <c r="T86" s="118" t="s">
        <v>1662</v>
      </c>
      <c r="U86" s="120" t="s">
        <v>880</v>
      </c>
      <c r="V86" s="61">
        <v>561</v>
      </c>
      <c r="W86" s="62"/>
      <c r="X86" s="56"/>
      <c r="Y86" s="56"/>
      <c r="Z86" s="56"/>
      <c r="AA86" s="56"/>
      <c r="AB86" s="56"/>
      <c r="AC86" s="56"/>
      <c r="AD86" s="56"/>
      <c r="AE86" s="56"/>
      <c r="AF86" s="56"/>
      <c r="AG86" s="56"/>
      <c r="AH86" s="60"/>
      <c r="AI86" s="63">
        <f t="shared" si="12"/>
        <v>0</v>
      </c>
      <c r="AJ86" s="64">
        <f t="shared" si="10"/>
        <v>11200000</v>
      </c>
    </row>
    <row r="87" spans="1:37" s="152" customFormat="1" x14ac:dyDescent="0.2">
      <c r="A87" s="55" t="s">
        <v>853</v>
      </c>
      <c r="B87" s="123">
        <f t="shared" si="8"/>
        <v>2833333</v>
      </c>
      <c r="C87" s="57" t="s">
        <v>315</v>
      </c>
      <c r="D87" s="57" t="s">
        <v>314</v>
      </c>
      <c r="E87" s="57" t="s">
        <v>856</v>
      </c>
      <c r="F87" s="57" t="s">
        <v>855</v>
      </c>
      <c r="G87" s="57" t="s">
        <v>854</v>
      </c>
      <c r="H87" s="57" t="s">
        <v>1291</v>
      </c>
      <c r="I87" s="57" t="s">
        <v>316</v>
      </c>
      <c r="J87" s="57" t="s">
        <v>857</v>
      </c>
      <c r="K87" s="57" t="s">
        <v>858</v>
      </c>
      <c r="L87" s="58" t="s">
        <v>909</v>
      </c>
      <c r="M87" s="115">
        <v>2833333</v>
      </c>
      <c r="N87" s="56">
        <v>1070</v>
      </c>
      <c r="O87" s="56">
        <v>2833333</v>
      </c>
      <c r="P87" s="59">
        <v>1198</v>
      </c>
      <c r="Q87" s="56">
        <v>2833333</v>
      </c>
      <c r="R87" s="59">
        <v>1409</v>
      </c>
      <c r="S87" s="60">
        <v>2833333</v>
      </c>
      <c r="T87" s="118" t="s">
        <v>1663</v>
      </c>
      <c r="U87" s="120" t="s">
        <v>1664</v>
      </c>
      <c r="V87" s="61">
        <v>707</v>
      </c>
      <c r="W87" s="62"/>
      <c r="X87" s="56"/>
      <c r="Y87" s="56"/>
      <c r="Z87" s="56"/>
      <c r="AA87" s="56"/>
      <c r="AB87" s="56"/>
      <c r="AC87" s="56"/>
      <c r="AD87" s="56"/>
      <c r="AE87" s="56"/>
      <c r="AF87" s="56"/>
      <c r="AG87" s="56"/>
      <c r="AH87" s="60"/>
      <c r="AI87" s="63">
        <f t="shared" si="12"/>
        <v>0</v>
      </c>
      <c r="AJ87" s="64">
        <f t="shared" si="10"/>
        <v>2833333</v>
      </c>
    </row>
    <row r="88" spans="1:37" s="152" customFormat="1" x14ac:dyDescent="0.2">
      <c r="A88" s="55"/>
      <c r="B88" s="123"/>
      <c r="C88" s="57"/>
      <c r="D88" s="57"/>
      <c r="E88" s="57"/>
      <c r="F88" s="57"/>
      <c r="G88" s="57"/>
      <c r="H88" s="57"/>
      <c r="I88" s="57"/>
      <c r="J88" s="57"/>
      <c r="K88" s="57"/>
      <c r="L88" s="58"/>
      <c r="M88" s="115"/>
      <c r="N88" s="65"/>
      <c r="O88" s="65"/>
      <c r="P88" s="59"/>
      <c r="Q88" s="65"/>
      <c r="R88" s="59"/>
      <c r="S88" s="60"/>
      <c r="T88" s="118"/>
      <c r="U88" s="120"/>
      <c r="V88" s="61"/>
      <c r="W88" s="62"/>
      <c r="X88" s="56"/>
      <c r="Y88" s="56"/>
      <c r="Z88" s="56"/>
      <c r="AA88" s="56"/>
      <c r="AB88" s="56"/>
      <c r="AC88" s="56"/>
      <c r="AD88" s="56"/>
      <c r="AE88" s="56"/>
      <c r="AF88" s="56"/>
      <c r="AG88" s="56"/>
      <c r="AH88" s="60"/>
      <c r="AI88" s="63">
        <f t="shared" si="9"/>
        <v>0</v>
      </c>
      <c r="AJ88" s="64">
        <f t="shared" si="10"/>
        <v>0</v>
      </c>
    </row>
    <row r="89" spans="1:37" s="152" customFormat="1" x14ac:dyDescent="0.2">
      <c r="A89" s="55"/>
      <c r="B89" s="123"/>
      <c r="C89" s="57"/>
      <c r="D89" s="57"/>
      <c r="E89" s="57"/>
      <c r="F89" s="57"/>
      <c r="G89" s="57"/>
      <c r="H89" s="57"/>
      <c r="I89" s="57"/>
      <c r="J89" s="57"/>
      <c r="K89" s="57"/>
      <c r="L89" s="58"/>
      <c r="M89" s="115"/>
      <c r="N89" s="56"/>
      <c r="O89" s="65"/>
      <c r="P89" s="59"/>
      <c r="Q89" s="65"/>
      <c r="R89" s="59"/>
      <c r="S89" s="65"/>
      <c r="T89" s="118"/>
      <c r="U89" s="120"/>
      <c r="V89" s="61"/>
      <c r="W89" s="62"/>
      <c r="X89" s="56"/>
      <c r="Y89" s="56"/>
      <c r="Z89" s="56"/>
      <c r="AA89" s="56"/>
      <c r="AB89" s="56"/>
      <c r="AC89" s="56"/>
      <c r="AD89" s="56"/>
      <c r="AE89" s="56"/>
      <c r="AF89" s="56"/>
      <c r="AG89" s="56"/>
      <c r="AH89" s="60"/>
      <c r="AI89" s="63"/>
      <c r="AJ89" s="64"/>
    </row>
    <row r="90" spans="1:37" s="155" customFormat="1" ht="52.5" customHeight="1" x14ac:dyDescent="0.2">
      <c r="A90" s="66" t="s">
        <v>8</v>
      </c>
      <c r="B90" s="124">
        <f>B40-SUM(B41:B89)</f>
        <v>187834</v>
      </c>
      <c r="C90" s="321" t="s">
        <v>315</v>
      </c>
      <c r="D90" s="322" t="s">
        <v>314</v>
      </c>
      <c r="E90" s="322" t="s">
        <v>856</v>
      </c>
      <c r="F90" s="322" t="s">
        <v>855</v>
      </c>
      <c r="G90" s="322" t="s">
        <v>854</v>
      </c>
      <c r="H90" s="322" t="s">
        <v>1291</v>
      </c>
      <c r="I90" s="322" t="s">
        <v>316</v>
      </c>
      <c r="J90" s="322" t="s">
        <v>857</v>
      </c>
      <c r="K90" s="322" t="s">
        <v>858</v>
      </c>
      <c r="L90" s="68"/>
      <c r="M90" s="116"/>
      <c r="N90" s="69"/>
      <c r="O90" s="67"/>
      <c r="P90" s="70"/>
      <c r="Q90" s="67">
        <f>SUM(Q41:Q89)</f>
        <v>914812166</v>
      </c>
      <c r="R90" s="71"/>
      <c r="S90" s="67">
        <f>SUM(S41:S89)</f>
        <v>914812166</v>
      </c>
      <c r="T90" s="72"/>
      <c r="U90" s="72"/>
      <c r="V90" s="73"/>
      <c r="W90" s="74">
        <f t="shared" ref="W90:AJ90" si="13">SUM(W41:W89)</f>
        <v>0</v>
      </c>
      <c r="X90" s="74">
        <f t="shared" si="13"/>
        <v>0</v>
      </c>
      <c r="Y90" s="74">
        <f t="shared" si="13"/>
        <v>0</v>
      </c>
      <c r="Z90" s="74">
        <f t="shared" si="13"/>
        <v>0</v>
      </c>
      <c r="AA90" s="74">
        <f t="shared" si="13"/>
        <v>0</v>
      </c>
      <c r="AB90" s="74">
        <f t="shared" si="13"/>
        <v>0</v>
      </c>
      <c r="AC90" s="74">
        <f t="shared" si="13"/>
        <v>0</v>
      </c>
      <c r="AD90" s="74">
        <f t="shared" si="13"/>
        <v>35363333</v>
      </c>
      <c r="AE90" s="74">
        <f t="shared" si="13"/>
        <v>131310001</v>
      </c>
      <c r="AF90" s="74">
        <f t="shared" si="13"/>
        <v>0</v>
      </c>
      <c r="AG90" s="74">
        <f t="shared" si="13"/>
        <v>0</v>
      </c>
      <c r="AH90" s="72">
        <f t="shared" si="13"/>
        <v>0</v>
      </c>
      <c r="AI90" s="75">
        <f t="shared" si="13"/>
        <v>166673334</v>
      </c>
      <c r="AJ90" s="75">
        <f t="shared" si="13"/>
        <v>748138832</v>
      </c>
    </row>
    <row r="91" spans="1:37" s="156" customFormat="1" ht="25.5" x14ac:dyDescent="0.2">
      <c r="A91" s="41" t="s">
        <v>908</v>
      </c>
      <c r="B91" s="122">
        <f>360000000+17000000</f>
        <v>377000000</v>
      </c>
      <c r="C91" s="139"/>
      <c r="D91" s="139"/>
      <c r="E91" s="139"/>
      <c r="F91" s="139"/>
      <c r="G91" s="139"/>
      <c r="H91" s="139"/>
      <c r="I91" s="139"/>
      <c r="J91" s="139"/>
      <c r="K91" s="139"/>
      <c r="L91" s="43"/>
      <c r="M91" s="114"/>
      <c r="N91" s="44"/>
      <c r="O91" s="45"/>
      <c r="P91" s="46"/>
      <c r="Q91" s="47"/>
      <c r="R91" s="48"/>
      <c r="S91" s="47"/>
      <c r="T91" s="49"/>
      <c r="U91" s="49"/>
      <c r="V91" s="50"/>
      <c r="W91" s="147"/>
      <c r="X91" s="47"/>
      <c r="Y91" s="47"/>
      <c r="Z91" s="47"/>
      <c r="AA91" s="47"/>
      <c r="AB91" s="47"/>
      <c r="AC91" s="47"/>
      <c r="AD91" s="47"/>
      <c r="AE91" s="47"/>
      <c r="AF91" s="47"/>
      <c r="AG91" s="47"/>
      <c r="AH91" s="49"/>
      <c r="AI91" s="148"/>
      <c r="AJ91" s="148"/>
    </row>
    <row r="92" spans="1:37" s="154" customFormat="1" x14ac:dyDescent="0.2">
      <c r="A92" s="55" t="s">
        <v>908</v>
      </c>
      <c r="B92" s="123">
        <v>22500000</v>
      </c>
      <c r="C92" s="57" t="s">
        <v>315</v>
      </c>
      <c r="D92" s="57" t="s">
        <v>314</v>
      </c>
      <c r="E92" s="57" t="s">
        <v>907</v>
      </c>
      <c r="F92" s="57" t="s">
        <v>941</v>
      </c>
      <c r="G92" s="57" t="s">
        <v>854</v>
      </c>
      <c r="H92" s="57" t="s">
        <v>1288</v>
      </c>
      <c r="I92" s="57" t="s">
        <v>83</v>
      </c>
      <c r="J92" s="57" t="s">
        <v>857</v>
      </c>
      <c r="K92" s="57" t="s">
        <v>858</v>
      </c>
      <c r="L92" s="58">
        <v>777</v>
      </c>
      <c r="M92" s="115">
        <v>18000000</v>
      </c>
      <c r="N92" s="56">
        <v>780</v>
      </c>
      <c r="O92" s="56">
        <v>18000000</v>
      </c>
      <c r="P92" s="59">
        <v>816</v>
      </c>
      <c r="Q92" s="56">
        <v>18000000</v>
      </c>
      <c r="R92" s="59">
        <v>930</v>
      </c>
      <c r="S92" s="56">
        <v>18000000</v>
      </c>
      <c r="T92" s="118" t="s">
        <v>1670</v>
      </c>
      <c r="U92" s="60" t="s">
        <v>910</v>
      </c>
      <c r="V92" s="61" t="s">
        <v>924</v>
      </c>
      <c r="W92" s="62"/>
      <c r="X92" s="56"/>
      <c r="Y92" s="56"/>
      <c r="Z92" s="56"/>
      <c r="AA92" s="56"/>
      <c r="AB92" s="56"/>
      <c r="AC92" s="56"/>
      <c r="AD92" s="56"/>
      <c r="AE92" s="56">
        <v>1500000</v>
      </c>
      <c r="AF92" s="56"/>
      <c r="AG92" s="56"/>
      <c r="AH92" s="60"/>
      <c r="AI92" s="63">
        <f t="shared" ref="AI92:AI120" si="14">SUM(W92:AH92)</f>
        <v>1500000</v>
      </c>
      <c r="AJ92" s="64">
        <f t="shared" ref="AJ92:AJ120" si="15">+S92-AI92</f>
        <v>16500000</v>
      </c>
      <c r="AK92" s="153"/>
    </row>
    <row r="93" spans="1:37" s="154" customFormat="1" x14ac:dyDescent="0.2">
      <c r="A93" s="55" t="s">
        <v>908</v>
      </c>
      <c r="B93" s="123">
        <v>11500000</v>
      </c>
      <c r="C93" s="57" t="s">
        <v>315</v>
      </c>
      <c r="D93" s="57" t="s">
        <v>314</v>
      </c>
      <c r="E93" s="57" t="s">
        <v>907</v>
      </c>
      <c r="F93" s="57" t="s">
        <v>941</v>
      </c>
      <c r="G93" s="57" t="s">
        <v>854</v>
      </c>
      <c r="H93" s="57" t="s">
        <v>1288</v>
      </c>
      <c r="I93" s="57" t="s">
        <v>83</v>
      </c>
      <c r="J93" s="57" t="s">
        <v>857</v>
      </c>
      <c r="K93" s="57" t="s">
        <v>858</v>
      </c>
      <c r="L93" s="58">
        <v>778</v>
      </c>
      <c r="M93" s="115">
        <v>9200000</v>
      </c>
      <c r="N93" s="56">
        <v>781</v>
      </c>
      <c r="O93" s="56">
        <v>9200000</v>
      </c>
      <c r="P93" s="59">
        <v>815</v>
      </c>
      <c r="Q93" s="56">
        <v>9200000</v>
      </c>
      <c r="R93" s="59">
        <v>948</v>
      </c>
      <c r="S93" s="56">
        <v>9200000</v>
      </c>
      <c r="T93" s="118" t="s">
        <v>1671</v>
      </c>
      <c r="U93" s="60" t="s">
        <v>911</v>
      </c>
      <c r="V93" s="61" t="s">
        <v>925</v>
      </c>
      <c r="W93" s="62"/>
      <c r="X93" s="56"/>
      <c r="Y93" s="56"/>
      <c r="Z93" s="56"/>
      <c r="AA93" s="56"/>
      <c r="AB93" s="56"/>
      <c r="AC93" s="56"/>
      <c r="AD93" s="56"/>
      <c r="AE93" s="56">
        <v>690000</v>
      </c>
      <c r="AF93" s="56"/>
      <c r="AG93" s="56"/>
      <c r="AH93" s="60"/>
      <c r="AI93" s="63">
        <f t="shared" si="14"/>
        <v>690000</v>
      </c>
      <c r="AJ93" s="64">
        <f t="shared" si="15"/>
        <v>8510000</v>
      </c>
      <c r="AK93" s="153"/>
    </row>
    <row r="94" spans="1:37" s="154" customFormat="1" x14ac:dyDescent="0.2">
      <c r="A94" s="55" t="s">
        <v>908</v>
      </c>
      <c r="B94" s="123">
        <v>20000000</v>
      </c>
      <c r="C94" s="57" t="s">
        <v>315</v>
      </c>
      <c r="D94" s="57" t="s">
        <v>314</v>
      </c>
      <c r="E94" s="57" t="s">
        <v>907</v>
      </c>
      <c r="F94" s="57" t="s">
        <v>941</v>
      </c>
      <c r="G94" s="57" t="s">
        <v>854</v>
      </c>
      <c r="H94" s="57" t="s">
        <v>1288</v>
      </c>
      <c r="I94" s="57" t="s">
        <v>83</v>
      </c>
      <c r="J94" s="57" t="s">
        <v>857</v>
      </c>
      <c r="K94" s="57" t="s">
        <v>858</v>
      </c>
      <c r="L94" s="58">
        <v>779</v>
      </c>
      <c r="M94" s="115">
        <v>16000000</v>
      </c>
      <c r="N94" s="56">
        <v>782</v>
      </c>
      <c r="O94" s="56">
        <v>16000000</v>
      </c>
      <c r="P94" s="59">
        <v>817</v>
      </c>
      <c r="Q94" s="56">
        <v>16000000</v>
      </c>
      <c r="R94" s="59">
        <v>968</v>
      </c>
      <c r="S94" s="56">
        <v>16000000</v>
      </c>
      <c r="T94" s="118" t="s">
        <v>1672</v>
      </c>
      <c r="U94" s="60" t="s">
        <v>912</v>
      </c>
      <c r="V94" s="61" t="s">
        <v>926</v>
      </c>
      <c r="W94" s="62"/>
      <c r="X94" s="56"/>
      <c r="Y94" s="56"/>
      <c r="Z94" s="56"/>
      <c r="AA94" s="56"/>
      <c r="AB94" s="56"/>
      <c r="AC94" s="56"/>
      <c r="AD94" s="56"/>
      <c r="AE94" s="56">
        <v>933333</v>
      </c>
      <c r="AF94" s="56"/>
      <c r="AG94" s="56"/>
      <c r="AH94" s="60"/>
      <c r="AI94" s="63">
        <f t="shared" si="14"/>
        <v>933333</v>
      </c>
      <c r="AJ94" s="64">
        <f t="shared" si="15"/>
        <v>15066667</v>
      </c>
      <c r="AK94" s="153"/>
    </row>
    <row r="95" spans="1:37" s="154" customFormat="1" x14ac:dyDescent="0.2">
      <c r="A95" s="55" t="s">
        <v>908</v>
      </c>
      <c r="B95" s="123">
        <v>20000000</v>
      </c>
      <c r="C95" s="57" t="s">
        <v>315</v>
      </c>
      <c r="D95" s="57" t="s">
        <v>314</v>
      </c>
      <c r="E95" s="57" t="s">
        <v>907</v>
      </c>
      <c r="F95" s="57" t="s">
        <v>941</v>
      </c>
      <c r="G95" s="57" t="s">
        <v>854</v>
      </c>
      <c r="H95" s="57" t="s">
        <v>1288</v>
      </c>
      <c r="I95" s="57" t="s">
        <v>83</v>
      </c>
      <c r="J95" s="57" t="s">
        <v>857</v>
      </c>
      <c r="K95" s="57" t="s">
        <v>858</v>
      </c>
      <c r="L95" s="58">
        <v>780</v>
      </c>
      <c r="M95" s="115">
        <v>16000000</v>
      </c>
      <c r="N95" s="56">
        <v>783</v>
      </c>
      <c r="O95" s="56">
        <v>16000000</v>
      </c>
      <c r="P95" s="59">
        <v>818</v>
      </c>
      <c r="Q95" s="56">
        <v>16000000</v>
      </c>
      <c r="R95" s="59">
        <v>929</v>
      </c>
      <c r="S95" s="56">
        <v>16000000</v>
      </c>
      <c r="T95" s="118" t="s">
        <v>1673</v>
      </c>
      <c r="U95" s="60" t="s">
        <v>913</v>
      </c>
      <c r="V95" s="61" t="s">
        <v>927</v>
      </c>
      <c r="W95" s="62"/>
      <c r="X95" s="56"/>
      <c r="Y95" s="56"/>
      <c r="Z95" s="56"/>
      <c r="AA95" s="56"/>
      <c r="AB95" s="56"/>
      <c r="AC95" s="56"/>
      <c r="AD95" s="56"/>
      <c r="AE95" s="56">
        <v>1333333</v>
      </c>
      <c r="AF95" s="56"/>
      <c r="AG95" s="56"/>
      <c r="AH95" s="60"/>
      <c r="AI95" s="63">
        <f t="shared" si="14"/>
        <v>1333333</v>
      </c>
      <c r="AJ95" s="64">
        <f t="shared" si="15"/>
        <v>14666667</v>
      </c>
      <c r="AK95" s="153"/>
    </row>
    <row r="96" spans="1:37" s="154" customFormat="1" x14ac:dyDescent="0.2">
      <c r="A96" s="55" t="s">
        <v>908</v>
      </c>
      <c r="B96" s="123">
        <v>6400000</v>
      </c>
      <c r="C96" s="57" t="s">
        <v>315</v>
      </c>
      <c r="D96" s="57" t="s">
        <v>314</v>
      </c>
      <c r="E96" s="57" t="s">
        <v>907</v>
      </c>
      <c r="F96" s="57" t="s">
        <v>941</v>
      </c>
      <c r="G96" s="57" t="s">
        <v>854</v>
      </c>
      <c r="H96" s="57" t="s">
        <v>1288</v>
      </c>
      <c r="I96" s="57" t="s">
        <v>83</v>
      </c>
      <c r="J96" s="57" t="s">
        <v>857</v>
      </c>
      <c r="K96" s="57" t="s">
        <v>858</v>
      </c>
      <c r="L96" s="58">
        <v>781</v>
      </c>
      <c r="M96" s="115">
        <v>6400000</v>
      </c>
      <c r="N96" s="56">
        <v>784</v>
      </c>
      <c r="O96" s="56">
        <v>6400000</v>
      </c>
      <c r="P96" s="59">
        <v>819</v>
      </c>
      <c r="Q96" s="56">
        <v>6400000</v>
      </c>
      <c r="R96" s="59">
        <v>969</v>
      </c>
      <c r="S96" s="56">
        <v>6400000</v>
      </c>
      <c r="T96" s="118" t="s">
        <v>1674</v>
      </c>
      <c r="U96" s="60" t="s">
        <v>914</v>
      </c>
      <c r="V96" s="61" t="s">
        <v>928</v>
      </c>
      <c r="W96" s="62"/>
      <c r="X96" s="56"/>
      <c r="Y96" s="56"/>
      <c r="Z96" s="56"/>
      <c r="AA96" s="56"/>
      <c r="AB96" s="56"/>
      <c r="AC96" s="56"/>
      <c r="AD96" s="56"/>
      <c r="AE96" s="56">
        <v>373333</v>
      </c>
      <c r="AF96" s="56"/>
      <c r="AG96" s="56"/>
      <c r="AH96" s="60"/>
      <c r="AI96" s="63">
        <f t="shared" si="14"/>
        <v>373333</v>
      </c>
      <c r="AJ96" s="64">
        <f t="shared" si="15"/>
        <v>6026667</v>
      </c>
      <c r="AK96" s="153"/>
    </row>
    <row r="97" spans="1:37" s="154" customFormat="1" x14ac:dyDescent="0.2">
      <c r="A97" s="55" t="s">
        <v>908</v>
      </c>
      <c r="B97" s="123">
        <v>5600000</v>
      </c>
      <c r="C97" s="57" t="s">
        <v>315</v>
      </c>
      <c r="D97" s="57" t="s">
        <v>314</v>
      </c>
      <c r="E97" s="57" t="s">
        <v>907</v>
      </c>
      <c r="F97" s="57" t="s">
        <v>941</v>
      </c>
      <c r="G97" s="57" t="s">
        <v>854</v>
      </c>
      <c r="H97" s="57" t="s">
        <v>1288</v>
      </c>
      <c r="I97" s="57" t="s">
        <v>83</v>
      </c>
      <c r="J97" s="57" t="s">
        <v>857</v>
      </c>
      <c r="K97" s="57" t="s">
        <v>858</v>
      </c>
      <c r="L97" s="58">
        <v>782</v>
      </c>
      <c r="M97" s="115">
        <v>3200000</v>
      </c>
      <c r="N97" s="56">
        <v>896</v>
      </c>
      <c r="O97" s="56">
        <v>3200000</v>
      </c>
      <c r="P97" s="59">
        <v>984</v>
      </c>
      <c r="Q97" s="56">
        <v>3200000</v>
      </c>
      <c r="R97" s="59">
        <v>1185</v>
      </c>
      <c r="S97" s="56">
        <v>3200000</v>
      </c>
      <c r="T97" s="118" t="s">
        <v>1675</v>
      </c>
      <c r="U97" s="118" t="s">
        <v>1960</v>
      </c>
      <c r="V97" s="61" t="s">
        <v>1697</v>
      </c>
      <c r="W97" s="62"/>
      <c r="X97" s="56"/>
      <c r="Y97" s="56"/>
      <c r="Z97" s="56"/>
      <c r="AA97" s="56"/>
      <c r="AB97" s="56"/>
      <c r="AC97" s="56"/>
      <c r="AD97" s="56"/>
      <c r="AE97" s="56">
        <v>0</v>
      </c>
      <c r="AF97" s="56"/>
      <c r="AG97" s="56"/>
      <c r="AH97" s="60"/>
      <c r="AI97" s="63">
        <f t="shared" si="14"/>
        <v>0</v>
      </c>
      <c r="AJ97" s="64">
        <f t="shared" si="15"/>
        <v>3200000</v>
      </c>
      <c r="AK97" s="153"/>
    </row>
    <row r="98" spans="1:37" s="154" customFormat="1" x14ac:dyDescent="0.2">
      <c r="A98" s="55" t="s">
        <v>908</v>
      </c>
      <c r="B98" s="123">
        <v>20000000</v>
      </c>
      <c r="C98" s="57" t="s">
        <v>315</v>
      </c>
      <c r="D98" s="57" t="s">
        <v>314</v>
      </c>
      <c r="E98" s="57" t="s">
        <v>907</v>
      </c>
      <c r="F98" s="57" t="s">
        <v>941</v>
      </c>
      <c r="G98" s="57" t="s">
        <v>854</v>
      </c>
      <c r="H98" s="57" t="s">
        <v>1288</v>
      </c>
      <c r="I98" s="57" t="s">
        <v>83</v>
      </c>
      <c r="J98" s="57" t="s">
        <v>857</v>
      </c>
      <c r="K98" s="57" t="s">
        <v>858</v>
      </c>
      <c r="L98" s="58">
        <v>784</v>
      </c>
      <c r="M98" s="115">
        <v>16000000</v>
      </c>
      <c r="N98" s="56">
        <v>785</v>
      </c>
      <c r="O98" s="56">
        <v>16000000</v>
      </c>
      <c r="P98" s="59">
        <v>820</v>
      </c>
      <c r="Q98" s="56">
        <v>16000000</v>
      </c>
      <c r="R98" s="59">
        <v>934</v>
      </c>
      <c r="S98" s="56">
        <v>16000000</v>
      </c>
      <c r="T98" s="118" t="s">
        <v>1676</v>
      </c>
      <c r="U98" s="60" t="s">
        <v>915</v>
      </c>
      <c r="V98" s="61" t="s">
        <v>929</v>
      </c>
      <c r="W98" s="62"/>
      <c r="X98" s="56"/>
      <c r="Y98" s="56"/>
      <c r="Z98" s="56"/>
      <c r="AA98" s="56"/>
      <c r="AB98" s="56"/>
      <c r="AC98" s="56"/>
      <c r="AD98" s="56"/>
      <c r="AE98" s="56">
        <v>1333333</v>
      </c>
      <c r="AF98" s="56"/>
      <c r="AG98" s="56"/>
      <c r="AH98" s="60"/>
      <c r="AI98" s="63">
        <f t="shared" si="14"/>
        <v>1333333</v>
      </c>
      <c r="AJ98" s="64">
        <f t="shared" si="15"/>
        <v>14666667</v>
      </c>
      <c r="AK98" s="153"/>
    </row>
    <row r="99" spans="1:37" s="154" customFormat="1" x14ac:dyDescent="0.2">
      <c r="A99" s="55" t="s">
        <v>908</v>
      </c>
      <c r="B99" s="123">
        <v>20000000</v>
      </c>
      <c r="C99" s="57" t="s">
        <v>315</v>
      </c>
      <c r="D99" s="57" t="s">
        <v>314</v>
      </c>
      <c r="E99" s="57" t="s">
        <v>907</v>
      </c>
      <c r="F99" s="57" t="s">
        <v>941</v>
      </c>
      <c r="G99" s="57" t="s">
        <v>854</v>
      </c>
      <c r="H99" s="57" t="s">
        <v>1288</v>
      </c>
      <c r="I99" s="57" t="s">
        <v>83</v>
      </c>
      <c r="J99" s="57" t="s">
        <v>857</v>
      </c>
      <c r="K99" s="57" t="s">
        <v>858</v>
      </c>
      <c r="L99" s="58">
        <v>785</v>
      </c>
      <c r="M99" s="115">
        <v>16000000</v>
      </c>
      <c r="N99" s="56">
        <v>786</v>
      </c>
      <c r="O99" s="56">
        <v>16000000</v>
      </c>
      <c r="P99" s="59">
        <v>823</v>
      </c>
      <c r="Q99" s="56">
        <v>16000000</v>
      </c>
      <c r="R99" s="59">
        <v>946</v>
      </c>
      <c r="S99" s="56">
        <v>16000000</v>
      </c>
      <c r="T99" s="118" t="s">
        <v>1677</v>
      </c>
      <c r="U99" s="60" t="s">
        <v>916</v>
      </c>
      <c r="V99" s="61" t="s">
        <v>930</v>
      </c>
      <c r="W99" s="62"/>
      <c r="X99" s="56"/>
      <c r="Y99" s="56"/>
      <c r="Z99" s="56"/>
      <c r="AA99" s="56"/>
      <c r="AB99" s="56"/>
      <c r="AC99" s="56"/>
      <c r="AD99" s="56"/>
      <c r="AE99" s="56">
        <v>1200000</v>
      </c>
      <c r="AF99" s="56"/>
      <c r="AG99" s="56"/>
      <c r="AH99" s="60"/>
      <c r="AI99" s="63">
        <f t="shared" si="14"/>
        <v>1200000</v>
      </c>
      <c r="AJ99" s="64">
        <f t="shared" si="15"/>
        <v>14800000</v>
      </c>
      <c r="AK99" s="153"/>
    </row>
    <row r="100" spans="1:37" s="154" customFormat="1" x14ac:dyDescent="0.2">
      <c r="A100" s="55" t="s">
        <v>908</v>
      </c>
      <c r="B100" s="123">
        <v>24750000</v>
      </c>
      <c r="C100" s="57" t="s">
        <v>315</v>
      </c>
      <c r="D100" s="57" t="s">
        <v>314</v>
      </c>
      <c r="E100" s="57" t="s">
        <v>907</v>
      </c>
      <c r="F100" s="57" t="s">
        <v>941</v>
      </c>
      <c r="G100" s="57" t="s">
        <v>854</v>
      </c>
      <c r="H100" s="57" t="s">
        <v>1288</v>
      </c>
      <c r="I100" s="57" t="s">
        <v>83</v>
      </c>
      <c r="J100" s="57" t="s">
        <v>857</v>
      </c>
      <c r="K100" s="57" t="s">
        <v>858</v>
      </c>
      <c r="L100" s="58">
        <v>786</v>
      </c>
      <c r="M100" s="115">
        <v>24750000</v>
      </c>
      <c r="N100" s="56">
        <v>496</v>
      </c>
      <c r="O100" s="56">
        <v>24750000</v>
      </c>
      <c r="P100" s="59">
        <v>591</v>
      </c>
      <c r="Q100" s="56">
        <v>24750000</v>
      </c>
      <c r="R100" s="59">
        <v>626</v>
      </c>
      <c r="S100" s="56">
        <v>24750000</v>
      </c>
      <c r="T100" s="118" t="s">
        <v>1678</v>
      </c>
      <c r="U100" s="60" t="s">
        <v>917</v>
      </c>
      <c r="V100" s="61" t="s">
        <v>931</v>
      </c>
      <c r="W100" s="62"/>
      <c r="X100" s="56"/>
      <c r="Y100" s="56"/>
      <c r="Z100" s="56"/>
      <c r="AA100" s="56"/>
      <c r="AB100" s="56"/>
      <c r="AC100" s="56"/>
      <c r="AD100" s="56">
        <v>2750000</v>
      </c>
      <c r="AE100" s="56">
        <v>5500000</v>
      </c>
      <c r="AF100" s="56"/>
      <c r="AG100" s="56"/>
      <c r="AH100" s="60"/>
      <c r="AI100" s="63">
        <f t="shared" si="14"/>
        <v>8250000</v>
      </c>
      <c r="AJ100" s="64">
        <f t="shared" si="15"/>
        <v>16500000</v>
      </c>
      <c r="AK100" s="153"/>
    </row>
    <row r="101" spans="1:37" s="154" customFormat="1" x14ac:dyDescent="0.2">
      <c r="A101" s="55" t="s">
        <v>908</v>
      </c>
      <c r="B101" s="123">
        <v>50000000</v>
      </c>
      <c r="C101" s="57" t="s">
        <v>315</v>
      </c>
      <c r="D101" s="57" t="s">
        <v>314</v>
      </c>
      <c r="E101" s="57" t="s">
        <v>907</v>
      </c>
      <c r="F101" s="57" t="s">
        <v>941</v>
      </c>
      <c r="G101" s="57" t="s">
        <v>854</v>
      </c>
      <c r="H101" s="57" t="s">
        <v>1288</v>
      </c>
      <c r="I101" s="57" t="s">
        <v>83</v>
      </c>
      <c r="J101" s="57" t="s">
        <v>857</v>
      </c>
      <c r="K101" s="57" t="s">
        <v>858</v>
      </c>
      <c r="L101" s="58">
        <v>787</v>
      </c>
      <c r="M101" s="115">
        <v>50000000</v>
      </c>
      <c r="N101" s="56">
        <v>661</v>
      </c>
      <c r="O101" s="56">
        <v>50000000</v>
      </c>
      <c r="P101" s="59">
        <v>703</v>
      </c>
      <c r="Q101" s="56">
        <v>50000000</v>
      </c>
      <c r="R101" s="59">
        <v>732</v>
      </c>
      <c r="S101" s="56">
        <v>50000000</v>
      </c>
      <c r="T101" s="118" t="s">
        <v>1679</v>
      </c>
      <c r="U101" s="60" t="s">
        <v>918</v>
      </c>
      <c r="V101" s="61" t="s">
        <v>932</v>
      </c>
      <c r="W101" s="62"/>
      <c r="X101" s="56"/>
      <c r="Y101" s="56"/>
      <c r="Z101" s="56"/>
      <c r="AA101" s="56"/>
      <c r="AB101" s="56"/>
      <c r="AC101" s="56"/>
      <c r="AD101" s="56">
        <v>3000000</v>
      </c>
      <c r="AE101" s="56">
        <v>10000000</v>
      </c>
      <c r="AF101" s="56"/>
      <c r="AG101" s="56"/>
      <c r="AH101" s="60"/>
      <c r="AI101" s="63">
        <f t="shared" si="14"/>
        <v>13000000</v>
      </c>
      <c r="AJ101" s="64">
        <f t="shared" si="15"/>
        <v>37000000</v>
      </c>
      <c r="AK101" s="153"/>
    </row>
    <row r="102" spans="1:37" s="154" customFormat="1" x14ac:dyDescent="0.2">
      <c r="A102" s="55" t="s">
        <v>908</v>
      </c>
      <c r="B102" s="123">
        <v>40000000</v>
      </c>
      <c r="C102" s="57" t="s">
        <v>315</v>
      </c>
      <c r="D102" s="57" t="s">
        <v>314</v>
      </c>
      <c r="E102" s="57" t="s">
        <v>907</v>
      </c>
      <c r="F102" s="57" t="s">
        <v>941</v>
      </c>
      <c r="G102" s="57" t="s">
        <v>854</v>
      </c>
      <c r="H102" s="57" t="s">
        <v>1288</v>
      </c>
      <c r="I102" s="57" t="s">
        <v>83</v>
      </c>
      <c r="J102" s="57" t="s">
        <v>857</v>
      </c>
      <c r="K102" s="57" t="s">
        <v>858</v>
      </c>
      <c r="L102" s="58">
        <v>788</v>
      </c>
      <c r="M102" s="115">
        <v>40000000</v>
      </c>
      <c r="N102" s="56">
        <v>487</v>
      </c>
      <c r="O102" s="56">
        <v>40000000</v>
      </c>
      <c r="P102" s="59">
        <v>594</v>
      </c>
      <c r="Q102" s="56">
        <v>40000000</v>
      </c>
      <c r="R102" s="59">
        <v>665</v>
      </c>
      <c r="S102" s="56">
        <v>40000000</v>
      </c>
      <c r="T102" s="118" t="s">
        <v>1680</v>
      </c>
      <c r="U102" s="60" t="s">
        <v>919</v>
      </c>
      <c r="V102" s="61" t="s">
        <v>933</v>
      </c>
      <c r="W102" s="62"/>
      <c r="X102" s="56"/>
      <c r="Y102" s="56"/>
      <c r="Z102" s="56"/>
      <c r="AA102" s="56"/>
      <c r="AB102" s="56"/>
      <c r="AC102" s="56"/>
      <c r="AD102" s="56">
        <v>3733333</v>
      </c>
      <c r="AE102" s="56">
        <v>8000000</v>
      </c>
      <c r="AF102" s="56"/>
      <c r="AG102" s="56"/>
      <c r="AH102" s="60"/>
      <c r="AI102" s="63">
        <f t="shared" si="14"/>
        <v>11733333</v>
      </c>
      <c r="AJ102" s="64">
        <f t="shared" si="15"/>
        <v>28266667</v>
      </c>
      <c r="AK102" s="153"/>
    </row>
    <row r="103" spans="1:37" s="154" customFormat="1" x14ac:dyDescent="0.2">
      <c r="A103" s="55" t="s">
        <v>908</v>
      </c>
      <c r="B103" s="123">
        <v>21200000</v>
      </c>
      <c r="C103" s="57" t="s">
        <v>315</v>
      </c>
      <c r="D103" s="57" t="s">
        <v>314</v>
      </c>
      <c r="E103" s="57" t="s">
        <v>907</v>
      </c>
      <c r="F103" s="57" t="s">
        <v>941</v>
      </c>
      <c r="G103" s="57" t="s">
        <v>854</v>
      </c>
      <c r="H103" s="57" t="s">
        <v>1288</v>
      </c>
      <c r="I103" s="57" t="s">
        <v>83</v>
      </c>
      <c r="J103" s="57" t="s">
        <v>857</v>
      </c>
      <c r="K103" s="57" t="s">
        <v>858</v>
      </c>
      <c r="L103" s="58">
        <v>789</v>
      </c>
      <c r="M103" s="115">
        <v>21200000</v>
      </c>
      <c r="N103" s="56">
        <v>787</v>
      </c>
      <c r="O103" s="56">
        <v>21200000</v>
      </c>
      <c r="P103" s="59">
        <v>822</v>
      </c>
      <c r="Q103" s="56">
        <v>21200000</v>
      </c>
      <c r="R103" s="59">
        <v>951</v>
      </c>
      <c r="S103" s="56">
        <v>21200000</v>
      </c>
      <c r="T103" s="118" t="s">
        <v>1681</v>
      </c>
      <c r="U103" s="60" t="s">
        <v>920</v>
      </c>
      <c r="V103" s="61" t="s">
        <v>934</v>
      </c>
      <c r="W103" s="62"/>
      <c r="X103" s="56"/>
      <c r="Y103" s="56"/>
      <c r="Z103" s="56"/>
      <c r="AA103" s="56"/>
      <c r="AB103" s="56"/>
      <c r="AC103" s="56"/>
      <c r="AD103" s="56"/>
      <c r="AE103" s="56">
        <v>1766667</v>
      </c>
      <c r="AF103" s="56"/>
      <c r="AG103" s="56"/>
      <c r="AH103" s="60"/>
      <c r="AI103" s="63">
        <f t="shared" si="14"/>
        <v>1766667</v>
      </c>
      <c r="AJ103" s="64">
        <f t="shared" si="15"/>
        <v>19433333</v>
      </c>
      <c r="AK103" s="153"/>
    </row>
    <row r="104" spans="1:37" s="154" customFormat="1" x14ac:dyDescent="0.2">
      <c r="A104" s="55" t="s">
        <v>908</v>
      </c>
      <c r="B104" s="123">
        <v>12950000</v>
      </c>
      <c r="C104" s="57" t="s">
        <v>315</v>
      </c>
      <c r="D104" s="57" t="s">
        <v>314</v>
      </c>
      <c r="E104" s="57" t="s">
        <v>907</v>
      </c>
      <c r="F104" s="57" t="s">
        <v>941</v>
      </c>
      <c r="G104" s="57" t="s">
        <v>854</v>
      </c>
      <c r="H104" s="57" t="s">
        <v>1288</v>
      </c>
      <c r="I104" s="57" t="s">
        <v>83</v>
      </c>
      <c r="J104" s="57" t="s">
        <v>857</v>
      </c>
      <c r="K104" s="57" t="s">
        <v>858</v>
      </c>
      <c r="L104" s="58">
        <v>790</v>
      </c>
      <c r="M104" s="115">
        <v>11100000</v>
      </c>
      <c r="N104" s="56">
        <v>835</v>
      </c>
      <c r="O104" s="56">
        <v>11100000</v>
      </c>
      <c r="P104" s="59">
        <v>909</v>
      </c>
      <c r="Q104" s="56">
        <v>11100000</v>
      </c>
      <c r="R104" s="59">
        <v>1074</v>
      </c>
      <c r="S104" s="56">
        <v>11100000</v>
      </c>
      <c r="T104" s="118" t="s">
        <v>1682</v>
      </c>
      <c r="U104" s="60" t="s">
        <v>921</v>
      </c>
      <c r="V104" s="61" t="s">
        <v>935</v>
      </c>
      <c r="W104" s="62"/>
      <c r="X104" s="56"/>
      <c r="Y104" s="56"/>
      <c r="Z104" s="56"/>
      <c r="AA104" s="56"/>
      <c r="AB104" s="56"/>
      <c r="AC104" s="56"/>
      <c r="AD104" s="56"/>
      <c r="AE104" s="56">
        <v>0</v>
      </c>
      <c r="AF104" s="56"/>
      <c r="AG104" s="56"/>
      <c r="AH104" s="60"/>
      <c r="AI104" s="63">
        <f t="shared" si="14"/>
        <v>0</v>
      </c>
      <c r="AJ104" s="64">
        <f t="shared" si="15"/>
        <v>11100000</v>
      </c>
      <c r="AK104" s="153"/>
    </row>
    <row r="105" spans="1:37" s="154" customFormat="1" x14ac:dyDescent="0.2">
      <c r="A105" s="55" t="s">
        <v>908</v>
      </c>
      <c r="B105" s="123">
        <v>20000000</v>
      </c>
      <c r="C105" s="57" t="s">
        <v>315</v>
      </c>
      <c r="D105" s="57" t="s">
        <v>314</v>
      </c>
      <c r="E105" s="57" t="s">
        <v>907</v>
      </c>
      <c r="F105" s="57" t="s">
        <v>941</v>
      </c>
      <c r="G105" s="57" t="s">
        <v>854</v>
      </c>
      <c r="H105" s="57" t="s">
        <v>1288</v>
      </c>
      <c r="I105" s="57" t="s">
        <v>83</v>
      </c>
      <c r="J105" s="57" t="s">
        <v>857</v>
      </c>
      <c r="K105" s="57" t="s">
        <v>858</v>
      </c>
      <c r="L105" s="58">
        <v>791</v>
      </c>
      <c r="M105" s="115">
        <v>11100000</v>
      </c>
      <c r="N105" s="56">
        <v>828</v>
      </c>
      <c r="O105" s="56">
        <v>11100000</v>
      </c>
      <c r="P105" s="59">
        <v>910</v>
      </c>
      <c r="Q105" s="56">
        <v>11100000</v>
      </c>
      <c r="R105" s="59">
        <v>1052</v>
      </c>
      <c r="S105" s="56">
        <v>11100000</v>
      </c>
      <c r="T105" s="118" t="s">
        <v>1683</v>
      </c>
      <c r="U105" s="60" t="s">
        <v>913</v>
      </c>
      <c r="V105" s="61" t="s">
        <v>936</v>
      </c>
      <c r="W105" s="62"/>
      <c r="X105" s="56"/>
      <c r="Y105" s="56"/>
      <c r="Z105" s="56"/>
      <c r="AA105" s="56"/>
      <c r="AB105" s="56"/>
      <c r="AC105" s="56"/>
      <c r="AD105" s="56"/>
      <c r="AE105" s="56">
        <v>0</v>
      </c>
      <c r="AF105" s="56"/>
      <c r="AG105" s="56"/>
      <c r="AH105" s="60"/>
      <c r="AI105" s="63">
        <f t="shared" ref="AI105:AI114" si="16">SUM(W105:AH105)</f>
        <v>0</v>
      </c>
      <c r="AJ105" s="64">
        <f t="shared" ref="AJ105:AJ114" si="17">+S105-AI105</f>
        <v>11100000</v>
      </c>
      <c r="AK105" s="153"/>
    </row>
    <row r="106" spans="1:37" s="154" customFormat="1" x14ac:dyDescent="0.2">
      <c r="A106" s="55" t="s">
        <v>908</v>
      </c>
      <c r="B106" s="123">
        <v>6400000</v>
      </c>
      <c r="C106" s="57" t="s">
        <v>315</v>
      </c>
      <c r="D106" s="57" t="s">
        <v>314</v>
      </c>
      <c r="E106" s="57" t="s">
        <v>907</v>
      </c>
      <c r="F106" s="57" t="s">
        <v>941</v>
      </c>
      <c r="G106" s="57" t="s">
        <v>854</v>
      </c>
      <c r="H106" s="57" t="s">
        <v>1288</v>
      </c>
      <c r="I106" s="57" t="s">
        <v>83</v>
      </c>
      <c r="J106" s="57" t="s">
        <v>857</v>
      </c>
      <c r="K106" s="57" t="s">
        <v>858</v>
      </c>
      <c r="L106" s="58">
        <v>792</v>
      </c>
      <c r="M106" s="115">
        <v>28000000</v>
      </c>
      <c r="N106" s="56">
        <v>788</v>
      </c>
      <c r="O106" s="56">
        <v>28000000</v>
      </c>
      <c r="P106" s="59">
        <v>821</v>
      </c>
      <c r="Q106" s="56">
        <v>28000000</v>
      </c>
      <c r="R106" s="59">
        <v>953</v>
      </c>
      <c r="S106" s="56">
        <v>28000000</v>
      </c>
      <c r="T106" s="118" t="s">
        <v>1684</v>
      </c>
      <c r="U106" s="60" t="s">
        <v>914</v>
      </c>
      <c r="V106" s="61" t="s">
        <v>937</v>
      </c>
      <c r="W106" s="62"/>
      <c r="X106" s="56"/>
      <c r="Y106" s="56"/>
      <c r="Z106" s="56"/>
      <c r="AA106" s="56"/>
      <c r="AB106" s="56"/>
      <c r="AC106" s="56"/>
      <c r="AD106" s="56"/>
      <c r="AE106" s="56">
        <v>1633333</v>
      </c>
      <c r="AF106" s="56"/>
      <c r="AG106" s="56"/>
      <c r="AH106" s="60"/>
      <c r="AI106" s="63">
        <f t="shared" si="16"/>
        <v>1633333</v>
      </c>
      <c r="AJ106" s="64">
        <f t="shared" si="17"/>
        <v>26366667</v>
      </c>
      <c r="AK106" s="153"/>
    </row>
    <row r="107" spans="1:37" s="154" customFormat="1" x14ac:dyDescent="0.2">
      <c r="A107" s="55" t="s">
        <v>908</v>
      </c>
      <c r="B107" s="123">
        <v>5600000</v>
      </c>
      <c r="C107" s="57" t="s">
        <v>315</v>
      </c>
      <c r="D107" s="57" t="s">
        <v>314</v>
      </c>
      <c r="E107" s="57" t="s">
        <v>907</v>
      </c>
      <c r="F107" s="57" t="s">
        <v>941</v>
      </c>
      <c r="G107" s="57" t="s">
        <v>854</v>
      </c>
      <c r="H107" s="57" t="s">
        <v>1288</v>
      </c>
      <c r="I107" s="57" t="s">
        <v>83</v>
      </c>
      <c r="J107" s="57" t="s">
        <v>857</v>
      </c>
      <c r="K107" s="57" t="s">
        <v>858</v>
      </c>
      <c r="L107" s="58">
        <v>842</v>
      </c>
      <c r="M107" s="115">
        <v>3200000</v>
      </c>
      <c r="N107" s="56">
        <v>898</v>
      </c>
      <c r="O107" s="56">
        <v>3200000</v>
      </c>
      <c r="P107" s="59">
        <v>986</v>
      </c>
      <c r="Q107" s="56">
        <v>3200000</v>
      </c>
      <c r="R107" s="59">
        <v>1184</v>
      </c>
      <c r="S107" s="56">
        <v>3200000</v>
      </c>
      <c r="T107" s="118" t="s">
        <v>1685</v>
      </c>
      <c r="U107" s="118" t="s">
        <v>1961</v>
      </c>
      <c r="V107" s="61" t="s">
        <v>1698</v>
      </c>
      <c r="W107" s="62"/>
      <c r="X107" s="56"/>
      <c r="Y107" s="56"/>
      <c r="Z107" s="56"/>
      <c r="AA107" s="56"/>
      <c r="AB107" s="56"/>
      <c r="AC107" s="56"/>
      <c r="AD107" s="56"/>
      <c r="AE107" s="56">
        <v>0</v>
      </c>
      <c r="AF107" s="56"/>
      <c r="AG107" s="56"/>
      <c r="AH107" s="60"/>
      <c r="AI107" s="63">
        <f t="shared" si="16"/>
        <v>0</v>
      </c>
      <c r="AJ107" s="64">
        <f t="shared" si="17"/>
        <v>3200000</v>
      </c>
      <c r="AK107" s="153"/>
    </row>
    <row r="108" spans="1:37" s="154" customFormat="1" x14ac:dyDescent="0.2">
      <c r="A108" s="55" t="s">
        <v>908</v>
      </c>
      <c r="B108" s="123">
        <v>20000000</v>
      </c>
      <c r="C108" s="57" t="s">
        <v>315</v>
      </c>
      <c r="D108" s="57" t="s">
        <v>314</v>
      </c>
      <c r="E108" s="57" t="s">
        <v>907</v>
      </c>
      <c r="F108" s="57" t="s">
        <v>941</v>
      </c>
      <c r="G108" s="57" t="s">
        <v>854</v>
      </c>
      <c r="H108" s="57" t="s">
        <v>1288</v>
      </c>
      <c r="I108" s="57" t="s">
        <v>83</v>
      </c>
      <c r="J108" s="57" t="s">
        <v>857</v>
      </c>
      <c r="K108" s="57" t="s">
        <v>858</v>
      </c>
      <c r="L108" s="58">
        <v>843</v>
      </c>
      <c r="M108" s="115">
        <v>3200000</v>
      </c>
      <c r="N108" s="56">
        <v>900</v>
      </c>
      <c r="O108" s="56">
        <v>3200000</v>
      </c>
      <c r="P108" s="59">
        <v>983</v>
      </c>
      <c r="Q108" s="56">
        <v>3200000</v>
      </c>
      <c r="R108" s="59">
        <v>1183</v>
      </c>
      <c r="S108" s="56">
        <v>3200000</v>
      </c>
      <c r="T108" s="118" t="s">
        <v>1686</v>
      </c>
      <c r="U108" s="60" t="s">
        <v>915</v>
      </c>
      <c r="V108" s="61" t="s">
        <v>1699</v>
      </c>
      <c r="W108" s="62"/>
      <c r="X108" s="56"/>
      <c r="Y108" s="56"/>
      <c r="Z108" s="56"/>
      <c r="AA108" s="56"/>
      <c r="AB108" s="56"/>
      <c r="AC108" s="56"/>
      <c r="AD108" s="56"/>
      <c r="AE108" s="56">
        <v>0</v>
      </c>
      <c r="AF108" s="56"/>
      <c r="AG108" s="56"/>
      <c r="AH108" s="60"/>
      <c r="AI108" s="63">
        <f t="shared" si="16"/>
        <v>0</v>
      </c>
      <c r="AJ108" s="64">
        <f t="shared" si="17"/>
        <v>3200000</v>
      </c>
      <c r="AK108" s="153"/>
    </row>
    <row r="109" spans="1:37" s="154" customFormat="1" x14ac:dyDescent="0.2">
      <c r="A109" s="55" t="s">
        <v>908</v>
      </c>
      <c r="B109" s="123">
        <v>20000000</v>
      </c>
      <c r="C109" s="57" t="s">
        <v>315</v>
      </c>
      <c r="D109" s="57" t="s">
        <v>314</v>
      </c>
      <c r="E109" s="57" t="s">
        <v>907</v>
      </c>
      <c r="F109" s="57" t="s">
        <v>941</v>
      </c>
      <c r="G109" s="57" t="s">
        <v>854</v>
      </c>
      <c r="H109" s="57" t="s">
        <v>1288</v>
      </c>
      <c r="I109" s="57" t="s">
        <v>83</v>
      </c>
      <c r="J109" s="57" t="s">
        <v>857</v>
      </c>
      <c r="K109" s="57" t="s">
        <v>858</v>
      </c>
      <c r="L109" s="58" t="s">
        <v>909</v>
      </c>
      <c r="M109" s="115">
        <v>7000000</v>
      </c>
      <c r="N109" s="56">
        <v>810</v>
      </c>
      <c r="O109" s="56">
        <v>7000000</v>
      </c>
      <c r="P109" s="59">
        <v>873</v>
      </c>
      <c r="Q109" s="56">
        <v>7000000</v>
      </c>
      <c r="R109" s="59">
        <v>1040</v>
      </c>
      <c r="S109" s="56">
        <v>7000000</v>
      </c>
      <c r="T109" s="118" t="s">
        <v>1687</v>
      </c>
      <c r="U109" s="60" t="s">
        <v>916</v>
      </c>
      <c r="V109" s="61">
        <v>578</v>
      </c>
      <c r="W109" s="62"/>
      <c r="X109" s="56"/>
      <c r="Y109" s="56"/>
      <c r="Z109" s="56"/>
      <c r="AA109" s="56"/>
      <c r="AB109" s="56"/>
      <c r="AC109" s="56"/>
      <c r="AD109" s="56"/>
      <c r="AE109" s="56">
        <v>0</v>
      </c>
      <c r="AF109" s="56"/>
      <c r="AG109" s="56"/>
      <c r="AH109" s="60"/>
      <c r="AI109" s="63">
        <f t="shared" si="16"/>
        <v>0</v>
      </c>
      <c r="AJ109" s="64">
        <f t="shared" si="17"/>
        <v>7000000</v>
      </c>
      <c r="AK109" s="153"/>
    </row>
    <row r="110" spans="1:37" s="154" customFormat="1" x14ac:dyDescent="0.2">
      <c r="A110" s="55" t="s">
        <v>908</v>
      </c>
      <c r="B110" s="123">
        <v>24750000</v>
      </c>
      <c r="C110" s="57" t="s">
        <v>315</v>
      </c>
      <c r="D110" s="57" t="s">
        <v>314</v>
      </c>
      <c r="E110" s="57" t="s">
        <v>907</v>
      </c>
      <c r="F110" s="57" t="s">
        <v>941</v>
      </c>
      <c r="G110" s="57" t="s">
        <v>854</v>
      </c>
      <c r="H110" s="57" t="s">
        <v>1288</v>
      </c>
      <c r="I110" s="57" t="s">
        <v>83</v>
      </c>
      <c r="J110" s="57" t="s">
        <v>857</v>
      </c>
      <c r="K110" s="57" t="s">
        <v>858</v>
      </c>
      <c r="L110" s="58" t="s">
        <v>909</v>
      </c>
      <c r="M110" s="115">
        <v>3500000</v>
      </c>
      <c r="N110" s="56">
        <v>811</v>
      </c>
      <c r="O110" s="56">
        <v>3500000</v>
      </c>
      <c r="P110" s="59">
        <v>872</v>
      </c>
      <c r="Q110" s="56">
        <v>3500000</v>
      </c>
      <c r="R110" s="59">
        <v>1041</v>
      </c>
      <c r="S110" s="56">
        <v>3500000</v>
      </c>
      <c r="T110" s="118" t="s">
        <v>1688</v>
      </c>
      <c r="U110" s="60" t="s">
        <v>917</v>
      </c>
      <c r="V110" s="61">
        <v>589</v>
      </c>
      <c r="W110" s="62"/>
      <c r="X110" s="56"/>
      <c r="Y110" s="56"/>
      <c r="Z110" s="56"/>
      <c r="AA110" s="56"/>
      <c r="AB110" s="56"/>
      <c r="AC110" s="56"/>
      <c r="AD110" s="56"/>
      <c r="AE110" s="56">
        <v>0</v>
      </c>
      <c r="AF110" s="56"/>
      <c r="AG110" s="56"/>
      <c r="AH110" s="60"/>
      <c r="AI110" s="63">
        <f t="shared" si="16"/>
        <v>0</v>
      </c>
      <c r="AJ110" s="64">
        <f t="shared" si="17"/>
        <v>3500000</v>
      </c>
      <c r="AK110" s="153"/>
    </row>
    <row r="111" spans="1:37" s="154" customFormat="1" x14ac:dyDescent="0.2">
      <c r="A111" s="55" t="s">
        <v>908</v>
      </c>
      <c r="B111" s="123">
        <v>50000000</v>
      </c>
      <c r="C111" s="57" t="s">
        <v>315</v>
      </c>
      <c r="D111" s="57" t="s">
        <v>314</v>
      </c>
      <c r="E111" s="57" t="s">
        <v>907</v>
      </c>
      <c r="F111" s="57" t="s">
        <v>941</v>
      </c>
      <c r="G111" s="57" t="s">
        <v>854</v>
      </c>
      <c r="H111" s="57" t="s">
        <v>1288</v>
      </c>
      <c r="I111" s="57" t="s">
        <v>83</v>
      </c>
      <c r="J111" s="57" t="s">
        <v>857</v>
      </c>
      <c r="K111" s="57" t="s">
        <v>858</v>
      </c>
      <c r="L111" s="58" t="s">
        <v>909</v>
      </c>
      <c r="M111" s="115">
        <v>5500000</v>
      </c>
      <c r="N111" s="56">
        <v>991</v>
      </c>
      <c r="O111" s="56">
        <v>5500000</v>
      </c>
      <c r="P111" s="59">
        <v>1085</v>
      </c>
      <c r="Q111" s="56">
        <v>5500000</v>
      </c>
      <c r="R111" s="59">
        <v>1321</v>
      </c>
      <c r="S111" s="56">
        <v>5500000</v>
      </c>
      <c r="T111" s="118" t="s">
        <v>1689</v>
      </c>
      <c r="U111" s="60" t="s">
        <v>918</v>
      </c>
      <c r="V111" s="61">
        <v>361</v>
      </c>
      <c r="W111" s="62"/>
      <c r="X111" s="56"/>
      <c r="Y111" s="56"/>
      <c r="Z111" s="56"/>
      <c r="AA111" s="56"/>
      <c r="AB111" s="56"/>
      <c r="AC111" s="56"/>
      <c r="AD111" s="56"/>
      <c r="AE111" s="56"/>
      <c r="AF111" s="56"/>
      <c r="AG111" s="56"/>
      <c r="AH111" s="60"/>
      <c r="AI111" s="63">
        <f t="shared" si="16"/>
        <v>0</v>
      </c>
      <c r="AJ111" s="64">
        <f t="shared" si="17"/>
        <v>5500000</v>
      </c>
      <c r="AK111" s="153"/>
    </row>
    <row r="112" spans="1:37" s="154" customFormat="1" x14ac:dyDescent="0.2">
      <c r="A112" s="55" t="s">
        <v>908</v>
      </c>
      <c r="B112" s="123">
        <v>40000000</v>
      </c>
      <c r="C112" s="57" t="s">
        <v>315</v>
      </c>
      <c r="D112" s="57" t="s">
        <v>314</v>
      </c>
      <c r="E112" s="57" t="s">
        <v>907</v>
      </c>
      <c r="F112" s="57" t="s">
        <v>941</v>
      </c>
      <c r="G112" s="57" t="s">
        <v>854</v>
      </c>
      <c r="H112" s="57" t="s">
        <v>1288</v>
      </c>
      <c r="I112" s="57" t="s">
        <v>83</v>
      </c>
      <c r="J112" s="57" t="s">
        <v>857</v>
      </c>
      <c r="K112" s="57" t="s">
        <v>858</v>
      </c>
      <c r="L112" s="58" t="s">
        <v>909</v>
      </c>
      <c r="M112" s="115">
        <v>17866667</v>
      </c>
      <c r="N112" s="56">
        <v>1065</v>
      </c>
      <c r="O112" s="56">
        <v>17866667</v>
      </c>
      <c r="P112" s="59" t="s">
        <v>1669</v>
      </c>
      <c r="Q112" s="56">
        <v>17866667</v>
      </c>
      <c r="R112" s="59">
        <v>1471</v>
      </c>
      <c r="S112" s="56">
        <v>17866667</v>
      </c>
      <c r="T112" s="118" t="s">
        <v>1690</v>
      </c>
      <c r="U112" s="60" t="s">
        <v>919</v>
      </c>
      <c r="V112" s="61">
        <v>324</v>
      </c>
      <c r="W112" s="62"/>
      <c r="X112" s="56"/>
      <c r="Y112" s="56"/>
      <c r="Z112" s="56"/>
      <c r="AA112" s="56"/>
      <c r="AB112" s="56"/>
      <c r="AC112" s="56"/>
      <c r="AD112" s="56"/>
      <c r="AE112" s="56"/>
      <c r="AF112" s="56"/>
      <c r="AG112" s="56"/>
      <c r="AH112" s="60"/>
      <c r="AI112" s="63">
        <f t="shared" si="16"/>
        <v>0</v>
      </c>
      <c r="AJ112" s="64">
        <f t="shared" si="17"/>
        <v>17866667</v>
      </c>
      <c r="AK112" s="153"/>
    </row>
    <row r="113" spans="1:37" s="154" customFormat="1" x14ac:dyDescent="0.2">
      <c r="A113" s="55" t="s">
        <v>908</v>
      </c>
      <c r="B113" s="123">
        <v>21200000</v>
      </c>
      <c r="C113" s="57" t="s">
        <v>315</v>
      </c>
      <c r="D113" s="57" t="s">
        <v>314</v>
      </c>
      <c r="E113" s="57" t="s">
        <v>907</v>
      </c>
      <c r="F113" s="57" t="s">
        <v>941</v>
      </c>
      <c r="G113" s="57" t="s">
        <v>854</v>
      </c>
      <c r="H113" s="57" t="s">
        <v>1288</v>
      </c>
      <c r="I113" s="57" t="s">
        <v>83</v>
      </c>
      <c r="J113" s="57" t="s">
        <v>857</v>
      </c>
      <c r="K113" s="57" t="s">
        <v>858</v>
      </c>
      <c r="L113" s="58" t="s">
        <v>909</v>
      </c>
      <c r="M113" s="115">
        <v>6783333</v>
      </c>
      <c r="N113" s="56">
        <v>1129</v>
      </c>
      <c r="O113" s="56">
        <v>6783333</v>
      </c>
      <c r="P113" s="59">
        <v>1241</v>
      </c>
      <c r="Q113" s="56">
        <v>6783333</v>
      </c>
      <c r="R113" s="59">
        <v>1506</v>
      </c>
      <c r="S113" s="56">
        <v>6783333</v>
      </c>
      <c r="T113" s="118" t="s">
        <v>1691</v>
      </c>
      <c r="U113" s="60" t="s">
        <v>920</v>
      </c>
      <c r="V113" s="61">
        <v>361</v>
      </c>
      <c r="W113" s="62"/>
      <c r="X113" s="56"/>
      <c r="Y113" s="56"/>
      <c r="Z113" s="56"/>
      <c r="AA113" s="56"/>
      <c r="AB113" s="56"/>
      <c r="AC113" s="56"/>
      <c r="AD113" s="56"/>
      <c r="AE113" s="56"/>
      <c r="AF113" s="56"/>
      <c r="AG113" s="56"/>
      <c r="AH113" s="60"/>
      <c r="AI113" s="63">
        <f t="shared" si="16"/>
        <v>0</v>
      </c>
      <c r="AJ113" s="64">
        <f t="shared" si="17"/>
        <v>6783333</v>
      </c>
      <c r="AK113" s="153"/>
    </row>
    <row r="114" spans="1:37" s="154" customFormat="1" x14ac:dyDescent="0.2">
      <c r="A114" s="55" t="s">
        <v>908</v>
      </c>
      <c r="B114" s="123">
        <v>12950000</v>
      </c>
      <c r="C114" s="57" t="s">
        <v>315</v>
      </c>
      <c r="D114" s="57" t="s">
        <v>314</v>
      </c>
      <c r="E114" s="57" t="s">
        <v>907</v>
      </c>
      <c r="F114" s="57" t="s">
        <v>941</v>
      </c>
      <c r="G114" s="57" t="s">
        <v>854</v>
      </c>
      <c r="H114" s="57" t="s">
        <v>1288</v>
      </c>
      <c r="I114" s="57" t="s">
        <v>83</v>
      </c>
      <c r="J114" s="57" t="s">
        <v>857</v>
      </c>
      <c r="K114" s="57" t="s">
        <v>858</v>
      </c>
      <c r="L114" s="58" t="s">
        <v>909</v>
      </c>
      <c r="M114" s="115">
        <v>22333333</v>
      </c>
      <c r="N114" s="56">
        <v>1084</v>
      </c>
      <c r="O114" s="56">
        <v>22333333</v>
      </c>
      <c r="P114" s="59">
        <v>1185</v>
      </c>
      <c r="Q114" s="56">
        <v>22333333</v>
      </c>
      <c r="R114" s="59">
        <v>1463</v>
      </c>
      <c r="S114" s="56">
        <v>22333333</v>
      </c>
      <c r="T114" s="118" t="s">
        <v>1692</v>
      </c>
      <c r="U114" s="60" t="s">
        <v>921</v>
      </c>
      <c r="V114" s="61">
        <v>457</v>
      </c>
      <c r="W114" s="62"/>
      <c r="X114" s="56"/>
      <c r="Y114" s="56"/>
      <c r="Z114" s="56"/>
      <c r="AA114" s="56"/>
      <c r="AB114" s="56"/>
      <c r="AC114" s="56"/>
      <c r="AD114" s="56"/>
      <c r="AE114" s="56"/>
      <c r="AF114" s="56"/>
      <c r="AG114" s="56"/>
      <c r="AH114" s="60"/>
      <c r="AI114" s="63">
        <f t="shared" si="16"/>
        <v>0</v>
      </c>
      <c r="AJ114" s="64">
        <f t="shared" si="17"/>
        <v>22333333</v>
      </c>
      <c r="AK114" s="153"/>
    </row>
    <row r="115" spans="1:37" s="154" customFormat="1" x14ac:dyDescent="0.2">
      <c r="A115" s="55" t="s">
        <v>908</v>
      </c>
      <c r="B115" s="123">
        <v>12950000</v>
      </c>
      <c r="C115" s="57" t="s">
        <v>315</v>
      </c>
      <c r="D115" s="57" t="s">
        <v>314</v>
      </c>
      <c r="E115" s="57" t="s">
        <v>907</v>
      </c>
      <c r="F115" s="57" t="s">
        <v>941</v>
      </c>
      <c r="G115" s="57" t="s">
        <v>854</v>
      </c>
      <c r="H115" s="57" t="s">
        <v>1288</v>
      </c>
      <c r="I115" s="57" t="s">
        <v>83</v>
      </c>
      <c r="J115" s="57" t="s">
        <v>857</v>
      </c>
      <c r="K115" s="57" t="s">
        <v>858</v>
      </c>
      <c r="L115" s="58" t="s">
        <v>909</v>
      </c>
      <c r="M115" s="115">
        <v>6750000</v>
      </c>
      <c r="N115" s="56">
        <v>1063</v>
      </c>
      <c r="O115" s="56">
        <v>6750000</v>
      </c>
      <c r="P115" s="59">
        <v>1194</v>
      </c>
      <c r="Q115" s="56">
        <v>6750000</v>
      </c>
      <c r="R115" s="59">
        <v>1469</v>
      </c>
      <c r="S115" s="56">
        <v>6750000</v>
      </c>
      <c r="T115" s="118" t="s">
        <v>1693</v>
      </c>
      <c r="U115" s="60" t="s">
        <v>922</v>
      </c>
      <c r="V115" s="61">
        <v>579</v>
      </c>
      <c r="W115" s="62"/>
      <c r="X115" s="56"/>
      <c r="Y115" s="56"/>
      <c r="Z115" s="56"/>
      <c r="AA115" s="56"/>
      <c r="AB115" s="56"/>
      <c r="AC115" s="56"/>
      <c r="AD115" s="56"/>
      <c r="AE115" s="56"/>
      <c r="AF115" s="56"/>
      <c r="AG115" s="56"/>
      <c r="AH115" s="60"/>
      <c r="AI115" s="63">
        <f t="shared" si="14"/>
        <v>0</v>
      </c>
      <c r="AJ115" s="64">
        <f t="shared" si="15"/>
        <v>6750000</v>
      </c>
      <c r="AK115" s="153"/>
    </row>
    <row r="116" spans="1:37" s="154" customFormat="1" x14ac:dyDescent="0.2">
      <c r="A116" s="55" t="s">
        <v>908</v>
      </c>
      <c r="B116" s="123">
        <v>35000000</v>
      </c>
      <c r="C116" s="57" t="s">
        <v>315</v>
      </c>
      <c r="D116" s="57" t="s">
        <v>314</v>
      </c>
      <c r="E116" s="57" t="s">
        <v>907</v>
      </c>
      <c r="F116" s="57" t="s">
        <v>941</v>
      </c>
      <c r="G116" s="57" t="s">
        <v>854</v>
      </c>
      <c r="H116" s="57" t="s">
        <v>1288</v>
      </c>
      <c r="I116" s="57" t="s">
        <v>83</v>
      </c>
      <c r="J116" s="57" t="s">
        <v>857</v>
      </c>
      <c r="K116" s="57" t="s">
        <v>858</v>
      </c>
      <c r="L116" s="58" t="s">
        <v>909</v>
      </c>
      <c r="M116" s="115">
        <v>5600000</v>
      </c>
      <c r="N116" s="56">
        <v>1066</v>
      </c>
      <c r="O116" s="56">
        <v>5600000</v>
      </c>
      <c r="P116" s="59">
        <v>1197</v>
      </c>
      <c r="Q116" s="56">
        <v>5600000</v>
      </c>
      <c r="R116" s="59">
        <v>1465</v>
      </c>
      <c r="S116" s="56">
        <v>5600000</v>
      </c>
      <c r="T116" s="118" t="s">
        <v>1694</v>
      </c>
      <c r="U116" s="60" t="s">
        <v>923</v>
      </c>
      <c r="V116" s="61">
        <v>593</v>
      </c>
      <c r="W116" s="62"/>
      <c r="X116" s="56"/>
      <c r="Y116" s="56"/>
      <c r="Z116" s="56"/>
      <c r="AA116" s="56"/>
      <c r="AB116" s="56"/>
      <c r="AC116" s="56"/>
      <c r="AD116" s="56"/>
      <c r="AE116" s="56"/>
      <c r="AF116" s="56"/>
      <c r="AG116" s="56"/>
      <c r="AH116" s="60"/>
      <c r="AI116" s="63">
        <f t="shared" si="14"/>
        <v>0</v>
      </c>
      <c r="AJ116" s="64">
        <f t="shared" si="15"/>
        <v>5600000</v>
      </c>
      <c r="AK116" s="153"/>
    </row>
    <row r="117" spans="1:37" s="154" customFormat="1" x14ac:dyDescent="0.2">
      <c r="A117" s="55" t="s">
        <v>908</v>
      </c>
      <c r="B117" s="123">
        <v>7000000</v>
      </c>
      <c r="C117" s="57" t="s">
        <v>315</v>
      </c>
      <c r="D117" s="57" t="s">
        <v>314</v>
      </c>
      <c r="E117" s="57" t="s">
        <v>907</v>
      </c>
      <c r="F117" s="57" t="s">
        <v>941</v>
      </c>
      <c r="G117" s="57" t="s">
        <v>854</v>
      </c>
      <c r="H117" s="57" t="s">
        <v>1288</v>
      </c>
      <c r="I117" s="57" t="s">
        <v>83</v>
      </c>
      <c r="J117" s="57" t="s">
        <v>857</v>
      </c>
      <c r="K117" s="57" t="s">
        <v>858</v>
      </c>
      <c r="L117" s="58" t="s">
        <v>909</v>
      </c>
      <c r="M117" s="115">
        <v>2933333</v>
      </c>
      <c r="N117" s="56">
        <v>1087</v>
      </c>
      <c r="O117" s="56">
        <v>2933333</v>
      </c>
      <c r="P117" s="59">
        <v>1186</v>
      </c>
      <c r="Q117" s="56">
        <v>2933333</v>
      </c>
      <c r="R117" s="59">
        <v>1467</v>
      </c>
      <c r="S117" s="56">
        <v>2933333</v>
      </c>
      <c r="T117" s="118" t="s">
        <v>1695</v>
      </c>
      <c r="U117" s="60" t="s">
        <v>913</v>
      </c>
      <c r="V117" s="61">
        <v>622</v>
      </c>
      <c r="W117" s="62"/>
      <c r="X117" s="56"/>
      <c r="Y117" s="56"/>
      <c r="Z117" s="56"/>
      <c r="AA117" s="56"/>
      <c r="AB117" s="56"/>
      <c r="AC117" s="56"/>
      <c r="AD117" s="56"/>
      <c r="AE117" s="56"/>
      <c r="AF117" s="56"/>
      <c r="AG117" s="56"/>
      <c r="AH117" s="60"/>
      <c r="AI117" s="63">
        <f t="shared" si="14"/>
        <v>0</v>
      </c>
      <c r="AJ117" s="64">
        <f t="shared" si="15"/>
        <v>2933333</v>
      </c>
      <c r="AK117" s="153"/>
    </row>
    <row r="118" spans="1:37" s="154" customFormat="1" x14ac:dyDescent="0.2">
      <c r="A118" s="55" t="s">
        <v>908</v>
      </c>
      <c r="B118" s="123">
        <v>3500000</v>
      </c>
      <c r="C118" s="57" t="s">
        <v>315</v>
      </c>
      <c r="D118" s="57" t="s">
        <v>314</v>
      </c>
      <c r="E118" s="57" t="s">
        <v>907</v>
      </c>
      <c r="F118" s="57" t="s">
        <v>941</v>
      </c>
      <c r="G118" s="57" t="s">
        <v>854</v>
      </c>
      <c r="H118" s="57" t="s">
        <v>1288</v>
      </c>
      <c r="I118" s="57" t="s">
        <v>83</v>
      </c>
      <c r="J118" s="57" t="s">
        <v>857</v>
      </c>
      <c r="K118" s="57" t="s">
        <v>858</v>
      </c>
      <c r="L118" s="58" t="s">
        <v>909</v>
      </c>
      <c r="M118" s="115">
        <v>5333333</v>
      </c>
      <c r="N118" s="56">
        <v>1085</v>
      </c>
      <c r="O118" s="56">
        <v>5333333</v>
      </c>
      <c r="P118" s="59">
        <v>1187</v>
      </c>
      <c r="Q118" s="56">
        <v>5333333</v>
      </c>
      <c r="R118" s="59">
        <v>1459</v>
      </c>
      <c r="S118" s="56">
        <v>5333333</v>
      </c>
      <c r="T118" s="118" t="s">
        <v>1696</v>
      </c>
      <c r="U118" s="60" t="s">
        <v>920</v>
      </c>
      <c r="V118" s="61">
        <v>623</v>
      </c>
      <c r="W118" s="62"/>
      <c r="X118" s="56"/>
      <c r="Y118" s="56"/>
      <c r="Z118" s="56"/>
      <c r="AA118" s="56"/>
      <c r="AB118" s="56"/>
      <c r="AC118" s="56"/>
      <c r="AD118" s="56"/>
      <c r="AE118" s="56"/>
      <c r="AF118" s="56"/>
      <c r="AG118" s="56"/>
      <c r="AH118" s="60"/>
      <c r="AI118" s="63">
        <f t="shared" si="14"/>
        <v>0</v>
      </c>
      <c r="AJ118" s="64">
        <f t="shared" si="15"/>
        <v>5333333</v>
      </c>
      <c r="AK118" s="153"/>
    </row>
    <row r="119" spans="1:37" s="154" customFormat="1" x14ac:dyDescent="0.2">
      <c r="A119" s="55"/>
      <c r="B119" s="123"/>
      <c r="C119" s="57"/>
      <c r="D119" s="57"/>
      <c r="E119" s="57"/>
      <c r="F119" s="57"/>
      <c r="G119" s="57"/>
      <c r="H119" s="57"/>
      <c r="I119" s="57"/>
      <c r="J119" s="57"/>
      <c r="K119" s="57"/>
      <c r="L119" s="58"/>
      <c r="M119" s="115"/>
      <c r="N119" s="56"/>
      <c r="O119" s="56"/>
      <c r="P119" s="59"/>
      <c r="Q119" s="56"/>
      <c r="R119" s="59"/>
      <c r="S119" s="56"/>
      <c r="T119" s="118"/>
      <c r="U119" s="60"/>
      <c r="V119" s="61"/>
      <c r="W119" s="62"/>
      <c r="X119" s="56"/>
      <c r="Y119" s="56"/>
      <c r="Z119" s="56"/>
      <c r="AA119" s="56"/>
      <c r="AB119" s="56"/>
      <c r="AC119" s="56"/>
      <c r="AD119" s="56"/>
      <c r="AE119" s="56"/>
      <c r="AF119" s="56"/>
      <c r="AG119" s="56"/>
      <c r="AH119" s="60"/>
      <c r="AI119" s="63">
        <f t="shared" si="14"/>
        <v>0</v>
      </c>
      <c r="AJ119" s="64">
        <f t="shared" si="15"/>
        <v>0</v>
      </c>
      <c r="AK119" s="153"/>
    </row>
    <row r="120" spans="1:37" s="154" customFormat="1" x14ac:dyDescent="0.2">
      <c r="A120" s="55"/>
      <c r="B120" s="123"/>
      <c r="C120" s="57"/>
      <c r="D120" s="57"/>
      <c r="E120" s="57"/>
      <c r="F120" s="57"/>
      <c r="G120" s="57"/>
      <c r="H120" s="57"/>
      <c r="I120" s="57"/>
      <c r="J120" s="57"/>
      <c r="K120" s="57"/>
      <c r="L120" s="58"/>
      <c r="M120" s="115"/>
      <c r="N120" s="56"/>
      <c r="O120" s="56"/>
      <c r="P120" s="59"/>
      <c r="Q120" s="56"/>
      <c r="R120" s="59"/>
      <c r="S120" s="56"/>
      <c r="T120" s="118"/>
      <c r="U120" s="60"/>
      <c r="V120" s="61"/>
      <c r="W120" s="62"/>
      <c r="X120" s="56"/>
      <c r="Y120" s="56"/>
      <c r="Z120" s="56"/>
      <c r="AA120" s="56"/>
      <c r="AB120" s="56"/>
      <c r="AC120" s="56"/>
      <c r="AD120" s="56"/>
      <c r="AE120" s="56"/>
      <c r="AF120" s="56"/>
      <c r="AG120" s="56"/>
      <c r="AH120" s="60"/>
      <c r="AI120" s="63">
        <f t="shared" si="14"/>
        <v>0</v>
      </c>
      <c r="AJ120" s="64">
        <f t="shared" si="15"/>
        <v>0</v>
      </c>
      <c r="AK120" s="153"/>
    </row>
    <row r="121" spans="1:37" s="155" customFormat="1" ht="54.75" customHeight="1" x14ac:dyDescent="0.2">
      <c r="A121" s="66" t="s">
        <v>8</v>
      </c>
      <c r="B121" s="124">
        <f>B91-SUM(B92:B120)</f>
        <v>-177250000</v>
      </c>
      <c r="C121" s="321" t="s">
        <v>315</v>
      </c>
      <c r="D121" s="322" t="s">
        <v>314</v>
      </c>
      <c r="E121" s="322" t="s">
        <v>907</v>
      </c>
      <c r="F121" s="322" t="s">
        <v>941</v>
      </c>
      <c r="G121" s="322" t="s">
        <v>854</v>
      </c>
      <c r="H121" s="322" t="s">
        <v>1288</v>
      </c>
      <c r="I121" s="322" t="s">
        <v>83</v>
      </c>
      <c r="J121" s="322" t="s">
        <v>857</v>
      </c>
      <c r="K121" s="322" t="s">
        <v>858</v>
      </c>
      <c r="L121" s="68"/>
      <c r="M121" s="116"/>
      <c r="N121" s="69"/>
      <c r="O121" s="67"/>
      <c r="P121" s="70"/>
      <c r="Q121" s="67">
        <f>SUM(Q92:Q120)</f>
        <v>376949999</v>
      </c>
      <c r="R121" s="71"/>
      <c r="S121" s="67">
        <f>SUM(S92:S120)</f>
        <v>376949999</v>
      </c>
      <c r="T121" s="72"/>
      <c r="U121" s="72"/>
      <c r="V121" s="73"/>
      <c r="W121" s="74">
        <f t="shared" ref="W121:AJ121" si="18">SUM(W92:W120)</f>
        <v>0</v>
      </c>
      <c r="X121" s="74">
        <f t="shared" si="18"/>
        <v>0</v>
      </c>
      <c r="Y121" s="74">
        <f t="shared" si="18"/>
        <v>0</v>
      </c>
      <c r="Z121" s="74">
        <f t="shared" si="18"/>
        <v>0</v>
      </c>
      <c r="AA121" s="74">
        <f t="shared" si="18"/>
        <v>0</v>
      </c>
      <c r="AB121" s="74">
        <f t="shared" si="18"/>
        <v>0</v>
      </c>
      <c r="AC121" s="74">
        <f t="shared" si="18"/>
        <v>0</v>
      </c>
      <c r="AD121" s="74">
        <f t="shared" si="18"/>
        <v>9483333</v>
      </c>
      <c r="AE121" s="74">
        <f t="shared" si="18"/>
        <v>34263332</v>
      </c>
      <c r="AF121" s="74">
        <f t="shared" si="18"/>
        <v>0</v>
      </c>
      <c r="AG121" s="74">
        <f t="shared" si="18"/>
        <v>0</v>
      </c>
      <c r="AH121" s="72">
        <f t="shared" si="18"/>
        <v>0</v>
      </c>
      <c r="AI121" s="75">
        <f t="shared" si="18"/>
        <v>43746665</v>
      </c>
      <c r="AJ121" s="75">
        <f t="shared" si="18"/>
        <v>333203334</v>
      </c>
    </row>
    <row r="122" spans="1:37" s="152" customFormat="1" ht="25.5" x14ac:dyDescent="0.2">
      <c r="A122" s="41" t="s">
        <v>938</v>
      </c>
      <c r="B122" s="122">
        <f>1047998876-76000000-50000000</f>
        <v>921998876</v>
      </c>
      <c r="C122" s="139"/>
      <c r="D122" s="139"/>
      <c r="E122" s="139"/>
      <c r="F122" s="139"/>
      <c r="G122" s="139"/>
      <c r="H122" s="139"/>
      <c r="I122" s="139"/>
      <c r="J122" s="139"/>
      <c r="K122" s="139"/>
      <c r="L122" s="206"/>
      <c r="M122" s="207"/>
      <c r="N122" s="208"/>
      <c r="O122" s="209"/>
      <c r="P122" s="210"/>
      <c r="Q122" s="211"/>
      <c r="R122" s="212"/>
      <c r="S122" s="211"/>
      <c r="T122" s="213"/>
      <c r="U122" s="213"/>
      <c r="V122" s="214"/>
      <c r="W122" s="215"/>
      <c r="X122" s="216"/>
      <c r="Y122" s="216"/>
      <c r="Z122" s="216"/>
      <c r="AA122" s="216"/>
      <c r="AB122" s="216"/>
      <c r="AC122" s="216"/>
      <c r="AD122" s="216"/>
      <c r="AE122" s="216"/>
      <c r="AF122" s="216"/>
      <c r="AG122" s="216"/>
      <c r="AH122" s="217"/>
      <c r="AI122" s="218"/>
      <c r="AJ122" s="218"/>
    </row>
    <row r="123" spans="1:37" s="154" customFormat="1" x14ac:dyDescent="0.2">
      <c r="A123" s="55" t="s">
        <v>938</v>
      </c>
      <c r="B123" s="123">
        <v>20000000</v>
      </c>
      <c r="C123" s="57" t="s">
        <v>57</v>
      </c>
      <c r="D123" s="57" t="s">
        <v>177</v>
      </c>
      <c r="E123" s="57" t="s">
        <v>942</v>
      </c>
      <c r="F123" s="57" t="s">
        <v>940</v>
      </c>
      <c r="G123" s="57" t="s">
        <v>939</v>
      </c>
      <c r="H123" s="57" t="s">
        <v>1296</v>
      </c>
      <c r="I123" s="57" t="s">
        <v>84</v>
      </c>
      <c r="J123" s="57" t="s">
        <v>157</v>
      </c>
      <c r="K123" s="57" t="s">
        <v>943</v>
      </c>
      <c r="L123" s="58">
        <v>794</v>
      </c>
      <c r="M123" s="115">
        <v>20000000</v>
      </c>
      <c r="N123" s="56">
        <v>789</v>
      </c>
      <c r="O123" s="56">
        <v>20000000</v>
      </c>
      <c r="P123" s="59">
        <v>826</v>
      </c>
      <c r="Q123" s="56">
        <v>20000000</v>
      </c>
      <c r="R123" s="59">
        <v>955</v>
      </c>
      <c r="S123" s="56">
        <v>20000000</v>
      </c>
      <c r="T123" s="118" t="s">
        <v>944</v>
      </c>
      <c r="U123" s="118" t="s">
        <v>967</v>
      </c>
      <c r="V123" s="61" t="s">
        <v>990</v>
      </c>
      <c r="W123" s="62"/>
      <c r="X123" s="56"/>
      <c r="Y123" s="56"/>
      <c r="Z123" s="56"/>
      <c r="AA123" s="56"/>
      <c r="AB123" s="56"/>
      <c r="AC123" s="56"/>
      <c r="AD123" s="56"/>
      <c r="AE123" s="56">
        <v>1166667</v>
      </c>
      <c r="AF123" s="56"/>
      <c r="AG123" s="56"/>
      <c r="AH123" s="60"/>
      <c r="AI123" s="63">
        <f t="shared" ref="AI123:AI169" si="19">SUM(W123:AH123)</f>
        <v>1166667</v>
      </c>
      <c r="AJ123" s="64">
        <f t="shared" ref="AJ123:AJ169" si="20">+S123-AI123</f>
        <v>18833333</v>
      </c>
      <c r="AK123" s="153"/>
    </row>
    <row r="124" spans="1:37" s="154" customFormat="1" x14ac:dyDescent="0.2">
      <c r="A124" s="55" t="s">
        <v>938</v>
      </c>
      <c r="B124" s="123">
        <v>26000000</v>
      </c>
      <c r="C124" s="57" t="s">
        <v>57</v>
      </c>
      <c r="D124" s="57" t="s">
        <v>177</v>
      </c>
      <c r="E124" s="57" t="s">
        <v>942</v>
      </c>
      <c r="F124" s="57" t="s">
        <v>940</v>
      </c>
      <c r="G124" s="57" t="s">
        <v>939</v>
      </c>
      <c r="H124" s="57" t="s">
        <v>1296</v>
      </c>
      <c r="I124" s="57" t="s">
        <v>84</v>
      </c>
      <c r="J124" s="57" t="s">
        <v>157</v>
      </c>
      <c r="K124" s="57" t="s">
        <v>943</v>
      </c>
      <c r="L124" s="58">
        <v>795</v>
      </c>
      <c r="M124" s="115">
        <v>26000000</v>
      </c>
      <c r="N124" s="56">
        <v>494</v>
      </c>
      <c r="O124" s="56">
        <v>26000000</v>
      </c>
      <c r="P124" s="59">
        <v>598</v>
      </c>
      <c r="Q124" s="56">
        <v>26000000</v>
      </c>
      <c r="R124" s="59">
        <v>627</v>
      </c>
      <c r="S124" s="56">
        <v>26000000</v>
      </c>
      <c r="T124" s="118" t="s">
        <v>945</v>
      </c>
      <c r="U124" s="118" t="s">
        <v>968</v>
      </c>
      <c r="V124" s="61" t="s">
        <v>991</v>
      </c>
      <c r="W124" s="62"/>
      <c r="X124" s="56"/>
      <c r="Y124" s="56"/>
      <c r="Z124" s="56"/>
      <c r="AA124" s="56"/>
      <c r="AB124" s="56"/>
      <c r="AC124" s="56"/>
      <c r="AD124" s="56">
        <v>3250000</v>
      </c>
      <c r="AE124" s="56">
        <v>6500000</v>
      </c>
      <c r="AF124" s="56"/>
      <c r="AG124" s="56"/>
      <c r="AH124" s="60"/>
      <c r="AI124" s="63">
        <f t="shared" si="19"/>
        <v>9750000</v>
      </c>
      <c r="AJ124" s="64">
        <f t="shared" si="20"/>
        <v>16250000</v>
      </c>
      <c r="AK124" s="153"/>
    </row>
    <row r="125" spans="1:37" s="154" customFormat="1" x14ac:dyDescent="0.2">
      <c r="A125" s="55" t="s">
        <v>938</v>
      </c>
      <c r="B125" s="123">
        <v>31500000</v>
      </c>
      <c r="C125" s="57" t="s">
        <v>57</v>
      </c>
      <c r="D125" s="57" t="s">
        <v>177</v>
      </c>
      <c r="E125" s="57" t="s">
        <v>942</v>
      </c>
      <c r="F125" s="57" t="s">
        <v>940</v>
      </c>
      <c r="G125" s="57" t="s">
        <v>939</v>
      </c>
      <c r="H125" s="57" t="s">
        <v>1296</v>
      </c>
      <c r="I125" s="57" t="s">
        <v>84</v>
      </c>
      <c r="J125" s="57" t="s">
        <v>157</v>
      </c>
      <c r="K125" s="57" t="s">
        <v>943</v>
      </c>
      <c r="L125" s="58">
        <v>796</v>
      </c>
      <c r="M125" s="115">
        <v>31500000</v>
      </c>
      <c r="N125" s="56">
        <v>740</v>
      </c>
      <c r="O125" s="56">
        <v>31500000</v>
      </c>
      <c r="P125" s="59">
        <v>793</v>
      </c>
      <c r="Q125" s="56">
        <v>31500000</v>
      </c>
      <c r="R125" s="59">
        <v>865</v>
      </c>
      <c r="S125" s="56">
        <v>31500000</v>
      </c>
      <c r="T125" s="118" t="s">
        <v>946</v>
      </c>
      <c r="U125" s="118" t="s">
        <v>969</v>
      </c>
      <c r="V125" s="61" t="s">
        <v>992</v>
      </c>
      <c r="W125" s="62"/>
      <c r="X125" s="56"/>
      <c r="Y125" s="56"/>
      <c r="Z125" s="56"/>
      <c r="AA125" s="56"/>
      <c r="AB125" s="56"/>
      <c r="AC125" s="56"/>
      <c r="AD125" s="56">
        <v>0</v>
      </c>
      <c r="AE125" s="56">
        <v>6066667</v>
      </c>
      <c r="AF125" s="56"/>
      <c r="AG125" s="56"/>
      <c r="AH125" s="60"/>
      <c r="AI125" s="63">
        <f t="shared" si="19"/>
        <v>6066667</v>
      </c>
      <c r="AJ125" s="64">
        <f t="shared" si="20"/>
        <v>25433333</v>
      </c>
      <c r="AK125" s="153"/>
    </row>
    <row r="126" spans="1:37" s="154" customFormat="1" x14ac:dyDescent="0.2">
      <c r="A126" s="55" t="s">
        <v>938</v>
      </c>
      <c r="B126" s="123">
        <v>36000000</v>
      </c>
      <c r="C126" s="57" t="s">
        <v>57</v>
      </c>
      <c r="D126" s="57" t="s">
        <v>177</v>
      </c>
      <c r="E126" s="57" t="s">
        <v>942</v>
      </c>
      <c r="F126" s="57" t="s">
        <v>940</v>
      </c>
      <c r="G126" s="57" t="s">
        <v>939</v>
      </c>
      <c r="H126" s="57" t="s">
        <v>1296</v>
      </c>
      <c r="I126" s="57" t="s">
        <v>84</v>
      </c>
      <c r="J126" s="57" t="s">
        <v>157</v>
      </c>
      <c r="K126" s="57" t="s">
        <v>943</v>
      </c>
      <c r="L126" s="58">
        <v>797</v>
      </c>
      <c r="M126" s="115">
        <v>36000000</v>
      </c>
      <c r="N126" s="56">
        <v>741</v>
      </c>
      <c r="O126" s="56">
        <v>36000000</v>
      </c>
      <c r="P126" s="59">
        <v>794</v>
      </c>
      <c r="Q126" s="56">
        <v>36000000</v>
      </c>
      <c r="R126" s="59">
        <v>864</v>
      </c>
      <c r="S126" s="56">
        <v>36000000</v>
      </c>
      <c r="T126" s="118" t="s">
        <v>947</v>
      </c>
      <c r="U126" s="118" t="s">
        <v>970</v>
      </c>
      <c r="V126" s="61" t="s">
        <v>993</v>
      </c>
      <c r="W126" s="62"/>
      <c r="X126" s="56"/>
      <c r="Y126" s="56"/>
      <c r="Z126" s="56"/>
      <c r="AA126" s="56"/>
      <c r="AB126" s="56"/>
      <c r="AC126" s="56"/>
      <c r="AD126" s="56">
        <v>0</v>
      </c>
      <c r="AE126" s="56">
        <v>6933333</v>
      </c>
      <c r="AF126" s="56"/>
      <c r="AG126" s="56"/>
      <c r="AH126" s="60"/>
      <c r="AI126" s="63">
        <f t="shared" ref="AI126:AI138" si="21">SUM(W126:AH126)</f>
        <v>6933333</v>
      </c>
      <c r="AJ126" s="64">
        <f t="shared" ref="AJ126:AJ138" si="22">+S126-AI126</f>
        <v>29066667</v>
      </c>
      <c r="AK126" s="153"/>
    </row>
    <row r="127" spans="1:37" s="154" customFormat="1" x14ac:dyDescent="0.2">
      <c r="A127" s="55" t="s">
        <v>938</v>
      </c>
      <c r="B127" s="123">
        <v>24000000</v>
      </c>
      <c r="C127" s="57" t="s">
        <v>57</v>
      </c>
      <c r="D127" s="57" t="s">
        <v>177</v>
      </c>
      <c r="E127" s="57" t="s">
        <v>942</v>
      </c>
      <c r="F127" s="57" t="s">
        <v>940</v>
      </c>
      <c r="G127" s="57" t="s">
        <v>939</v>
      </c>
      <c r="H127" s="57" t="s">
        <v>1296</v>
      </c>
      <c r="I127" s="57" t="s">
        <v>84</v>
      </c>
      <c r="J127" s="57" t="s">
        <v>157</v>
      </c>
      <c r="K127" s="57" t="s">
        <v>943</v>
      </c>
      <c r="L127" s="58">
        <v>798</v>
      </c>
      <c r="M127" s="115">
        <v>24000000</v>
      </c>
      <c r="N127" s="56">
        <v>827</v>
      </c>
      <c r="O127" s="56">
        <v>24000000</v>
      </c>
      <c r="P127" s="59">
        <v>917</v>
      </c>
      <c r="Q127" s="56">
        <v>24000000</v>
      </c>
      <c r="R127" s="59">
        <v>1053</v>
      </c>
      <c r="S127" s="56">
        <v>24000000</v>
      </c>
      <c r="T127" s="118" t="s">
        <v>948</v>
      </c>
      <c r="U127" s="118" t="s">
        <v>971</v>
      </c>
      <c r="V127" s="61" t="s">
        <v>994</v>
      </c>
      <c r="W127" s="62"/>
      <c r="X127" s="56"/>
      <c r="Y127" s="56"/>
      <c r="Z127" s="56"/>
      <c r="AA127" s="56"/>
      <c r="AB127" s="56"/>
      <c r="AC127" s="56"/>
      <c r="AD127" s="56"/>
      <c r="AE127" s="56">
        <v>0</v>
      </c>
      <c r="AF127" s="56"/>
      <c r="AG127" s="56"/>
      <c r="AH127" s="60"/>
      <c r="AI127" s="63">
        <f t="shared" si="21"/>
        <v>0</v>
      </c>
      <c r="AJ127" s="64">
        <f t="shared" si="22"/>
        <v>24000000</v>
      </c>
      <c r="AK127" s="153"/>
    </row>
    <row r="128" spans="1:37" s="154" customFormat="1" x14ac:dyDescent="0.2">
      <c r="A128" s="55" t="s">
        <v>938</v>
      </c>
      <c r="B128" s="123">
        <v>31500000</v>
      </c>
      <c r="C128" s="57" t="s">
        <v>57</v>
      </c>
      <c r="D128" s="57" t="s">
        <v>177</v>
      </c>
      <c r="E128" s="57" t="s">
        <v>942</v>
      </c>
      <c r="F128" s="57" t="s">
        <v>940</v>
      </c>
      <c r="G128" s="57" t="s">
        <v>939</v>
      </c>
      <c r="H128" s="57" t="s">
        <v>1296</v>
      </c>
      <c r="I128" s="57" t="s">
        <v>84</v>
      </c>
      <c r="J128" s="57" t="s">
        <v>157</v>
      </c>
      <c r="K128" s="57" t="s">
        <v>943</v>
      </c>
      <c r="L128" s="58">
        <v>799</v>
      </c>
      <c r="M128" s="115">
        <v>31500000</v>
      </c>
      <c r="N128" s="56">
        <v>493</v>
      </c>
      <c r="O128" s="56">
        <v>31500000</v>
      </c>
      <c r="P128" s="59">
        <v>590</v>
      </c>
      <c r="Q128" s="56">
        <v>31500000</v>
      </c>
      <c r="R128" s="59">
        <v>637</v>
      </c>
      <c r="S128" s="56">
        <v>31500000</v>
      </c>
      <c r="T128" s="118" t="s">
        <v>949</v>
      </c>
      <c r="U128" s="118" t="s">
        <v>972</v>
      </c>
      <c r="V128" s="61" t="s">
        <v>995</v>
      </c>
      <c r="W128" s="62"/>
      <c r="X128" s="56"/>
      <c r="Y128" s="56"/>
      <c r="Z128" s="56"/>
      <c r="AA128" s="56"/>
      <c r="AB128" s="56"/>
      <c r="AC128" s="56"/>
      <c r="AD128" s="56">
        <v>3266667</v>
      </c>
      <c r="AE128" s="56">
        <v>7000000</v>
      </c>
      <c r="AF128" s="56"/>
      <c r="AG128" s="56"/>
      <c r="AH128" s="60"/>
      <c r="AI128" s="63">
        <f t="shared" si="21"/>
        <v>10266667</v>
      </c>
      <c r="AJ128" s="64">
        <f t="shared" si="22"/>
        <v>21233333</v>
      </c>
      <c r="AK128" s="153"/>
    </row>
    <row r="129" spans="1:37" s="154" customFormat="1" x14ac:dyDescent="0.2">
      <c r="A129" s="55" t="s">
        <v>938</v>
      </c>
      <c r="B129" s="123">
        <v>50000000</v>
      </c>
      <c r="C129" s="57" t="s">
        <v>57</v>
      </c>
      <c r="D129" s="57" t="s">
        <v>177</v>
      </c>
      <c r="E129" s="57" t="s">
        <v>942</v>
      </c>
      <c r="F129" s="57" t="s">
        <v>940</v>
      </c>
      <c r="G129" s="57" t="s">
        <v>939</v>
      </c>
      <c r="H129" s="57" t="s">
        <v>1296</v>
      </c>
      <c r="I129" s="57" t="s">
        <v>84</v>
      </c>
      <c r="J129" s="57" t="s">
        <v>157</v>
      </c>
      <c r="K129" s="57" t="s">
        <v>943</v>
      </c>
      <c r="L129" s="58">
        <v>800</v>
      </c>
      <c r="M129" s="115">
        <v>50000000</v>
      </c>
      <c r="N129" s="56">
        <v>564</v>
      </c>
      <c r="O129" s="56">
        <v>50000000</v>
      </c>
      <c r="P129" s="59">
        <v>633</v>
      </c>
      <c r="Q129" s="56">
        <v>50000000</v>
      </c>
      <c r="R129" s="59">
        <v>624</v>
      </c>
      <c r="S129" s="56">
        <v>50000000</v>
      </c>
      <c r="T129" s="118" t="s">
        <v>950</v>
      </c>
      <c r="U129" s="118" t="s">
        <v>973</v>
      </c>
      <c r="V129" s="61" t="s">
        <v>996</v>
      </c>
      <c r="W129" s="62"/>
      <c r="X129" s="56"/>
      <c r="Y129" s="56"/>
      <c r="Z129" s="56"/>
      <c r="AA129" s="56"/>
      <c r="AB129" s="56"/>
      <c r="AC129" s="56"/>
      <c r="AD129" s="56">
        <v>4333333</v>
      </c>
      <c r="AE129" s="56">
        <v>10000000</v>
      </c>
      <c r="AF129" s="56"/>
      <c r="AG129" s="56"/>
      <c r="AH129" s="60"/>
      <c r="AI129" s="63">
        <f t="shared" si="21"/>
        <v>14333333</v>
      </c>
      <c r="AJ129" s="64">
        <f t="shared" si="22"/>
        <v>35666667</v>
      </c>
      <c r="AK129" s="153"/>
    </row>
    <row r="130" spans="1:37" s="154" customFormat="1" x14ac:dyDescent="0.2">
      <c r="A130" s="55" t="s">
        <v>938</v>
      </c>
      <c r="B130" s="123">
        <v>25200000</v>
      </c>
      <c r="C130" s="57" t="s">
        <v>57</v>
      </c>
      <c r="D130" s="57" t="s">
        <v>177</v>
      </c>
      <c r="E130" s="57" t="s">
        <v>942</v>
      </c>
      <c r="F130" s="57" t="s">
        <v>940</v>
      </c>
      <c r="G130" s="57" t="s">
        <v>939</v>
      </c>
      <c r="H130" s="57" t="s">
        <v>1296</v>
      </c>
      <c r="I130" s="57" t="s">
        <v>84</v>
      </c>
      <c r="J130" s="57" t="s">
        <v>157</v>
      </c>
      <c r="K130" s="57" t="s">
        <v>943</v>
      </c>
      <c r="L130" s="58">
        <v>801</v>
      </c>
      <c r="M130" s="115">
        <v>25200000</v>
      </c>
      <c r="N130" s="56">
        <v>742</v>
      </c>
      <c r="O130" s="56">
        <v>25200000</v>
      </c>
      <c r="P130" s="59">
        <v>795</v>
      </c>
      <c r="Q130" s="56">
        <v>25200000</v>
      </c>
      <c r="R130" s="59">
        <v>858</v>
      </c>
      <c r="S130" s="56">
        <v>25200000</v>
      </c>
      <c r="T130" s="118" t="s">
        <v>951</v>
      </c>
      <c r="U130" s="118" t="s">
        <v>974</v>
      </c>
      <c r="V130" s="61" t="s">
        <v>997</v>
      </c>
      <c r="W130" s="62"/>
      <c r="X130" s="56"/>
      <c r="Y130" s="56"/>
      <c r="Z130" s="56"/>
      <c r="AA130" s="56"/>
      <c r="AB130" s="56"/>
      <c r="AC130" s="56"/>
      <c r="AD130" s="56">
        <v>0</v>
      </c>
      <c r="AE130" s="56">
        <v>4853333</v>
      </c>
      <c r="AF130" s="56"/>
      <c r="AG130" s="56"/>
      <c r="AH130" s="60"/>
      <c r="AI130" s="63">
        <f t="shared" si="21"/>
        <v>4853333</v>
      </c>
      <c r="AJ130" s="64">
        <f t="shared" si="22"/>
        <v>20346667</v>
      </c>
      <c r="AK130" s="153"/>
    </row>
    <row r="131" spans="1:37" s="154" customFormat="1" x14ac:dyDescent="0.2">
      <c r="A131" s="55" t="s">
        <v>938</v>
      </c>
      <c r="B131" s="123">
        <v>25200000</v>
      </c>
      <c r="C131" s="57" t="s">
        <v>57</v>
      </c>
      <c r="D131" s="57" t="s">
        <v>177</v>
      </c>
      <c r="E131" s="57" t="s">
        <v>942</v>
      </c>
      <c r="F131" s="57" t="s">
        <v>940</v>
      </c>
      <c r="G131" s="57" t="s">
        <v>939</v>
      </c>
      <c r="H131" s="57" t="s">
        <v>1296</v>
      </c>
      <c r="I131" s="57" t="s">
        <v>84</v>
      </c>
      <c r="J131" s="57" t="s">
        <v>157</v>
      </c>
      <c r="K131" s="57" t="s">
        <v>943</v>
      </c>
      <c r="L131" s="58">
        <v>802</v>
      </c>
      <c r="M131" s="115">
        <v>25200000</v>
      </c>
      <c r="N131" s="56">
        <v>743</v>
      </c>
      <c r="O131" s="56">
        <v>25200000</v>
      </c>
      <c r="P131" s="59">
        <v>796</v>
      </c>
      <c r="Q131" s="56">
        <v>25200000</v>
      </c>
      <c r="R131" s="59">
        <v>857</v>
      </c>
      <c r="S131" s="56">
        <v>25200000</v>
      </c>
      <c r="T131" s="118" t="s">
        <v>952</v>
      </c>
      <c r="U131" s="118" t="s">
        <v>975</v>
      </c>
      <c r="V131" s="61" t="s">
        <v>998</v>
      </c>
      <c r="W131" s="62"/>
      <c r="X131" s="56"/>
      <c r="Y131" s="56"/>
      <c r="Z131" s="56"/>
      <c r="AA131" s="56"/>
      <c r="AB131" s="56"/>
      <c r="AC131" s="56"/>
      <c r="AD131" s="56">
        <v>0</v>
      </c>
      <c r="AE131" s="56">
        <v>4853333</v>
      </c>
      <c r="AF131" s="56"/>
      <c r="AG131" s="56"/>
      <c r="AH131" s="60"/>
      <c r="AI131" s="63">
        <f t="shared" si="21"/>
        <v>4853333</v>
      </c>
      <c r="AJ131" s="64">
        <f t="shared" si="22"/>
        <v>20346667</v>
      </c>
      <c r="AK131" s="153"/>
    </row>
    <row r="132" spans="1:37" s="154" customFormat="1" x14ac:dyDescent="0.2">
      <c r="A132" s="55" t="s">
        <v>938</v>
      </c>
      <c r="B132" s="123">
        <v>18400000</v>
      </c>
      <c r="C132" s="57" t="s">
        <v>57</v>
      </c>
      <c r="D132" s="57" t="s">
        <v>177</v>
      </c>
      <c r="E132" s="57" t="s">
        <v>942</v>
      </c>
      <c r="F132" s="57" t="s">
        <v>940</v>
      </c>
      <c r="G132" s="57" t="s">
        <v>939</v>
      </c>
      <c r="H132" s="57" t="s">
        <v>1296</v>
      </c>
      <c r="I132" s="57" t="s">
        <v>84</v>
      </c>
      <c r="J132" s="57" t="s">
        <v>157</v>
      </c>
      <c r="K132" s="57" t="s">
        <v>943</v>
      </c>
      <c r="L132" s="58">
        <v>803</v>
      </c>
      <c r="M132" s="115">
        <v>18400000</v>
      </c>
      <c r="N132" s="56">
        <v>790</v>
      </c>
      <c r="O132" s="56">
        <v>18400000</v>
      </c>
      <c r="P132" s="59">
        <v>825</v>
      </c>
      <c r="Q132" s="56">
        <v>18400000</v>
      </c>
      <c r="R132" s="59">
        <v>928</v>
      </c>
      <c r="S132" s="56">
        <v>18400000</v>
      </c>
      <c r="T132" s="118" t="s">
        <v>953</v>
      </c>
      <c r="U132" s="118" t="s">
        <v>976</v>
      </c>
      <c r="V132" s="61" t="s">
        <v>999</v>
      </c>
      <c r="W132" s="62"/>
      <c r="X132" s="56"/>
      <c r="Y132" s="56"/>
      <c r="Z132" s="56"/>
      <c r="AA132" s="56"/>
      <c r="AB132" s="56"/>
      <c r="AC132" s="56"/>
      <c r="AD132" s="56"/>
      <c r="AE132" s="56">
        <v>1533333</v>
      </c>
      <c r="AF132" s="56"/>
      <c r="AG132" s="56"/>
      <c r="AH132" s="60"/>
      <c r="AI132" s="63">
        <f t="shared" si="21"/>
        <v>1533333</v>
      </c>
      <c r="AJ132" s="64">
        <f t="shared" si="22"/>
        <v>16866667</v>
      </c>
      <c r="AK132" s="153"/>
    </row>
    <row r="133" spans="1:37" s="154" customFormat="1" x14ac:dyDescent="0.2">
      <c r="A133" s="55" t="s">
        <v>938</v>
      </c>
      <c r="B133" s="123">
        <v>21200000</v>
      </c>
      <c r="C133" s="57" t="s">
        <v>57</v>
      </c>
      <c r="D133" s="57" t="s">
        <v>177</v>
      </c>
      <c r="E133" s="57" t="s">
        <v>942</v>
      </c>
      <c r="F133" s="57" t="s">
        <v>940</v>
      </c>
      <c r="G133" s="57" t="s">
        <v>939</v>
      </c>
      <c r="H133" s="57" t="s">
        <v>1296</v>
      </c>
      <c r="I133" s="57" t="s">
        <v>84</v>
      </c>
      <c r="J133" s="57" t="s">
        <v>157</v>
      </c>
      <c r="K133" s="57" t="s">
        <v>943</v>
      </c>
      <c r="L133" s="58">
        <v>804</v>
      </c>
      <c r="M133" s="115">
        <v>21200000</v>
      </c>
      <c r="N133" s="56">
        <v>491</v>
      </c>
      <c r="O133" s="56">
        <v>21200000</v>
      </c>
      <c r="P133" s="59">
        <v>589</v>
      </c>
      <c r="Q133" s="56">
        <v>21200000</v>
      </c>
      <c r="R133" s="59">
        <v>685</v>
      </c>
      <c r="S133" s="56">
        <v>21200000</v>
      </c>
      <c r="T133" s="118" t="s">
        <v>954</v>
      </c>
      <c r="U133" s="118" t="s">
        <v>977</v>
      </c>
      <c r="V133" s="61" t="s">
        <v>1000</v>
      </c>
      <c r="W133" s="62"/>
      <c r="X133" s="56"/>
      <c r="Y133" s="56"/>
      <c r="Z133" s="56"/>
      <c r="AA133" s="56"/>
      <c r="AB133" s="56"/>
      <c r="AC133" s="56"/>
      <c r="AD133" s="56">
        <v>2296667</v>
      </c>
      <c r="AE133" s="56">
        <v>5300000</v>
      </c>
      <c r="AF133" s="56"/>
      <c r="AG133" s="56"/>
      <c r="AH133" s="60"/>
      <c r="AI133" s="63">
        <f t="shared" si="21"/>
        <v>7596667</v>
      </c>
      <c r="AJ133" s="64">
        <f t="shared" si="22"/>
        <v>13603333</v>
      </c>
      <c r="AK133" s="153"/>
    </row>
    <row r="134" spans="1:37" s="154" customFormat="1" x14ac:dyDescent="0.2">
      <c r="A134" s="55" t="s">
        <v>938</v>
      </c>
      <c r="B134" s="123">
        <v>18400000</v>
      </c>
      <c r="C134" s="57" t="s">
        <v>57</v>
      </c>
      <c r="D134" s="57" t="s">
        <v>177</v>
      </c>
      <c r="E134" s="57" t="s">
        <v>942</v>
      </c>
      <c r="F134" s="57" t="s">
        <v>940</v>
      </c>
      <c r="G134" s="57" t="s">
        <v>939</v>
      </c>
      <c r="H134" s="57" t="s">
        <v>1296</v>
      </c>
      <c r="I134" s="57" t="s">
        <v>84</v>
      </c>
      <c r="J134" s="57" t="s">
        <v>157</v>
      </c>
      <c r="K134" s="57" t="s">
        <v>943</v>
      </c>
      <c r="L134" s="58">
        <v>805</v>
      </c>
      <c r="M134" s="115">
        <v>18400000</v>
      </c>
      <c r="N134" s="56">
        <v>791</v>
      </c>
      <c r="O134" s="56">
        <v>18400000</v>
      </c>
      <c r="P134" s="59">
        <v>824</v>
      </c>
      <c r="Q134" s="56">
        <v>18400000</v>
      </c>
      <c r="R134" s="59">
        <v>970</v>
      </c>
      <c r="S134" s="56">
        <v>18400000</v>
      </c>
      <c r="T134" s="118" t="s">
        <v>955</v>
      </c>
      <c r="U134" s="118" t="s">
        <v>978</v>
      </c>
      <c r="V134" s="61" t="s">
        <v>1001</v>
      </c>
      <c r="W134" s="62"/>
      <c r="X134" s="56"/>
      <c r="Y134" s="56"/>
      <c r="Z134" s="56"/>
      <c r="AA134" s="56"/>
      <c r="AB134" s="56"/>
      <c r="AC134" s="56"/>
      <c r="AD134" s="56"/>
      <c r="AE134" s="56">
        <v>1073333</v>
      </c>
      <c r="AF134" s="56"/>
      <c r="AG134" s="56"/>
      <c r="AH134" s="60"/>
      <c r="AI134" s="63">
        <f t="shared" si="21"/>
        <v>1073333</v>
      </c>
      <c r="AJ134" s="64">
        <f t="shared" si="22"/>
        <v>17326667</v>
      </c>
      <c r="AK134" s="153"/>
    </row>
    <row r="135" spans="1:37" s="154" customFormat="1" x14ac:dyDescent="0.2">
      <c r="A135" s="55" t="s">
        <v>938</v>
      </c>
      <c r="B135" s="123">
        <v>25000000</v>
      </c>
      <c r="C135" s="57" t="s">
        <v>57</v>
      </c>
      <c r="D135" s="57" t="s">
        <v>177</v>
      </c>
      <c r="E135" s="57" t="s">
        <v>942</v>
      </c>
      <c r="F135" s="57" t="s">
        <v>940</v>
      </c>
      <c r="G135" s="57" t="s">
        <v>939</v>
      </c>
      <c r="H135" s="57" t="s">
        <v>1296</v>
      </c>
      <c r="I135" s="57" t="s">
        <v>84</v>
      </c>
      <c r="J135" s="57" t="s">
        <v>157</v>
      </c>
      <c r="K135" s="57" t="s">
        <v>943</v>
      </c>
      <c r="L135" s="58">
        <v>806</v>
      </c>
      <c r="M135" s="115">
        <v>25000000</v>
      </c>
      <c r="N135" s="56">
        <v>495</v>
      </c>
      <c r="O135" s="56">
        <v>25000000</v>
      </c>
      <c r="P135" s="59">
        <v>586</v>
      </c>
      <c r="Q135" s="56">
        <v>25000000</v>
      </c>
      <c r="R135" s="59">
        <v>614</v>
      </c>
      <c r="S135" s="56">
        <v>25000000</v>
      </c>
      <c r="T135" s="118" t="s">
        <v>956</v>
      </c>
      <c r="U135" s="118" t="s">
        <v>979</v>
      </c>
      <c r="V135" s="61" t="s">
        <v>1002</v>
      </c>
      <c r="W135" s="62"/>
      <c r="X135" s="56"/>
      <c r="Y135" s="56"/>
      <c r="Z135" s="56"/>
      <c r="AA135" s="56"/>
      <c r="AB135" s="56"/>
      <c r="AC135" s="56"/>
      <c r="AD135" s="56">
        <v>2333333</v>
      </c>
      <c r="AE135" s="56">
        <v>5000000</v>
      </c>
      <c r="AF135" s="56"/>
      <c r="AG135" s="56"/>
      <c r="AH135" s="60"/>
      <c r="AI135" s="63">
        <f t="shared" si="21"/>
        <v>7333333</v>
      </c>
      <c r="AJ135" s="64">
        <f t="shared" si="22"/>
        <v>17666667</v>
      </c>
      <c r="AK135" s="153"/>
    </row>
    <row r="136" spans="1:37" s="154" customFormat="1" x14ac:dyDescent="0.2">
      <c r="A136" s="55" t="s">
        <v>938</v>
      </c>
      <c r="B136" s="123">
        <v>12960000</v>
      </c>
      <c r="C136" s="57" t="s">
        <v>57</v>
      </c>
      <c r="D136" s="57" t="s">
        <v>177</v>
      </c>
      <c r="E136" s="57" t="s">
        <v>942</v>
      </c>
      <c r="F136" s="57" t="s">
        <v>940</v>
      </c>
      <c r="G136" s="57" t="s">
        <v>939</v>
      </c>
      <c r="H136" s="57" t="s">
        <v>1296</v>
      </c>
      <c r="I136" s="57" t="s">
        <v>84</v>
      </c>
      <c r="J136" s="57" t="s">
        <v>157</v>
      </c>
      <c r="K136" s="57" t="s">
        <v>943</v>
      </c>
      <c r="L136" s="58">
        <v>807</v>
      </c>
      <c r="M136" s="115">
        <v>12960000</v>
      </c>
      <c r="N136" s="56">
        <v>744</v>
      </c>
      <c r="O136" s="56">
        <v>12960000</v>
      </c>
      <c r="P136" s="59">
        <v>792</v>
      </c>
      <c r="Q136" s="56">
        <v>12960000</v>
      </c>
      <c r="R136" s="59">
        <v>866</v>
      </c>
      <c r="S136" s="56">
        <v>12960000</v>
      </c>
      <c r="T136" s="118" t="s">
        <v>957</v>
      </c>
      <c r="U136" s="118" t="s">
        <v>980</v>
      </c>
      <c r="V136" s="61" t="s">
        <v>1003</v>
      </c>
      <c r="W136" s="62"/>
      <c r="X136" s="56"/>
      <c r="Y136" s="56"/>
      <c r="Z136" s="56"/>
      <c r="AA136" s="56"/>
      <c r="AB136" s="56"/>
      <c r="AC136" s="56"/>
      <c r="AD136" s="56">
        <v>0</v>
      </c>
      <c r="AE136" s="56">
        <v>2808000</v>
      </c>
      <c r="AF136" s="56"/>
      <c r="AG136" s="56"/>
      <c r="AH136" s="60"/>
      <c r="AI136" s="63">
        <f t="shared" si="21"/>
        <v>2808000</v>
      </c>
      <c r="AJ136" s="64">
        <f t="shared" si="22"/>
        <v>10152000</v>
      </c>
      <c r="AK136" s="153"/>
    </row>
    <row r="137" spans="1:37" s="154" customFormat="1" x14ac:dyDescent="0.2">
      <c r="A137" s="55" t="s">
        <v>938</v>
      </c>
      <c r="B137" s="123">
        <v>24000000</v>
      </c>
      <c r="C137" s="57" t="s">
        <v>57</v>
      </c>
      <c r="D137" s="57" t="s">
        <v>177</v>
      </c>
      <c r="E137" s="57" t="s">
        <v>942</v>
      </c>
      <c r="F137" s="57" t="s">
        <v>940</v>
      </c>
      <c r="G137" s="57" t="s">
        <v>939</v>
      </c>
      <c r="H137" s="57" t="s">
        <v>1296</v>
      </c>
      <c r="I137" s="57" t="s">
        <v>84</v>
      </c>
      <c r="J137" s="57" t="s">
        <v>157</v>
      </c>
      <c r="K137" s="57" t="s">
        <v>943</v>
      </c>
      <c r="L137" s="58">
        <v>808</v>
      </c>
      <c r="M137" s="115">
        <v>24000000</v>
      </c>
      <c r="N137" s="56">
        <v>486</v>
      </c>
      <c r="O137" s="56">
        <v>24000000</v>
      </c>
      <c r="P137" s="59">
        <v>588</v>
      </c>
      <c r="Q137" s="56">
        <v>24000000</v>
      </c>
      <c r="R137" s="59">
        <v>659</v>
      </c>
      <c r="S137" s="56">
        <v>24000000</v>
      </c>
      <c r="T137" s="118" t="s">
        <v>958</v>
      </c>
      <c r="U137" s="118" t="s">
        <v>981</v>
      </c>
      <c r="V137" s="61" t="s">
        <v>1004</v>
      </c>
      <c r="W137" s="62"/>
      <c r="X137" s="56"/>
      <c r="Y137" s="56"/>
      <c r="Z137" s="56"/>
      <c r="AA137" s="56"/>
      <c r="AB137" s="56"/>
      <c r="AC137" s="56"/>
      <c r="AD137" s="56">
        <v>2600000</v>
      </c>
      <c r="AE137" s="56">
        <v>6000000</v>
      </c>
      <c r="AF137" s="56"/>
      <c r="AG137" s="56"/>
      <c r="AH137" s="60"/>
      <c r="AI137" s="63">
        <f t="shared" si="21"/>
        <v>8600000</v>
      </c>
      <c r="AJ137" s="64">
        <f t="shared" si="22"/>
        <v>15400000</v>
      </c>
      <c r="AK137" s="153"/>
    </row>
    <row r="138" spans="1:37" s="154" customFormat="1" x14ac:dyDescent="0.2">
      <c r="A138" s="55" t="s">
        <v>938</v>
      </c>
      <c r="B138" s="123">
        <v>27000000</v>
      </c>
      <c r="C138" s="57" t="s">
        <v>57</v>
      </c>
      <c r="D138" s="57" t="s">
        <v>177</v>
      </c>
      <c r="E138" s="57" t="s">
        <v>942</v>
      </c>
      <c r="F138" s="57" t="s">
        <v>940</v>
      </c>
      <c r="G138" s="57" t="s">
        <v>939</v>
      </c>
      <c r="H138" s="57" t="s">
        <v>1296</v>
      </c>
      <c r="I138" s="57" t="s">
        <v>84</v>
      </c>
      <c r="J138" s="57" t="s">
        <v>157</v>
      </c>
      <c r="K138" s="57" t="s">
        <v>943</v>
      </c>
      <c r="L138" s="58">
        <v>809</v>
      </c>
      <c r="M138" s="115">
        <v>27000000</v>
      </c>
      <c r="N138" s="56">
        <v>669</v>
      </c>
      <c r="O138" s="56">
        <v>27000000</v>
      </c>
      <c r="P138" s="59">
        <v>711</v>
      </c>
      <c r="Q138" s="56">
        <v>27000000</v>
      </c>
      <c r="R138" s="59">
        <v>739</v>
      </c>
      <c r="S138" s="56">
        <v>27000000</v>
      </c>
      <c r="T138" s="118" t="s">
        <v>959</v>
      </c>
      <c r="U138" s="118" t="s">
        <v>982</v>
      </c>
      <c r="V138" s="61" t="s">
        <v>1005</v>
      </c>
      <c r="W138" s="62"/>
      <c r="X138" s="56"/>
      <c r="Y138" s="56"/>
      <c r="Z138" s="56"/>
      <c r="AA138" s="56"/>
      <c r="AB138" s="56"/>
      <c r="AC138" s="56"/>
      <c r="AD138" s="56">
        <v>1600000</v>
      </c>
      <c r="AE138" s="56">
        <v>6000000</v>
      </c>
      <c r="AF138" s="56"/>
      <c r="AG138" s="56"/>
      <c r="AH138" s="60"/>
      <c r="AI138" s="63">
        <f t="shared" si="21"/>
        <v>7600000</v>
      </c>
      <c r="AJ138" s="64">
        <f t="shared" si="22"/>
        <v>19400000</v>
      </c>
      <c r="AK138" s="153"/>
    </row>
    <row r="139" spans="1:37" s="154" customFormat="1" x14ac:dyDescent="0.2">
      <c r="A139" s="55" t="s">
        <v>938</v>
      </c>
      <c r="B139" s="123">
        <v>35600000</v>
      </c>
      <c r="C139" s="57" t="s">
        <v>57</v>
      </c>
      <c r="D139" s="57" t="s">
        <v>177</v>
      </c>
      <c r="E139" s="57" t="s">
        <v>942</v>
      </c>
      <c r="F139" s="57" t="s">
        <v>940</v>
      </c>
      <c r="G139" s="57" t="s">
        <v>939</v>
      </c>
      <c r="H139" s="57" t="s">
        <v>1296</v>
      </c>
      <c r="I139" s="57" t="s">
        <v>84</v>
      </c>
      <c r="J139" s="57" t="s">
        <v>157</v>
      </c>
      <c r="K139" s="57" t="s">
        <v>943</v>
      </c>
      <c r="L139" s="58">
        <v>810</v>
      </c>
      <c r="M139" s="115">
        <v>35600000</v>
      </c>
      <c r="N139" s="56">
        <v>792</v>
      </c>
      <c r="O139" s="56">
        <v>34400000</v>
      </c>
      <c r="P139" s="59">
        <v>828</v>
      </c>
      <c r="Q139" s="56">
        <v>34400000</v>
      </c>
      <c r="R139" s="59">
        <v>956</v>
      </c>
      <c r="S139" s="56">
        <v>34400000</v>
      </c>
      <c r="T139" s="118" t="s">
        <v>960</v>
      </c>
      <c r="U139" s="118" t="s">
        <v>983</v>
      </c>
      <c r="V139" s="61" t="s">
        <v>1006</v>
      </c>
      <c r="W139" s="62"/>
      <c r="X139" s="56"/>
      <c r="Y139" s="56"/>
      <c r="Z139" s="56"/>
      <c r="AA139" s="56"/>
      <c r="AB139" s="56"/>
      <c r="AC139" s="56"/>
      <c r="AD139" s="56"/>
      <c r="AE139" s="56">
        <v>2580000</v>
      </c>
      <c r="AF139" s="56"/>
      <c r="AG139" s="56"/>
      <c r="AH139" s="60"/>
      <c r="AI139" s="63">
        <f t="shared" ref="AI139:AI142" si="23">SUM(W139:AH139)</f>
        <v>2580000</v>
      </c>
      <c r="AJ139" s="64">
        <f t="shared" ref="AJ139:AJ142" si="24">+S139-AI139</f>
        <v>31820000</v>
      </c>
      <c r="AK139" s="153"/>
    </row>
    <row r="140" spans="1:37" s="154" customFormat="1" x14ac:dyDescent="0.2">
      <c r="A140" s="55" t="s">
        <v>938</v>
      </c>
      <c r="B140" s="123">
        <v>28000000</v>
      </c>
      <c r="C140" s="57" t="s">
        <v>57</v>
      </c>
      <c r="D140" s="57" t="s">
        <v>177</v>
      </c>
      <c r="E140" s="57" t="s">
        <v>942</v>
      </c>
      <c r="F140" s="57" t="s">
        <v>940</v>
      </c>
      <c r="G140" s="57" t="s">
        <v>939</v>
      </c>
      <c r="H140" s="57" t="s">
        <v>1296</v>
      </c>
      <c r="I140" s="57" t="s">
        <v>84</v>
      </c>
      <c r="J140" s="57" t="s">
        <v>157</v>
      </c>
      <c r="K140" s="57" t="s">
        <v>943</v>
      </c>
      <c r="L140" s="58">
        <v>811</v>
      </c>
      <c r="M140" s="115">
        <v>28000000</v>
      </c>
      <c r="N140" s="56">
        <v>793</v>
      </c>
      <c r="O140" s="56">
        <v>28000000</v>
      </c>
      <c r="P140" s="59">
        <v>829</v>
      </c>
      <c r="Q140" s="56">
        <v>28000000</v>
      </c>
      <c r="R140" s="59">
        <v>935</v>
      </c>
      <c r="S140" s="56">
        <v>28000000</v>
      </c>
      <c r="T140" s="118" t="s">
        <v>961</v>
      </c>
      <c r="U140" s="118" t="s">
        <v>984</v>
      </c>
      <c r="V140" s="61" t="s">
        <v>1007</v>
      </c>
      <c r="W140" s="62"/>
      <c r="X140" s="56"/>
      <c r="Y140" s="56"/>
      <c r="Z140" s="56"/>
      <c r="AA140" s="56"/>
      <c r="AB140" s="56"/>
      <c r="AC140" s="56"/>
      <c r="AD140" s="56"/>
      <c r="AE140" s="56">
        <v>2100000</v>
      </c>
      <c r="AF140" s="56"/>
      <c r="AG140" s="56"/>
      <c r="AH140" s="60"/>
      <c r="AI140" s="63">
        <f t="shared" si="23"/>
        <v>2100000</v>
      </c>
      <c r="AJ140" s="64">
        <f t="shared" si="24"/>
        <v>25900000</v>
      </c>
      <c r="AK140" s="153"/>
    </row>
    <row r="141" spans="1:37" s="154" customFormat="1" x14ac:dyDescent="0.2">
      <c r="A141" s="55" t="s">
        <v>938</v>
      </c>
      <c r="B141" s="123">
        <v>30000000</v>
      </c>
      <c r="C141" s="57" t="s">
        <v>57</v>
      </c>
      <c r="D141" s="57" t="s">
        <v>177</v>
      </c>
      <c r="E141" s="57" t="s">
        <v>942</v>
      </c>
      <c r="F141" s="57" t="s">
        <v>940</v>
      </c>
      <c r="G141" s="57" t="s">
        <v>939</v>
      </c>
      <c r="H141" s="57" t="s">
        <v>1296</v>
      </c>
      <c r="I141" s="57" t="s">
        <v>84</v>
      </c>
      <c r="J141" s="57" t="s">
        <v>157</v>
      </c>
      <c r="K141" s="57" t="s">
        <v>943</v>
      </c>
      <c r="L141" s="58">
        <v>812</v>
      </c>
      <c r="M141" s="115">
        <v>30000000</v>
      </c>
      <c r="N141" s="56">
        <v>485</v>
      </c>
      <c r="O141" s="56">
        <v>30000000</v>
      </c>
      <c r="P141" s="59">
        <v>587</v>
      </c>
      <c r="Q141" s="56">
        <v>30000000</v>
      </c>
      <c r="R141" s="59">
        <v>622</v>
      </c>
      <c r="S141" s="56">
        <v>30000000</v>
      </c>
      <c r="T141" s="118" t="s">
        <v>962</v>
      </c>
      <c r="U141" s="118" t="s">
        <v>985</v>
      </c>
      <c r="V141" s="61" t="s">
        <v>1008</v>
      </c>
      <c r="W141" s="62"/>
      <c r="X141" s="56"/>
      <c r="Y141" s="56"/>
      <c r="Z141" s="56"/>
      <c r="AA141" s="56"/>
      <c r="AB141" s="56"/>
      <c r="AC141" s="56"/>
      <c r="AD141" s="56">
        <v>2800000</v>
      </c>
      <c r="AE141" s="56">
        <v>6000000</v>
      </c>
      <c r="AF141" s="56"/>
      <c r="AG141" s="56"/>
      <c r="AH141" s="60"/>
      <c r="AI141" s="63">
        <f t="shared" si="23"/>
        <v>8800000</v>
      </c>
      <c r="AJ141" s="64">
        <f t="shared" si="24"/>
        <v>21200000</v>
      </c>
      <c r="AK141" s="153"/>
    </row>
    <row r="142" spans="1:37" s="154" customFormat="1" x14ac:dyDescent="0.2">
      <c r="A142" s="55" t="s">
        <v>938</v>
      </c>
      <c r="B142" s="123">
        <v>21000000</v>
      </c>
      <c r="C142" s="57" t="s">
        <v>57</v>
      </c>
      <c r="D142" s="57" t="s">
        <v>177</v>
      </c>
      <c r="E142" s="57" t="s">
        <v>942</v>
      </c>
      <c r="F142" s="57" t="s">
        <v>940</v>
      </c>
      <c r="G142" s="57" t="s">
        <v>939</v>
      </c>
      <c r="H142" s="57" t="s">
        <v>1296</v>
      </c>
      <c r="I142" s="57" t="s">
        <v>84</v>
      </c>
      <c r="J142" s="57" t="s">
        <v>157</v>
      </c>
      <c r="K142" s="57" t="s">
        <v>943</v>
      </c>
      <c r="L142" s="58">
        <v>813</v>
      </c>
      <c r="M142" s="115">
        <v>21000000</v>
      </c>
      <c r="N142" s="56">
        <v>794</v>
      </c>
      <c r="O142" s="56">
        <v>21000000</v>
      </c>
      <c r="P142" s="59">
        <v>831</v>
      </c>
      <c r="Q142" s="56">
        <v>21000000</v>
      </c>
      <c r="R142" s="59">
        <v>927</v>
      </c>
      <c r="S142" s="56">
        <v>21000000</v>
      </c>
      <c r="T142" s="118" t="s">
        <v>963</v>
      </c>
      <c r="U142" s="118" t="s">
        <v>986</v>
      </c>
      <c r="V142" s="61" t="s">
        <v>1009</v>
      </c>
      <c r="W142" s="62"/>
      <c r="X142" s="56"/>
      <c r="Y142" s="56"/>
      <c r="Z142" s="56"/>
      <c r="AA142" s="56"/>
      <c r="AB142" s="56"/>
      <c r="AC142" s="56"/>
      <c r="AD142" s="56"/>
      <c r="AE142" s="56">
        <v>1633333</v>
      </c>
      <c r="AF142" s="56"/>
      <c r="AG142" s="56"/>
      <c r="AH142" s="60"/>
      <c r="AI142" s="63">
        <f t="shared" si="23"/>
        <v>1633333</v>
      </c>
      <c r="AJ142" s="64">
        <f t="shared" si="24"/>
        <v>19366667</v>
      </c>
      <c r="AK142" s="153"/>
    </row>
    <row r="143" spans="1:37" s="154" customFormat="1" x14ac:dyDescent="0.2">
      <c r="A143" s="55" t="s">
        <v>938</v>
      </c>
      <c r="B143" s="123">
        <v>18400000</v>
      </c>
      <c r="C143" s="57" t="s">
        <v>57</v>
      </c>
      <c r="D143" s="57" t="s">
        <v>177</v>
      </c>
      <c r="E143" s="57" t="s">
        <v>942</v>
      </c>
      <c r="F143" s="57" t="s">
        <v>940</v>
      </c>
      <c r="G143" s="57" t="s">
        <v>939</v>
      </c>
      <c r="H143" s="57" t="s">
        <v>1296</v>
      </c>
      <c r="I143" s="57" t="s">
        <v>84</v>
      </c>
      <c r="J143" s="57" t="s">
        <v>157</v>
      </c>
      <c r="K143" s="57" t="s">
        <v>943</v>
      </c>
      <c r="L143" s="58">
        <v>814</v>
      </c>
      <c r="M143" s="115">
        <v>18400000</v>
      </c>
      <c r="N143" s="56">
        <v>795</v>
      </c>
      <c r="O143" s="56">
        <v>18400000</v>
      </c>
      <c r="P143" s="59">
        <v>830</v>
      </c>
      <c r="Q143" s="56">
        <v>3680000</v>
      </c>
      <c r="R143" s="59">
        <v>954</v>
      </c>
      <c r="S143" s="56">
        <v>3680000</v>
      </c>
      <c r="T143" s="118" t="s">
        <v>964</v>
      </c>
      <c r="U143" s="118" t="s">
        <v>987</v>
      </c>
      <c r="V143" s="61" t="s">
        <v>1010</v>
      </c>
      <c r="W143" s="62"/>
      <c r="X143" s="56"/>
      <c r="Y143" s="56"/>
      <c r="Z143" s="56"/>
      <c r="AA143" s="56"/>
      <c r="AB143" s="56"/>
      <c r="AC143" s="56"/>
      <c r="AD143" s="56"/>
      <c r="AE143" s="56">
        <v>1533333</v>
      </c>
      <c r="AF143" s="56"/>
      <c r="AG143" s="56"/>
      <c r="AH143" s="60"/>
      <c r="AI143" s="63">
        <f t="shared" si="19"/>
        <v>1533333</v>
      </c>
      <c r="AJ143" s="64">
        <f t="shared" si="20"/>
        <v>2146667</v>
      </c>
      <c r="AK143" s="153"/>
    </row>
    <row r="144" spans="1:37" s="154" customFormat="1" x14ac:dyDescent="0.2">
      <c r="A144" s="55" t="s">
        <v>938</v>
      </c>
      <c r="B144" s="123">
        <v>16500000</v>
      </c>
      <c r="C144" s="57" t="s">
        <v>57</v>
      </c>
      <c r="D144" s="57" t="s">
        <v>177</v>
      </c>
      <c r="E144" s="57" t="s">
        <v>942</v>
      </c>
      <c r="F144" s="57" t="s">
        <v>940</v>
      </c>
      <c r="G144" s="57" t="s">
        <v>939</v>
      </c>
      <c r="H144" s="57" t="s">
        <v>1296</v>
      </c>
      <c r="I144" s="57" t="s">
        <v>84</v>
      </c>
      <c r="J144" s="57" t="s">
        <v>157</v>
      </c>
      <c r="K144" s="57" t="s">
        <v>943</v>
      </c>
      <c r="L144" s="58">
        <v>852</v>
      </c>
      <c r="M144" s="115">
        <v>16500000</v>
      </c>
      <c r="N144" s="56">
        <v>834</v>
      </c>
      <c r="O144" s="56">
        <v>16500000</v>
      </c>
      <c r="P144" s="59">
        <v>915</v>
      </c>
      <c r="Q144" s="56">
        <v>16500000</v>
      </c>
      <c r="R144" s="59">
        <v>1059</v>
      </c>
      <c r="S144" s="56">
        <v>16500000</v>
      </c>
      <c r="T144" s="118" t="s">
        <v>965</v>
      </c>
      <c r="U144" s="118" t="s">
        <v>988</v>
      </c>
      <c r="V144" s="61" t="s">
        <v>1011</v>
      </c>
      <c r="W144" s="62"/>
      <c r="X144" s="56"/>
      <c r="Y144" s="56"/>
      <c r="Z144" s="56"/>
      <c r="AA144" s="56"/>
      <c r="AB144" s="56"/>
      <c r="AC144" s="56"/>
      <c r="AD144" s="56"/>
      <c r="AE144" s="56">
        <v>0</v>
      </c>
      <c r="AF144" s="56"/>
      <c r="AG144" s="56"/>
      <c r="AH144" s="60"/>
      <c r="AI144" s="63">
        <f t="shared" si="19"/>
        <v>0</v>
      </c>
      <c r="AJ144" s="64">
        <f t="shared" si="20"/>
        <v>16500000</v>
      </c>
      <c r="AK144" s="153"/>
    </row>
    <row r="145" spans="1:37" s="154" customFormat="1" x14ac:dyDescent="0.2">
      <c r="A145" s="55" t="s">
        <v>938</v>
      </c>
      <c r="B145" s="123">
        <v>24000000</v>
      </c>
      <c r="C145" s="57" t="s">
        <v>57</v>
      </c>
      <c r="D145" s="57" t="s">
        <v>177</v>
      </c>
      <c r="E145" s="57" t="s">
        <v>942</v>
      </c>
      <c r="F145" s="57" t="s">
        <v>940</v>
      </c>
      <c r="G145" s="57" t="s">
        <v>939</v>
      </c>
      <c r="H145" s="57" t="s">
        <v>1296</v>
      </c>
      <c r="I145" s="57" t="s">
        <v>84</v>
      </c>
      <c r="J145" s="57" t="s">
        <v>157</v>
      </c>
      <c r="K145" s="57" t="s">
        <v>943</v>
      </c>
      <c r="L145" s="58">
        <v>853</v>
      </c>
      <c r="M145" s="115">
        <v>24000000</v>
      </c>
      <c r="N145" s="56">
        <v>833</v>
      </c>
      <c r="O145" s="56">
        <v>24000000</v>
      </c>
      <c r="P145" s="59">
        <v>916</v>
      </c>
      <c r="Q145" s="56">
        <v>24000000</v>
      </c>
      <c r="R145" s="59">
        <v>1058</v>
      </c>
      <c r="S145" s="56">
        <v>24000000</v>
      </c>
      <c r="T145" s="118" t="s">
        <v>966</v>
      </c>
      <c r="U145" s="118" t="s">
        <v>989</v>
      </c>
      <c r="V145" s="61" t="s">
        <v>1012</v>
      </c>
      <c r="W145" s="62"/>
      <c r="X145" s="56"/>
      <c r="Y145" s="56"/>
      <c r="Z145" s="56"/>
      <c r="AA145" s="56"/>
      <c r="AB145" s="56"/>
      <c r="AC145" s="56"/>
      <c r="AD145" s="56"/>
      <c r="AE145" s="56">
        <v>0</v>
      </c>
      <c r="AF145" s="56"/>
      <c r="AG145" s="56"/>
      <c r="AH145" s="60"/>
      <c r="AI145" s="63">
        <f t="shared" si="19"/>
        <v>0</v>
      </c>
      <c r="AJ145" s="64">
        <f t="shared" si="20"/>
        <v>24000000</v>
      </c>
      <c r="AK145" s="153"/>
    </row>
    <row r="146" spans="1:37" s="154" customFormat="1" x14ac:dyDescent="0.2">
      <c r="A146" s="55" t="s">
        <v>938</v>
      </c>
      <c r="B146" s="123">
        <v>20000000</v>
      </c>
      <c r="C146" s="57" t="s">
        <v>57</v>
      </c>
      <c r="D146" s="57" t="s">
        <v>177</v>
      </c>
      <c r="E146" s="57" t="s">
        <v>942</v>
      </c>
      <c r="F146" s="57" t="s">
        <v>940</v>
      </c>
      <c r="G146" s="57" t="s">
        <v>939</v>
      </c>
      <c r="H146" s="57" t="s">
        <v>1296</v>
      </c>
      <c r="I146" s="57" t="s">
        <v>84</v>
      </c>
      <c r="J146" s="57" t="s">
        <v>157</v>
      </c>
      <c r="K146" s="57" t="s">
        <v>943</v>
      </c>
      <c r="L146" s="58">
        <v>794</v>
      </c>
      <c r="M146" s="115">
        <v>20000000</v>
      </c>
      <c r="N146" s="56">
        <v>789</v>
      </c>
      <c r="O146" s="56">
        <v>20000000</v>
      </c>
      <c r="P146" s="59">
        <v>1108</v>
      </c>
      <c r="Q146" s="56">
        <v>160000000</v>
      </c>
      <c r="R146" s="59">
        <v>1507</v>
      </c>
      <c r="S146" s="56">
        <v>160000000</v>
      </c>
      <c r="T146" s="118" t="s">
        <v>1962</v>
      </c>
      <c r="U146" s="118" t="s">
        <v>1700</v>
      </c>
      <c r="V146" s="61">
        <v>791</v>
      </c>
      <c r="W146" s="62"/>
      <c r="X146" s="56"/>
      <c r="Y146" s="56"/>
      <c r="Z146" s="56"/>
      <c r="AA146" s="56"/>
      <c r="AB146" s="56"/>
      <c r="AC146" s="56"/>
      <c r="AD146" s="56"/>
      <c r="AE146" s="56"/>
      <c r="AF146" s="56"/>
      <c r="AG146" s="56"/>
      <c r="AH146" s="60"/>
      <c r="AI146" s="63">
        <f t="shared" ref="AI146:AI166" si="25">SUM(W146:AH146)</f>
        <v>0</v>
      </c>
      <c r="AJ146" s="64">
        <f t="shared" ref="AJ146:AJ166" si="26">+S146-AI146</f>
        <v>160000000</v>
      </c>
      <c r="AK146" s="153"/>
    </row>
    <row r="147" spans="1:37" s="154" customFormat="1" x14ac:dyDescent="0.2">
      <c r="A147" s="55" t="s">
        <v>938</v>
      </c>
      <c r="B147" s="123">
        <v>26000000</v>
      </c>
      <c r="C147" s="57" t="s">
        <v>57</v>
      </c>
      <c r="D147" s="57" t="s">
        <v>177</v>
      </c>
      <c r="E147" s="57" t="s">
        <v>942</v>
      </c>
      <c r="F147" s="57" t="s">
        <v>940</v>
      </c>
      <c r="G147" s="57" t="s">
        <v>939</v>
      </c>
      <c r="H147" s="57" t="s">
        <v>1296</v>
      </c>
      <c r="I147" s="57" t="s">
        <v>84</v>
      </c>
      <c r="J147" s="57" t="s">
        <v>157</v>
      </c>
      <c r="K147" s="57" t="s">
        <v>943</v>
      </c>
      <c r="L147" s="58">
        <v>795</v>
      </c>
      <c r="M147" s="115">
        <v>26000000</v>
      </c>
      <c r="N147" s="56">
        <v>494</v>
      </c>
      <c r="O147" s="56">
        <v>26000000</v>
      </c>
      <c r="P147" s="59">
        <v>1066</v>
      </c>
      <c r="Q147" s="56">
        <v>6440000</v>
      </c>
      <c r="R147" s="59" t="s">
        <v>1708</v>
      </c>
      <c r="S147" s="56">
        <v>6440000</v>
      </c>
      <c r="T147" s="118" t="s">
        <v>945</v>
      </c>
      <c r="U147" s="118" t="s">
        <v>1701</v>
      </c>
      <c r="V147" s="61" t="s">
        <v>1705</v>
      </c>
      <c r="W147" s="62"/>
      <c r="X147" s="56"/>
      <c r="Y147" s="56"/>
      <c r="Z147" s="56"/>
      <c r="AA147" s="56"/>
      <c r="AB147" s="56"/>
      <c r="AC147" s="56"/>
      <c r="AD147" s="56"/>
      <c r="AE147" s="56"/>
      <c r="AF147" s="56"/>
      <c r="AG147" s="56"/>
      <c r="AH147" s="60"/>
      <c r="AI147" s="63">
        <f t="shared" si="25"/>
        <v>0</v>
      </c>
      <c r="AJ147" s="64">
        <f t="shared" si="26"/>
        <v>6440000</v>
      </c>
      <c r="AK147" s="153"/>
    </row>
    <row r="148" spans="1:37" s="154" customFormat="1" x14ac:dyDescent="0.2">
      <c r="A148" s="55" t="s">
        <v>938</v>
      </c>
      <c r="B148" s="123">
        <v>31500000</v>
      </c>
      <c r="C148" s="57" t="s">
        <v>57</v>
      </c>
      <c r="D148" s="57" t="s">
        <v>177</v>
      </c>
      <c r="E148" s="57" t="s">
        <v>942</v>
      </c>
      <c r="F148" s="57" t="s">
        <v>940</v>
      </c>
      <c r="G148" s="57" t="s">
        <v>939</v>
      </c>
      <c r="H148" s="57" t="s">
        <v>1296</v>
      </c>
      <c r="I148" s="57" t="s">
        <v>84</v>
      </c>
      <c r="J148" s="57" t="s">
        <v>157</v>
      </c>
      <c r="K148" s="57" t="s">
        <v>943</v>
      </c>
      <c r="L148" s="58">
        <v>796</v>
      </c>
      <c r="M148" s="115">
        <v>31500000</v>
      </c>
      <c r="N148" s="56">
        <v>740</v>
      </c>
      <c r="O148" s="56">
        <v>31500000</v>
      </c>
      <c r="P148" s="59">
        <v>1057</v>
      </c>
      <c r="Q148" s="56">
        <v>7000000</v>
      </c>
      <c r="R148" s="59" t="s">
        <v>1709</v>
      </c>
      <c r="S148" s="56">
        <v>7000000</v>
      </c>
      <c r="T148" s="118" t="s">
        <v>946</v>
      </c>
      <c r="U148" s="118" t="s">
        <v>1702</v>
      </c>
      <c r="V148" s="61" t="s">
        <v>1706</v>
      </c>
      <c r="W148" s="62"/>
      <c r="X148" s="56"/>
      <c r="Y148" s="56"/>
      <c r="Z148" s="56"/>
      <c r="AA148" s="56"/>
      <c r="AB148" s="56"/>
      <c r="AC148" s="56"/>
      <c r="AD148" s="56"/>
      <c r="AE148" s="56"/>
      <c r="AF148" s="56"/>
      <c r="AG148" s="56"/>
      <c r="AH148" s="60"/>
      <c r="AI148" s="63">
        <f t="shared" si="25"/>
        <v>0</v>
      </c>
      <c r="AJ148" s="64">
        <f t="shared" si="26"/>
        <v>7000000</v>
      </c>
      <c r="AK148" s="153"/>
    </row>
    <row r="149" spans="1:37" s="154" customFormat="1" x14ac:dyDescent="0.2">
      <c r="A149" s="55" t="s">
        <v>938</v>
      </c>
      <c r="B149" s="123">
        <v>36000000</v>
      </c>
      <c r="C149" s="57" t="s">
        <v>57</v>
      </c>
      <c r="D149" s="57" t="s">
        <v>177</v>
      </c>
      <c r="E149" s="57" t="s">
        <v>942</v>
      </c>
      <c r="F149" s="57" t="s">
        <v>940</v>
      </c>
      <c r="G149" s="57" t="s">
        <v>939</v>
      </c>
      <c r="H149" s="57" t="s">
        <v>1296</v>
      </c>
      <c r="I149" s="57" t="s">
        <v>84</v>
      </c>
      <c r="J149" s="57" t="s">
        <v>157</v>
      </c>
      <c r="K149" s="57" t="s">
        <v>943</v>
      </c>
      <c r="L149" s="58">
        <v>797</v>
      </c>
      <c r="M149" s="115">
        <v>36000000</v>
      </c>
      <c r="N149" s="56">
        <v>741</v>
      </c>
      <c r="O149" s="56">
        <v>36000000</v>
      </c>
      <c r="P149" s="59">
        <v>1056</v>
      </c>
      <c r="Q149" s="56">
        <v>8400000</v>
      </c>
      <c r="R149" s="59" t="s">
        <v>1710</v>
      </c>
      <c r="S149" s="56">
        <v>8400000</v>
      </c>
      <c r="T149" s="118" t="s">
        <v>947</v>
      </c>
      <c r="U149" s="118" t="s">
        <v>1703</v>
      </c>
      <c r="V149" s="61" t="s">
        <v>1707</v>
      </c>
      <c r="W149" s="62"/>
      <c r="X149" s="56"/>
      <c r="Y149" s="56"/>
      <c r="Z149" s="56"/>
      <c r="AA149" s="56"/>
      <c r="AB149" s="56"/>
      <c r="AC149" s="56"/>
      <c r="AD149" s="56"/>
      <c r="AE149" s="56"/>
      <c r="AF149" s="56"/>
      <c r="AG149" s="56"/>
      <c r="AH149" s="60"/>
      <c r="AI149" s="63">
        <f t="shared" si="25"/>
        <v>0</v>
      </c>
      <c r="AJ149" s="64">
        <f t="shared" si="26"/>
        <v>8400000</v>
      </c>
      <c r="AK149" s="153"/>
    </row>
    <row r="150" spans="1:37" s="154" customFormat="1" x14ac:dyDescent="0.2">
      <c r="A150" s="55" t="s">
        <v>938</v>
      </c>
      <c r="B150" s="123">
        <v>36000000</v>
      </c>
      <c r="C150" s="57" t="s">
        <v>57</v>
      </c>
      <c r="D150" s="57" t="s">
        <v>177</v>
      </c>
      <c r="E150" s="57" t="s">
        <v>942</v>
      </c>
      <c r="F150" s="57" t="s">
        <v>940</v>
      </c>
      <c r="G150" s="57" t="s">
        <v>939</v>
      </c>
      <c r="H150" s="57" t="s">
        <v>1296</v>
      </c>
      <c r="I150" s="57" t="s">
        <v>84</v>
      </c>
      <c r="J150" s="57" t="s">
        <v>157</v>
      </c>
      <c r="K150" s="57" t="s">
        <v>943</v>
      </c>
      <c r="L150" s="58">
        <v>797</v>
      </c>
      <c r="M150" s="115">
        <v>36000000</v>
      </c>
      <c r="N150" s="56">
        <v>741</v>
      </c>
      <c r="O150" s="56">
        <v>36000000</v>
      </c>
      <c r="P150" s="59">
        <v>1074</v>
      </c>
      <c r="Q150" s="56">
        <v>8400000</v>
      </c>
      <c r="R150" s="59">
        <v>1292</v>
      </c>
      <c r="S150" s="56">
        <v>8400000</v>
      </c>
      <c r="T150" s="118" t="s">
        <v>1713</v>
      </c>
      <c r="U150" s="118" t="s">
        <v>1712</v>
      </c>
      <c r="V150" s="61">
        <v>766</v>
      </c>
      <c r="W150" s="62"/>
      <c r="X150" s="56"/>
      <c r="Y150" s="56"/>
      <c r="Z150" s="56"/>
      <c r="AA150" s="56"/>
      <c r="AB150" s="56"/>
      <c r="AC150" s="56"/>
      <c r="AD150" s="56"/>
      <c r="AE150" s="56"/>
      <c r="AF150" s="56"/>
      <c r="AG150" s="56"/>
      <c r="AH150" s="60"/>
      <c r="AI150" s="63">
        <f t="shared" ref="AI150" si="27">SUM(W150:AH150)</f>
        <v>0</v>
      </c>
      <c r="AJ150" s="64">
        <f t="shared" ref="AJ150" si="28">+S150-AI150</f>
        <v>8400000</v>
      </c>
      <c r="AK150" s="153"/>
    </row>
    <row r="151" spans="1:37" s="154" customFormat="1" x14ac:dyDescent="0.2">
      <c r="A151" s="55" t="s">
        <v>938</v>
      </c>
      <c r="B151" s="123">
        <v>24000000</v>
      </c>
      <c r="C151" s="57" t="s">
        <v>57</v>
      </c>
      <c r="D151" s="57" t="s">
        <v>177</v>
      </c>
      <c r="E151" s="57" t="s">
        <v>942</v>
      </c>
      <c r="F151" s="57" t="s">
        <v>940</v>
      </c>
      <c r="G151" s="57" t="s">
        <v>939</v>
      </c>
      <c r="H151" s="57" t="s">
        <v>1296</v>
      </c>
      <c r="I151" s="57" t="s">
        <v>84</v>
      </c>
      <c r="J151" s="57" t="s">
        <v>157</v>
      </c>
      <c r="K151" s="57" t="s">
        <v>943</v>
      </c>
      <c r="L151" s="58">
        <v>798</v>
      </c>
      <c r="M151" s="115">
        <v>24000000</v>
      </c>
      <c r="N151" s="56">
        <v>827</v>
      </c>
      <c r="O151" s="56">
        <v>24000000</v>
      </c>
      <c r="P151" s="59">
        <v>1070</v>
      </c>
      <c r="Q151" s="56">
        <v>9750000</v>
      </c>
      <c r="R151" s="59">
        <v>1260</v>
      </c>
      <c r="S151" s="56">
        <v>9750000</v>
      </c>
      <c r="T151" s="118" t="s">
        <v>948</v>
      </c>
      <c r="U151" s="118" t="s">
        <v>968</v>
      </c>
      <c r="V151" s="61">
        <v>360</v>
      </c>
      <c r="W151" s="62"/>
      <c r="X151" s="56"/>
      <c r="Y151" s="56"/>
      <c r="Z151" s="56"/>
      <c r="AA151" s="56"/>
      <c r="AB151" s="56"/>
      <c r="AC151" s="56"/>
      <c r="AD151" s="56"/>
      <c r="AE151" s="56">
        <v>0</v>
      </c>
      <c r="AF151" s="56"/>
      <c r="AG151" s="56"/>
      <c r="AH151" s="60"/>
      <c r="AI151" s="63">
        <f t="shared" si="25"/>
        <v>0</v>
      </c>
      <c r="AJ151" s="64">
        <f t="shared" si="26"/>
        <v>9750000</v>
      </c>
      <c r="AK151" s="153"/>
    </row>
    <row r="152" spans="1:37" s="154" customFormat="1" x14ac:dyDescent="0.2">
      <c r="A152" s="55" t="s">
        <v>938</v>
      </c>
      <c r="B152" s="123">
        <v>31500000</v>
      </c>
      <c r="C152" s="57" t="s">
        <v>57</v>
      </c>
      <c r="D152" s="57" t="s">
        <v>177</v>
      </c>
      <c r="E152" s="57" t="s">
        <v>942</v>
      </c>
      <c r="F152" s="57" t="s">
        <v>940</v>
      </c>
      <c r="G152" s="57" t="s">
        <v>939</v>
      </c>
      <c r="H152" s="57" t="s">
        <v>1296</v>
      </c>
      <c r="I152" s="57" t="s">
        <v>84</v>
      </c>
      <c r="J152" s="57" t="s">
        <v>157</v>
      </c>
      <c r="K152" s="57" t="s">
        <v>943</v>
      </c>
      <c r="L152" s="58">
        <v>799</v>
      </c>
      <c r="M152" s="115">
        <v>31500000</v>
      </c>
      <c r="N152" s="56">
        <v>493</v>
      </c>
      <c r="O152" s="56">
        <v>31500000</v>
      </c>
      <c r="P152" s="59">
        <v>1071</v>
      </c>
      <c r="Q152" s="56">
        <v>7596667</v>
      </c>
      <c r="R152" s="59">
        <v>1261</v>
      </c>
      <c r="S152" s="56">
        <v>7596667</v>
      </c>
      <c r="T152" s="118" t="s">
        <v>949</v>
      </c>
      <c r="U152" s="118" t="s">
        <v>977</v>
      </c>
      <c r="V152" s="61">
        <v>405</v>
      </c>
      <c r="W152" s="62"/>
      <c r="X152" s="56"/>
      <c r="Y152" s="56"/>
      <c r="Z152" s="56"/>
      <c r="AA152" s="56"/>
      <c r="AB152" s="56"/>
      <c r="AC152" s="56"/>
      <c r="AD152" s="56"/>
      <c r="AE152" s="56">
        <v>0</v>
      </c>
      <c r="AF152" s="56"/>
      <c r="AG152" s="56"/>
      <c r="AH152" s="60"/>
      <c r="AI152" s="63">
        <f t="shared" si="25"/>
        <v>0</v>
      </c>
      <c r="AJ152" s="64">
        <f t="shared" si="26"/>
        <v>7596667</v>
      </c>
      <c r="AK152" s="153"/>
    </row>
    <row r="153" spans="1:37" s="154" customFormat="1" x14ac:dyDescent="0.2">
      <c r="A153" s="55" t="s">
        <v>938</v>
      </c>
      <c r="B153" s="123">
        <v>50000000</v>
      </c>
      <c r="C153" s="57" t="s">
        <v>57</v>
      </c>
      <c r="D153" s="57" t="s">
        <v>177</v>
      </c>
      <c r="E153" s="57" t="s">
        <v>942</v>
      </c>
      <c r="F153" s="57" t="s">
        <v>940</v>
      </c>
      <c r="G153" s="57" t="s">
        <v>939</v>
      </c>
      <c r="H153" s="57" t="s">
        <v>1296</v>
      </c>
      <c r="I153" s="57" t="s">
        <v>84</v>
      </c>
      <c r="J153" s="57" t="s">
        <v>157</v>
      </c>
      <c r="K153" s="57" t="s">
        <v>943</v>
      </c>
      <c r="L153" s="58">
        <v>800</v>
      </c>
      <c r="M153" s="115">
        <v>50000000</v>
      </c>
      <c r="N153" s="56">
        <v>564</v>
      </c>
      <c r="O153" s="56">
        <v>50000000</v>
      </c>
      <c r="P153" s="59">
        <v>1072</v>
      </c>
      <c r="Q153" s="56">
        <v>8600000</v>
      </c>
      <c r="R153" s="59">
        <v>1263</v>
      </c>
      <c r="S153" s="56">
        <v>8600000</v>
      </c>
      <c r="T153" s="118" t="s">
        <v>950</v>
      </c>
      <c r="U153" s="118" t="s">
        <v>981</v>
      </c>
      <c r="V153" s="61">
        <v>406</v>
      </c>
      <c r="W153" s="62"/>
      <c r="X153" s="56"/>
      <c r="Y153" s="56"/>
      <c r="Z153" s="56"/>
      <c r="AA153" s="56"/>
      <c r="AB153" s="56"/>
      <c r="AC153" s="56"/>
      <c r="AD153" s="56"/>
      <c r="AE153" s="56">
        <v>0</v>
      </c>
      <c r="AF153" s="56"/>
      <c r="AG153" s="56"/>
      <c r="AH153" s="60"/>
      <c r="AI153" s="63">
        <f t="shared" si="25"/>
        <v>0</v>
      </c>
      <c r="AJ153" s="64">
        <f t="shared" si="26"/>
        <v>8600000</v>
      </c>
      <c r="AK153" s="153"/>
    </row>
    <row r="154" spans="1:37" s="154" customFormat="1" x14ac:dyDescent="0.2">
      <c r="A154" s="55" t="s">
        <v>938</v>
      </c>
      <c r="B154" s="123">
        <v>25200000</v>
      </c>
      <c r="C154" s="57" t="s">
        <v>57</v>
      </c>
      <c r="D154" s="57" t="s">
        <v>177</v>
      </c>
      <c r="E154" s="57" t="s">
        <v>942</v>
      </c>
      <c r="F154" s="57" t="s">
        <v>940</v>
      </c>
      <c r="G154" s="57" t="s">
        <v>939</v>
      </c>
      <c r="H154" s="57" t="s">
        <v>1296</v>
      </c>
      <c r="I154" s="57" t="s">
        <v>84</v>
      </c>
      <c r="J154" s="57" t="s">
        <v>157</v>
      </c>
      <c r="K154" s="57" t="s">
        <v>943</v>
      </c>
      <c r="L154" s="58">
        <v>801</v>
      </c>
      <c r="M154" s="115">
        <v>25200000</v>
      </c>
      <c r="N154" s="56">
        <v>742</v>
      </c>
      <c r="O154" s="56">
        <v>25200000</v>
      </c>
      <c r="P154" s="59">
        <v>1191</v>
      </c>
      <c r="Q154" s="56">
        <v>10500000</v>
      </c>
      <c r="R154" s="59">
        <v>1452</v>
      </c>
      <c r="S154" s="56">
        <v>10500000</v>
      </c>
      <c r="T154" s="118" t="s">
        <v>951</v>
      </c>
      <c r="U154" s="118" t="s">
        <v>979</v>
      </c>
      <c r="V154" s="61">
        <v>378</v>
      </c>
      <c r="W154" s="62"/>
      <c r="X154" s="56"/>
      <c r="Y154" s="56"/>
      <c r="Z154" s="56"/>
      <c r="AA154" s="56"/>
      <c r="AB154" s="56"/>
      <c r="AC154" s="56"/>
      <c r="AD154" s="56"/>
      <c r="AE154" s="56"/>
      <c r="AF154" s="56"/>
      <c r="AG154" s="56"/>
      <c r="AH154" s="60"/>
      <c r="AI154" s="63">
        <f t="shared" si="25"/>
        <v>0</v>
      </c>
      <c r="AJ154" s="64">
        <f t="shared" si="26"/>
        <v>10500000</v>
      </c>
      <c r="AK154" s="153"/>
    </row>
    <row r="155" spans="1:37" s="154" customFormat="1" x14ac:dyDescent="0.2">
      <c r="A155" s="55" t="s">
        <v>938</v>
      </c>
      <c r="B155" s="123">
        <v>25200000</v>
      </c>
      <c r="C155" s="57" t="s">
        <v>57</v>
      </c>
      <c r="D155" s="57" t="s">
        <v>177</v>
      </c>
      <c r="E155" s="57" t="s">
        <v>942</v>
      </c>
      <c r="F155" s="57" t="s">
        <v>940</v>
      </c>
      <c r="G155" s="57" t="s">
        <v>939</v>
      </c>
      <c r="H155" s="57" t="s">
        <v>1296</v>
      </c>
      <c r="I155" s="57" t="s">
        <v>84</v>
      </c>
      <c r="J155" s="57" t="s">
        <v>157</v>
      </c>
      <c r="K155" s="57" t="s">
        <v>943</v>
      </c>
      <c r="L155" s="58">
        <v>802</v>
      </c>
      <c r="M155" s="115">
        <v>25200000</v>
      </c>
      <c r="N155" s="56">
        <v>743</v>
      </c>
      <c r="O155" s="56">
        <v>25200000</v>
      </c>
      <c r="P155" s="59">
        <v>1190</v>
      </c>
      <c r="Q155" s="56">
        <v>14333333</v>
      </c>
      <c r="R155" s="59">
        <v>1453</v>
      </c>
      <c r="S155" s="56">
        <v>14333333</v>
      </c>
      <c r="T155" s="118" t="s">
        <v>952</v>
      </c>
      <c r="U155" s="118" t="s">
        <v>973</v>
      </c>
      <c r="V155" s="61">
        <v>386</v>
      </c>
      <c r="W155" s="62"/>
      <c r="X155" s="56"/>
      <c r="Y155" s="56"/>
      <c r="Z155" s="56"/>
      <c r="AA155" s="56"/>
      <c r="AB155" s="56"/>
      <c r="AC155" s="56"/>
      <c r="AD155" s="56"/>
      <c r="AE155" s="56"/>
      <c r="AF155" s="56"/>
      <c r="AG155" s="56"/>
      <c r="AH155" s="60"/>
      <c r="AI155" s="63">
        <f t="shared" si="25"/>
        <v>0</v>
      </c>
      <c r="AJ155" s="64">
        <f t="shared" si="26"/>
        <v>14333333</v>
      </c>
      <c r="AK155" s="153"/>
    </row>
    <row r="156" spans="1:37" s="154" customFormat="1" x14ac:dyDescent="0.2">
      <c r="A156" s="55" t="s">
        <v>938</v>
      </c>
      <c r="B156" s="123">
        <v>18400000</v>
      </c>
      <c r="C156" s="57" t="s">
        <v>57</v>
      </c>
      <c r="D156" s="57" t="s">
        <v>177</v>
      </c>
      <c r="E156" s="57" t="s">
        <v>942</v>
      </c>
      <c r="F156" s="57" t="s">
        <v>940</v>
      </c>
      <c r="G156" s="57" t="s">
        <v>939</v>
      </c>
      <c r="H156" s="57" t="s">
        <v>1296</v>
      </c>
      <c r="I156" s="57" t="s">
        <v>84</v>
      </c>
      <c r="J156" s="57" t="s">
        <v>157</v>
      </c>
      <c r="K156" s="57" t="s">
        <v>943</v>
      </c>
      <c r="L156" s="58">
        <v>803</v>
      </c>
      <c r="M156" s="115">
        <v>18400000</v>
      </c>
      <c r="N156" s="56">
        <v>790</v>
      </c>
      <c r="O156" s="56">
        <v>18400000</v>
      </c>
      <c r="P156" s="59">
        <v>1189</v>
      </c>
      <c r="Q156" s="56">
        <v>8800000</v>
      </c>
      <c r="R156" s="59">
        <v>1454</v>
      </c>
      <c r="S156" s="56">
        <v>8800000</v>
      </c>
      <c r="T156" s="118" t="s">
        <v>953</v>
      </c>
      <c r="U156" s="118" t="s">
        <v>985</v>
      </c>
      <c r="V156" s="61">
        <v>392</v>
      </c>
      <c r="W156" s="62"/>
      <c r="X156" s="56"/>
      <c r="Y156" s="56"/>
      <c r="Z156" s="56"/>
      <c r="AA156" s="56"/>
      <c r="AB156" s="56"/>
      <c r="AC156" s="56"/>
      <c r="AD156" s="56"/>
      <c r="AE156" s="56"/>
      <c r="AF156" s="56"/>
      <c r="AG156" s="56"/>
      <c r="AH156" s="60"/>
      <c r="AI156" s="63">
        <f t="shared" si="25"/>
        <v>0</v>
      </c>
      <c r="AJ156" s="64">
        <f t="shared" si="26"/>
        <v>8800000</v>
      </c>
      <c r="AK156" s="153"/>
    </row>
    <row r="157" spans="1:37" s="154" customFormat="1" x14ac:dyDescent="0.2">
      <c r="A157" s="55" t="s">
        <v>938</v>
      </c>
      <c r="B157" s="123">
        <v>21200000</v>
      </c>
      <c r="C157" s="57" t="s">
        <v>57</v>
      </c>
      <c r="D157" s="57" t="s">
        <v>177</v>
      </c>
      <c r="E157" s="57" t="s">
        <v>942</v>
      </c>
      <c r="F157" s="57" t="s">
        <v>940</v>
      </c>
      <c r="G157" s="57" t="s">
        <v>939</v>
      </c>
      <c r="H157" s="57" t="s">
        <v>1296</v>
      </c>
      <c r="I157" s="57" t="s">
        <v>84</v>
      </c>
      <c r="J157" s="57" t="s">
        <v>157</v>
      </c>
      <c r="K157" s="57" t="s">
        <v>943</v>
      </c>
      <c r="L157" s="58">
        <v>804</v>
      </c>
      <c r="M157" s="115">
        <v>21200000</v>
      </c>
      <c r="N157" s="56">
        <v>491</v>
      </c>
      <c r="O157" s="56">
        <v>21200000</v>
      </c>
      <c r="P157" s="59">
        <v>1102</v>
      </c>
      <c r="Q157" s="56">
        <v>13766667</v>
      </c>
      <c r="R157" s="59">
        <v>1342</v>
      </c>
      <c r="S157" s="56">
        <v>13766667</v>
      </c>
      <c r="T157" s="118" t="s">
        <v>954</v>
      </c>
      <c r="U157" s="118" t="s">
        <v>972</v>
      </c>
      <c r="V157" s="61">
        <v>394</v>
      </c>
      <c r="W157" s="62"/>
      <c r="X157" s="56"/>
      <c r="Y157" s="56"/>
      <c r="Z157" s="56"/>
      <c r="AA157" s="56"/>
      <c r="AB157" s="56"/>
      <c r="AC157" s="56"/>
      <c r="AD157" s="56"/>
      <c r="AE157" s="56"/>
      <c r="AF157" s="56"/>
      <c r="AG157" s="56"/>
      <c r="AH157" s="60"/>
      <c r="AI157" s="63">
        <f t="shared" si="25"/>
        <v>0</v>
      </c>
      <c r="AJ157" s="64">
        <f t="shared" si="26"/>
        <v>13766667</v>
      </c>
      <c r="AK157" s="153"/>
    </row>
    <row r="158" spans="1:37" s="154" customFormat="1" x14ac:dyDescent="0.2">
      <c r="A158" s="55" t="s">
        <v>938</v>
      </c>
      <c r="B158" s="123">
        <v>18400000</v>
      </c>
      <c r="C158" s="57" t="s">
        <v>57</v>
      </c>
      <c r="D158" s="57" t="s">
        <v>177</v>
      </c>
      <c r="E158" s="57" t="s">
        <v>942</v>
      </c>
      <c r="F158" s="57" t="s">
        <v>940</v>
      </c>
      <c r="G158" s="57" t="s">
        <v>939</v>
      </c>
      <c r="H158" s="57" t="s">
        <v>1296</v>
      </c>
      <c r="I158" s="57" t="s">
        <v>84</v>
      </c>
      <c r="J158" s="57" t="s">
        <v>157</v>
      </c>
      <c r="K158" s="57" t="s">
        <v>943</v>
      </c>
      <c r="L158" s="58">
        <v>805</v>
      </c>
      <c r="M158" s="115">
        <v>18400000</v>
      </c>
      <c r="N158" s="56">
        <v>791</v>
      </c>
      <c r="O158" s="56">
        <v>18400000</v>
      </c>
      <c r="P158" s="59">
        <v>1175</v>
      </c>
      <c r="Q158" s="56">
        <v>3003333</v>
      </c>
      <c r="R158" s="59">
        <v>1461</v>
      </c>
      <c r="S158" s="56">
        <v>3003333</v>
      </c>
      <c r="T158" s="118" t="s">
        <v>955</v>
      </c>
      <c r="U158" s="118" t="s">
        <v>977</v>
      </c>
      <c r="V158" s="61">
        <v>405</v>
      </c>
      <c r="W158" s="62"/>
      <c r="X158" s="56"/>
      <c r="Y158" s="56"/>
      <c r="Z158" s="56"/>
      <c r="AA158" s="56"/>
      <c r="AB158" s="56"/>
      <c r="AC158" s="56"/>
      <c r="AD158" s="56"/>
      <c r="AE158" s="56"/>
      <c r="AF158" s="56"/>
      <c r="AG158" s="56"/>
      <c r="AH158" s="60"/>
      <c r="AI158" s="63">
        <f t="shared" si="25"/>
        <v>0</v>
      </c>
      <c r="AJ158" s="64">
        <f t="shared" si="26"/>
        <v>3003333</v>
      </c>
      <c r="AK158" s="153"/>
    </row>
    <row r="159" spans="1:37" s="154" customFormat="1" x14ac:dyDescent="0.2">
      <c r="A159" s="55" t="s">
        <v>938</v>
      </c>
      <c r="B159" s="123">
        <v>25000000</v>
      </c>
      <c r="C159" s="57" t="s">
        <v>57</v>
      </c>
      <c r="D159" s="57" t="s">
        <v>177</v>
      </c>
      <c r="E159" s="57" t="s">
        <v>942</v>
      </c>
      <c r="F159" s="57" t="s">
        <v>940</v>
      </c>
      <c r="G159" s="57" t="s">
        <v>939</v>
      </c>
      <c r="H159" s="57" t="s">
        <v>1296</v>
      </c>
      <c r="I159" s="57" t="s">
        <v>84</v>
      </c>
      <c r="J159" s="57" t="s">
        <v>157</v>
      </c>
      <c r="K159" s="57" t="s">
        <v>943</v>
      </c>
      <c r="L159" s="58">
        <v>806</v>
      </c>
      <c r="M159" s="115">
        <v>25000000</v>
      </c>
      <c r="N159" s="56">
        <v>495</v>
      </c>
      <c r="O159" s="56">
        <v>25000000</v>
      </c>
      <c r="P159" s="59">
        <v>1109</v>
      </c>
      <c r="Q159" s="56">
        <v>10600000</v>
      </c>
      <c r="R159" s="59">
        <v>1362</v>
      </c>
      <c r="S159" s="56">
        <v>10600000</v>
      </c>
      <c r="T159" s="118" t="s">
        <v>956</v>
      </c>
      <c r="U159" s="118" t="s">
        <v>982</v>
      </c>
      <c r="V159" s="61">
        <v>480</v>
      </c>
      <c r="W159" s="62"/>
      <c r="X159" s="56"/>
      <c r="Y159" s="56"/>
      <c r="Z159" s="56"/>
      <c r="AA159" s="56"/>
      <c r="AB159" s="56"/>
      <c r="AC159" s="56"/>
      <c r="AD159" s="56"/>
      <c r="AE159" s="56"/>
      <c r="AF159" s="56"/>
      <c r="AG159" s="56"/>
      <c r="AH159" s="60"/>
      <c r="AI159" s="63">
        <f t="shared" si="25"/>
        <v>0</v>
      </c>
      <c r="AJ159" s="64">
        <f t="shared" si="26"/>
        <v>10600000</v>
      </c>
      <c r="AK159" s="153"/>
    </row>
    <row r="160" spans="1:37" s="154" customFormat="1" x14ac:dyDescent="0.2">
      <c r="A160" s="55" t="s">
        <v>938</v>
      </c>
      <c r="B160" s="123">
        <v>12960000</v>
      </c>
      <c r="C160" s="57" t="s">
        <v>57</v>
      </c>
      <c r="D160" s="57" t="s">
        <v>177</v>
      </c>
      <c r="E160" s="57" t="s">
        <v>942</v>
      </c>
      <c r="F160" s="57" t="s">
        <v>940</v>
      </c>
      <c r="G160" s="57" t="s">
        <v>939</v>
      </c>
      <c r="H160" s="57" t="s">
        <v>1296</v>
      </c>
      <c r="I160" s="57" t="s">
        <v>84</v>
      </c>
      <c r="J160" s="57" t="s">
        <v>157</v>
      </c>
      <c r="K160" s="57" t="s">
        <v>943</v>
      </c>
      <c r="L160" s="58">
        <v>807</v>
      </c>
      <c r="M160" s="115">
        <v>12960000</v>
      </c>
      <c r="N160" s="56">
        <v>744</v>
      </c>
      <c r="O160" s="56">
        <v>12960000</v>
      </c>
      <c r="P160" s="59">
        <v>1193</v>
      </c>
      <c r="Q160" s="56">
        <v>12506667</v>
      </c>
      <c r="R160" s="59">
        <v>1473</v>
      </c>
      <c r="S160" s="56">
        <v>12506667</v>
      </c>
      <c r="T160" s="118" t="s">
        <v>957</v>
      </c>
      <c r="U160" s="118" t="s">
        <v>974</v>
      </c>
      <c r="V160" s="61">
        <v>551</v>
      </c>
      <c r="W160" s="62"/>
      <c r="X160" s="56"/>
      <c r="Y160" s="56"/>
      <c r="Z160" s="56"/>
      <c r="AA160" s="56"/>
      <c r="AB160" s="56"/>
      <c r="AC160" s="56"/>
      <c r="AD160" s="56"/>
      <c r="AE160" s="56"/>
      <c r="AF160" s="56"/>
      <c r="AG160" s="56"/>
      <c r="AH160" s="60"/>
      <c r="AI160" s="63">
        <f t="shared" si="25"/>
        <v>0</v>
      </c>
      <c r="AJ160" s="64">
        <f t="shared" si="26"/>
        <v>12506667</v>
      </c>
      <c r="AK160" s="153"/>
    </row>
    <row r="161" spans="1:37" s="154" customFormat="1" x14ac:dyDescent="0.2">
      <c r="A161" s="55" t="s">
        <v>938</v>
      </c>
      <c r="B161" s="123">
        <v>24000000</v>
      </c>
      <c r="C161" s="57" t="s">
        <v>57</v>
      </c>
      <c r="D161" s="57" t="s">
        <v>177</v>
      </c>
      <c r="E161" s="57" t="s">
        <v>942</v>
      </c>
      <c r="F161" s="57" t="s">
        <v>940</v>
      </c>
      <c r="G161" s="57" t="s">
        <v>939</v>
      </c>
      <c r="H161" s="57" t="s">
        <v>1296</v>
      </c>
      <c r="I161" s="57" t="s">
        <v>84</v>
      </c>
      <c r="J161" s="57" t="s">
        <v>157</v>
      </c>
      <c r="K161" s="57" t="s">
        <v>943</v>
      </c>
      <c r="L161" s="58">
        <v>808</v>
      </c>
      <c r="M161" s="115">
        <v>24000000</v>
      </c>
      <c r="N161" s="56">
        <v>486</v>
      </c>
      <c r="O161" s="56">
        <v>24000000</v>
      </c>
      <c r="P161" s="59">
        <v>1110</v>
      </c>
      <c r="Q161" s="56">
        <v>6048000</v>
      </c>
      <c r="R161" s="59">
        <v>1363</v>
      </c>
      <c r="S161" s="56">
        <v>6048000</v>
      </c>
      <c r="T161" s="118" t="s">
        <v>958</v>
      </c>
      <c r="U161" s="118" t="s">
        <v>980</v>
      </c>
      <c r="V161" s="61">
        <v>554</v>
      </c>
      <c r="W161" s="62"/>
      <c r="X161" s="56"/>
      <c r="Y161" s="56"/>
      <c r="Z161" s="56"/>
      <c r="AA161" s="56"/>
      <c r="AB161" s="56"/>
      <c r="AC161" s="56"/>
      <c r="AD161" s="56"/>
      <c r="AE161" s="56"/>
      <c r="AF161" s="56"/>
      <c r="AG161" s="56"/>
      <c r="AH161" s="60"/>
      <c r="AI161" s="63">
        <f t="shared" si="25"/>
        <v>0</v>
      </c>
      <c r="AJ161" s="64">
        <f t="shared" si="26"/>
        <v>6048000</v>
      </c>
      <c r="AK161" s="153"/>
    </row>
    <row r="162" spans="1:37" s="154" customFormat="1" x14ac:dyDescent="0.2">
      <c r="A162" s="55" t="s">
        <v>938</v>
      </c>
      <c r="B162" s="123">
        <v>27000000</v>
      </c>
      <c r="C162" s="57" t="s">
        <v>57</v>
      </c>
      <c r="D162" s="57" t="s">
        <v>177</v>
      </c>
      <c r="E162" s="57" t="s">
        <v>942</v>
      </c>
      <c r="F162" s="57" t="s">
        <v>940</v>
      </c>
      <c r="G162" s="57" t="s">
        <v>939</v>
      </c>
      <c r="H162" s="57" t="s">
        <v>1296</v>
      </c>
      <c r="I162" s="57" t="s">
        <v>84</v>
      </c>
      <c r="J162" s="57" t="s">
        <v>157</v>
      </c>
      <c r="K162" s="57" t="s">
        <v>943</v>
      </c>
      <c r="L162" s="58">
        <v>809</v>
      </c>
      <c r="M162" s="115">
        <v>27000000</v>
      </c>
      <c r="N162" s="56">
        <v>669</v>
      </c>
      <c r="O162" s="56">
        <v>27000000</v>
      </c>
      <c r="P162" s="59">
        <v>1192</v>
      </c>
      <c r="Q162" s="56">
        <v>9200000</v>
      </c>
      <c r="R162" s="59">
        <v>1462</v>
      </c>
      <c r="S162" s="56">
        <v>9200000</v>
      </c>
      <c r="T162" s="118" t="s">
        <v>959</v>
      </c>
      <c r="U162" s="118" t="s">
        <v>1704</v>
      </c>
      <c r="V162" s="61">
        <v>577</v>
      </c>
      <c r="W162" s="62"/>
      <c r="X162" s="56"/>
      <c r="Y162" s="56"/>
      <c r="Z162" s="56"/>
      <c r="AA162" s="56"/>
      <c r="AB162" s="56"/>
      <c r="AC162" s="56"/>
      <c r="AD162" s="56"/>
      <c r="AE162" s="56"/>
      <c r="AF162" s="56"/>
      <c r="AG162" s="56"/>
      <c r="AH162" s="60"/>
      <c r="AI162" s="63">
        <f t="shared" si="25"/>
        <v>0</v>
      </c>
      <c r="AJ162" s="64">
        <f t="shared" si="26"/>
        <v>9200000</v>
      </c>
      <c r="AK162" s="153"/>
    </row>
    <row r="163" spans="1:37" s="154" customFormat="1" x14ac:dyDescent="0.2">
      <c r="A163" s="55" t="s">
        <v>938</v>
      </c>
      <c r="B163" s="123">
        <v>35600000</v>
      </c>
      <c r="C163" s="57" t="s">
        <v>57</v>
      </c>
      <c r="D163" s="57" t="s">
        <v>177</v>
      </c>
      <c r="E163" s="57" t="s">
        <v>942</v>
      </c>
      <c r="F163" s="57" t="s">
        <v>940</v>
      </c>
      <c r="G163" s="57" t="s">
        <v>939</v>
      </c>
      <c r="H163" s="57" t="s">
        <v>1296</v>
      </c>
      <c r="I163" s="57" t="s">
        <v>84</v>
      </c>
      <c r="J163" s="57" t="s">
        <v>157</v>
      </c>
      <c r="K163" s="57" t="s">
        <v>943</v>
      </c>
      <c r="L163" s="58">
        <v>810</v>
      </c>
      <c r="M163" s="115">
        <v>35600000</v>
      </c>
      <c r="N163" s="56">
        <v>792</v>
      </c>
      <c r="O163" s="56">
        <v>34400000</v>
      </c>
      <c r="P163" s="59">
        <v>1182</v>
      </c>
      <c r="Q163" s="56">
        <v>14000000</v>
      </c>
      <c r="R163" s="59">
        <v>1460</v>
      </c>
      <c r="S163" s="56">
        <v>14000000</v>
      </c>
      <c r="T163" s="118" t="s">
        <v>960</v>
      </c>
      <c r="U163" s="118" t="s">
        <v>984</v>
      </c>
      <c r="V163" s="61">
        <v>611</v>
      </c>
      <c r="W163" s="62"/>
      <c r="X163" s="56"/>
      <c r="Y163" s="56"/>
      <c r="Z163" s="56"/>
      <c r="AA163" s="56"/>
      <c r="AB163" s="56"/>
      <c r="AC163" s="56"/>
      <c r="AD163" s="56"/>
      <c r="AE163" s="56"/>
      <c r="AF163" s="56"/>
      <c r="AG163" s="56"/>
      <c r="AH163" s="60"/>
      <c r="AI163" s="63">
        <f t="shared" si="25"/>
        <v>0</v>
      </c>
      <c r="AJ163" s="64">
        <f t="shared" si="26"/>
        <v>14000000</v>
      </c>
      <c r="AK163" s="153"/>
    </row>
    <row r="164" spans="1:37" s="154" customFormat="1" x14ac:dyDescent="0.2">
      <c r="A164" s="55" t="s">
        <v>938</v>
      </c>
      <c r="B164" s="123">
        <v>28000000</v>
      </c>
      <c r="C164" s="57" t="s">
        <v>57</v>
      </c>
      <c r="D164" s="57" t="s">
        <v>177</v>
      </c>
      <c r="E164" s="57" t="s">
        <v>942</v>
      </c>
      <c r="F164" s="57" t="s">
        <v>940</v>
      </c>
      <c r="G164" s="57" t="s">
        <v>939</v>
      </c>
      <c r="H164" s="57" t="s">
        <v>1296</v>
      </c>
      <c r="I164" s="57" t="s">
        <v>84</v>
      </c>
      <c r="J164" s="57" t="s">
        <v>157</v>
      </c>
      <c r="K164" s="57" t="s">
        <v>943</v>
      </c>
      <c r="L164" s="58">
        <v>811</v>
      </c>
      <c r="M164" s="115">
        <v>28000000</v>
      </c>
      <c r="N164" s="56">
        <v>793</v>
      </c>
      <c r="O164" s="56">
        <v>28000000</v>
      </c>
      <c r="P164" s="59">
        <v>1181</v>
      </c>
      <c r="Q164" s="56">
        <v>9200000</v>
      </c>
      <c r="R164" s="59">
        <v>1451</v>
      </c>
      <c r="S164" s="56">
        <v>9200000</v>
      </c>
      <c r="T164" s="118" t="s">
        <v>961</v>
      </c>
      <c r="U164" s="118" t="s">
        <v>978</v>
      </c>
      <c r="V164" s="61">
        <v>625</v>
      </c>
      <c r="W164" s="62"/>
      <c r="X164" s="56"/>
      <c r="Y164" s="56"/>
      <c r="Z164" s="56"/>
      <c r="AA164" s="56"/>
      <c r="AB164" s="56"/>
      <c r="AC164" s="56"/>
      <c r="AD164" s="56"/>
      <c r="AE164" s="56"/>
      <c r="AF164" s="56"/>
      <c r="AG164" s="56"/>
      <c r="AH164" s="60"/>
      <c r="AI164" s="63">
        <f t="shared" si="25"/>
        <v>0</v>
      </c>
      <c r="AJ164" s="64">
        <f t="shared" si="26"/>
        <v>9200000</v>
      </c>
      <c r="AK164" s="153"/>
    </row>
    <row r="165" spans="1:37" s="154" customFormat="1" x14ac:dyDescent="0.2">
      <c r="A165" s="55" t="s">
        <v>938</v>
      </c>
      <c r="B165" s="123">
        <v>30000000</v>
      </c>
      <c r="C165" s="57" t="s">
        <v>57</v>
      </c>
      <c r="D165" s="57" t="s">
        <v>177</v>
      </c>
      <c r="E165" s="57" t="s">
        <v>942</v>
      </c>
      <c r="F165" s="57" t="s">
        <v>940</v>
      </c>
      <c r="G165" s="57" t="s">
        <v>939</v>
      </c>
      <c r="H165" s="57" t="s">
        <v>1296</v>
      </c>
      <c r="I165" s="57" t="s">
        <v>84</v>
      </c>
      <c r="J165" s="57" t="s">
        <v>157</v>
      </c>
      <c r="K165" s="57" t="s">
        <v>943</v>
      </c>
      <c r="L165" s="58">
        <v>812</v>
      </c>
      <c r="M165" s="115">
        <v>30000000</v>
      </c>
      <c r="N165" s="56">
        <v>485</v>
      </c>
      <c r="O165" s="56">
        <v>30000000</v>
      </c>
      <c r="P165" s="59">
        <v>1173</v>
      </c>
      <c r="Q165" s="56">
        <v>9866667</v>
      </c>
      <c r="R165" s="59" t="s">
        <v>1711</v>
      </c>
      <c r="S165" s="56">
        <v>9866667</v>
      </c>
      <c r="T165" s="118" t="s">
        <v>962</v>
      </c>
      <c r="U165" s="118" t="s">
        <v>989</v>
      </c>
      <c r="V165" s="61">
        <v>646</v>
      </c>
      <c r="W165" s="62"/>
      <c r="X165" s="56"/>
      <c r="Y165" s="56"/>
      <c r="Z165" s="56"/>
      <c r="AA165" s="56"/>
      <c r="AB165" s="56"/>
      <c r="AC165" s="56"/>
      <c r="AD165" s="56"/>
      <c r="AE165" s="56"/>
      <c r="AF165" s="56"/>
      <c r="AG165" s="56"/>
      <c r="AH165" s="60"/>
      <c r="AI165" s="63">
        <f t="shared" si="25"/>
        <v>0</v>
      </c>
      <c r="AJ165" s="64">
        <f t="shared" si="26"/>
        <v>9866667</v>
      </c>
      <c r="AK165" s="153"/>
    </row>
    <row r="166" spans="1:37" s="154" customFormat="1" x14ac:dyDescent="0.2">
      <c r="A166" s="55" t="s">
        <v>938</v>
      </c>
      <c r="B166" s="123">
        <v>21000000</v>
      </c>
      <c r="C166" s="57" t="s">
        <v>57</v>
      </c>
      <c r="D166" s="57" t="s">
        <v>177</v>
      </c>
      <c r="E166" s="57" t="s">
        <v>942</v>
      </c>
      <c r="F166" s="57" t="s">
        <v>940</v>
      </c>
      <c r="G166" s="57" t="s">
        <v>939</v>
      </c>
      <c r="H166" s="57" t="s">
        <v>1296</v>
      </c>
      <c r="I166" s="57" t="s">
        <v>84</v>
      </c>
      <c r="J166" s="57" t="s">
        <v>157</v>
      </c>
      <c r="K166" s="57" t="s">
        <v>943</v>
      </c>
      <c r="L166" s="58">
        <v>813</v>
      </c>
      <c r="M166" s="115">
        <v>21000000</v>
      </c>
      <c r="N166" s="56">
        <v>794</v>
      </c>
      <c r="O166" s="56">
        <v>21000000</v>
      </c>
      <c r="P166" s="59">
        <v>1183</v>
      </c>
      <c r="Q166" s="56">
        <v>9866667</v>
      </c>
      <c r="R166" s="59">
        <v>1457</v>
      </c>
      <c r="S166" s="56">
        <v>9866667</v>
      </c>
      <c r="T166" s="118" t="s">
        <v>963</v>
      </c>
      <c r="U166" s="118" t="s">
        <v>971</v>
      </c>
      <c r="V166" s="61">
        <v>647</v>
      </c>
      <c r="W166" s="62"/>
      <c r="X166" s="56"/>
      <c r="Y166" s="56"/>
      <c r="Z166" s="56"/>
      <c r="AA166" s="56"/>
      <c r="AB166" s="56"/>
      <c r="AC166" s="56"/>
      <c r="AD166" s="56"/>
      <c r="AE166" s="56"/>
      <c r="AF166" s="56"/>
      <c r="AG166" s="56"/>
      <c r="AH166" s="60"/>
      <c r="AI166" s="63">
        <f t="shared" si="25"/>
        <v>0</v>
      </c>
      <c r="AJ166" s="64">
        <f t="shared" si="26"/>
        <v>9866667</v>
      </c>
      <c r="AK166" s="153"/>
    </row>
    <row r="167" spans="1:37" s="154" customFormat="1" x14ac:dyDescent="0.2">
      <c r="A167" s="55"/>
      <c r="B167" s="123"/>
      <c r="C167" s="57"/>
      <c r="D167" s="57"/>
      <c r="E167" s="57"/>
      <c r="F167" s="57"/>
      <c r="G167" s="57"/>
      <c r="H167" s="57"/>
      <c r="I167" s="57"/>
      <c r="J167" s="57"/>
      <c r="K167" s="57"/>
      <c r="L167" s="58"/>
      <c r="M167" s="115"/>
      <c r="N167" s="56"/>
      <c r="O167" s="56"/>
      <c r="P167" s="59"/>
      <c r="Q167" s="56"/>
      <c r="R167" s="59"/>
      <c r="S167" s="56"/>
      <c r="T167" s="118"/>
      <c r="U167" s="60"/>
      <c r="V167" s="61"/>
      <c r="W167" s="62"/>
      <c r="X167" s="56"/>
      <c r="Y167" s="56"/>
      <c r="Z167" s="56"/>
      <c r="AA167" s="56"/>
      <c r="AB167" s="56"/>
      <c r="AC167" s="56"/>
      <c r="AD167" s="56"/>
      <c r="AE167" s="56"/>
      <c r="AF167" s="56"/>
      <c r="AG167" s="56"/>
      <c r="AH167" s="60"/>
      <c r="AI167" s="63">
        <f t="shared" si="19"/>
        <v>0</v>
      </c>
      <c r="AJ167" s="64">
        <f t="shared" si="20"/>
        <v>0</v>
      </c>
      <c r="AK167" s="153"/>
    </row>
    <row r="168" spans="1:37" s="154" customFormat="1" x14ac:dyDescent="0.2">
      <c r="A168" s="55"/>
      <c r="B168" s="123"/>
      <c r="C168" s="57"/>
      <c r="D168" s="57"/>
      <c r="E168" s="57"/>
      <c r="F168" s="57"/>
      <c r="G168" s="57"/>
      <c r="H168" s="57"/>
      <c r="I168" s="57"/>
      <c r="J168" s="57"/>
      <c r="K168" s="57"/>
      <c r="L168" s="58"/>
      <c r="M168" s="115"/>
      <c r="N168" s="56"/>
      <c r="O168" s="56"/>
      <c r="P168" s="59"/>
      <c r="Q168" s="56"/>
      <c r="R168" s="59"/>
      <c r="S168" s="56"/>
      <c r="T168" s="118"/>
      <c r="U168" s="60"/>
      <c r="V168" s="61"/>
      <c r="W168" s="62"/>
      <c r="X168" s="56"/>
      <c r="Y168" s="56"/>
      <c r="Z168" s="56"/>
      <c r="AA168" s="56"/>
      <c r="AB168" s="56"/>
      <c r="AC168" s="56"/>
      <c r="AD168" s="56"/>
      <c r="AE168" s="56"/>
      <c r="AF168" s="56"/>
      <c r="AG168" s="56"/>
      <c r="AH168" s="60"/>
      <c r="AI168" s="63">
        <f t="shared" si="19"/>
        <v>0</v>
      </c>
      <c r="AJ168" s="64">
        <f t="shared" si="20"/>
        <v>0</v>
      </c>
      <c r="AK168" s="153"/>
    </row>
    <row r="169" spans="1:37" s="154" customFormat="1" x14ac:dyDescent="0.2">
      <c r="A169" s="55"/>
      <c r="B169" s="123"/>
      <c r="C169" s="57"/>
      <c r="D169" s="57"/>
      <c r="E169" s="57"/>
      <c r="F169" s="57"/>
      <c r="G169" s="57"/>
      <c r="H169" s="57"/>
      <c r="I169" s="57"/>
      <c r="J169" s="57"/>
      <c r="K169" s="57"/>
      <c r="L169" s="58"/>
      <c r="M169" s="115"/>
      <c r="N169" s="56"/>
      <c r="O169" s="56"/>
      <c r="P169" s="59"/>
      <c r="Q169" s="56"/>
      <c r="R169" s="59"/>
      <c r="S169" s="56"/>
      <c r="T169" s="118"/>
      <c r="U169" s="60"/>
      <c r="V169" s="61"/>
      <c r="W169" s="62"/>
      <c r="X169" s="56"/>
      <c r="Y169" s="56"/>
      <c r="Z169" s="56"/>
      <c r="AA169" s="56"/>
      <c r="AB169" s="56"/>
      <c r="AC169" s="56"/>
      <c r="AD169" s="56"/>
      <c r="AE169" s="56"/>
      <c r="AF169" s="56"/>
      <c r="AG169" s="56"/>
      <c r="AH169" s="60"/>
      <c r="AI169" s="63">
        <f t="shared" si="19"/>
        <v>0</v>
      </c>
      <c r="AJ169" s="64">
        <f t="shared" si="20"/>
        <v>0</v>
      </c>
      <c r="AK169" s="153"/>
    </row>
    <row r="170" spans="1:37" s="155" customFormat="1" ht="51.75" customHeight="1" x14ac:dyDescent="0.2">
      <c r="A170" s="66" t="s">
        <v>8</v>
      </c>
      <c r="B170" s="124">
        <f>B122-SUM(B123:B169)</f>
        <v>-234821124</v>
      </c>
      <c r="C170" s="321" t="s">
        <v>57</v>
      </c>
      <c r="D170" s="322" t="s">
        <v>177</v>
      </c>
      <c r="E170" s="322" t="s">
        <v>942</v>
      </c>
      <c r="F170" s="322" t="s">
        <v>940</v>
      </c>
      <c r="G170" s="322" t="s">
        <v>939</v>
      </c>
      <c r="H170" s="322" t="s">
        <v>1296</v>
      </c>
      <c r="I170" s="322" t="s">
        <v>84</v>
      </c>
      <c r="J170" s="322" t="s">
        <v>157</v>
      </c>
      <c r="K170" s="322" t="s">
        <v>943</v>
      </c>
      <c r="L170" s="68"/>
      <c r="M170" s="116"/>
      <c r="N170" s="69"/>
      <c r="O170" s="67"/>
      <c r="P170" s="70"/>
      <c r="Q170" s="124">
        <f>SUM(Q123:Q169)</f>
        <v>921818001</v>
      </c>
      <c r="R170" s="71"/>
      <c r="S170" s="124">
        <f>SUM(S123:S169)</f>
        <v>921818001</v>
      </c>
      <c r="T170" s="72"/>
      <c r="U170" s="72"/>
      <c r="V170" s="73"/>
      <c r="W170" s="74">
        <f t="shared" ref="W170:AJ170" si="29">SUM(W123:W169)</f>
        <v>0</v>
      </c>
      <c r="X170" s="74">
        <f t="shared" si="29"/>
        <v>0</v>
      </c>
      <c r="Y170" s="74">
        <f t="shared" si="29"/>
        <v>0</v>
      </c>
      <c r="Z170" s="74">
        <f t="shared" si="29"/>
        <v>0</v>
      </c>
      <c r="AA170" s="74">
        <f t="shared" si="29"/>
        <v>0</v>
      </c>
      <c r="AB170" s="74">
        <f t="shared" si="29"/>
        <v>0</v>
      </c>
      <c r="AC170" s="74">
        <f t="shared" si="29"/>
        <v>0</v>
      </c>
      <c r="AD170" s="74">
        <f t="shared" si="29"/>
        <v>22480000</v>
      </c>
      <c r="AE170" s="74">
        <f t="shared" si="29"/>
        <v>88934665</v>
      </c>
      <c r="AF170" s="74">
        <f t="shared" si="29"/>
        <v>0</v>
      </c>
      <c r="AG170" s="74">
        <f t="shared" si="29"/>
        <v>0</v>
      </c>
      <c r="AH170" s="72">
        <f t="shared" si="29"/>
        <v>0</v>
      </c>
      <c r="AI170" s="75">
        <f t="shared" si="29"/>
        <v>111414665</v>
      </c>
      <c r="AJ170" s="75">
        <f t="shared" si="29"/>
        <v>810403336</v>
      </c>
    </row>
    <row r="171" spans="1:37" s="154" customFormat="1" x14ac:dyDescent="0.2">
      <c r="A171" s="79"/>
      <c r="B171" s="125"/>
      <c r="C171" s="81"/>
      <c r="D171" s="82"/>
      <c r="E171" s="81"/>
      <c r="F171" s="81"/>
      <c r="G171" s="83"/>
      <c r="H171" s="83"/>
      <c r="I171" s="83"/>
      <c r="J171" s="83"/>
      <c r="K171" s="83"/>
      <c r="L171" s="84"/>
      <c r="M171" s="117"/>
      <c r="N171" s="82"/>
      <c r="O171" s="85"/>
      <c r="P171" s="86"/>
      <c r="Q171" s="80"/>
      <c r="R171" s="87"/>
      <c r="S171" s="80"/>
      <c r="T171" s="88"/>
      <c r="U171" s="88"/>
      <c r="V171" s="89"/>
      <c r="W171" s="90"/>
      <c r="X171" s="91"/>
      <c r="Y171" s="91"/>
      <c r="Z171" s="91"/>
      <c r="AA171" s="91"/>
      <c r="AB171" s="91"/>
      <c r="AC171" s="91"/>
      <c r="AD171" s="91"/>
      <c r="AE171" s="91"/>
      <c r="AF171" s="91"/>
      <c r="AG171" s="91"/>
      <c r="AH171" s="92"/>
      <c r="AI171" s="93"/>
      <c r="AJ171" s="93"/>
    </row>
    <row r="172" spans="1:37" s="173" customFormat="1" x14ac:dyDescent="0.2">
      <c r="A172" s="160" t="s">
        <v>38</v>
      </c>
      <c r="B172" s="161">
        <f>B91+B40+B20+B122</f>
        <v>2606998876</v>
      </c>
      <c r="C172" s="162"/>
      <c r="D172" s="163"/>
      <c r="E172" s="162"/>
      <c r="F172" s="162"/>
      <c r="G172" s="164"/>
      <c r="H172" s="164"/>
      <c r="I172" s="164"/>
      <c r="J172" s="165"/>
      <c r="K172" s="164"/>
      <c r="L172" s="166"/>
      <c r="M172" s="167"/>
      <c r="N172" s="163"/>
      <c r="O172" s="168"/>
      <c r="P172" s="169"/>
      <c r="Q172" s="161">
        <f>+Q39+Q90+Q121+Q170</f>
        <v>2292580166</v>
      </c>
      <c r="R172" s="170"/>
      <c r="S172" s="161">
        <f>+S39+S90+S121+S170</f>
        <v>2292580166</v>
      </c>
      <c r="T172" s="171"/>
      <c r="U172" s="171"/>
      <c r="V172" s="172"/>
      <c r="W172" s="94">
        <f t="shared" ref="W172:AJ172" si="30">+W39+W90+W121+W170</f>
        <v>0</v>
      </c>
      <c r="X172" s="94">
        <f t="shared" si="30"/>
        <v>0</v>
      </c>
      <c r="Y172" s="94">
        <f t="shared" si="30"/>
        <v>0</v>
      </c>
      <c r="Z172" s="94">
        <f t="shared" si="30"/>
        <v>0</v>
      </c>
      <c r="AA172" s="94">
        <f t="shared" si="30"/>
        <v>0</v>
      </c>
      <c r="AB172" s="94">
        <f t="shared" si="30"/>
        <v>0</v>
      </c>
      <c r="AC172" s="94">
        <f t="shared" si="30"/>
        <v>0</v>
      </c>
      <c r="AD172" s="94">
        <f t="shared" si="30"/>
        <v>67326666</v>
      </c>
      <c r="AE172" s="94">
        <f t="shared" si="30"/>
        <v>256107999</v>
      </c>
      <c r="AF172" s="94">
        <f t="shared" si="30"/>
        <v>0</v>
      </c>
      <c r="AG172" s="94">
        <f t="shared" si="30"/>
        <v>0</v>
      </c>
      <c r="AH172" s="95">
        <f t="shared" si="30"/>
        <v>0</v>
      </c>
      <c r="AI172" s="96">
        <f t="shared" si="30"/>
        <v>323434665</v>
      </c>
      <c r="AJ172" s="96">
        <f t="shared" si="30"/>
        <v>1969145501</v>
      </c>
    </row>
    <row r="173" spans="1:37" s="358" customFormat="1" ht="14.25" x14ac:dyDescent="0.2">
      <c r="A173" s="348"/>
      <c r="B173" s="349">
        <v>2606998876</v>
      </c>
      <c r="C173" s="350"/>
      <c r="D173" s="350"/>
      <c r="E173" s="350"/>
      <c r="F173" s="350"/>
      <c r="G173" s="350"/>
      <c r="H173" s="350"/>
      <c r="I173" s="350"/>
      <c r="J173" s="350"/>
      <c r="K173" s="350"/>
      <c r="L173" s="351"/>
      <c r="M173" s="351"/>
      <c r="N173" s="350"/>
      <c r="O173" s="349"/>
      <c r="P173" s="352"/>
      <c r="Q173" s="349">
        <v>2292580166</v>
      </c>
      <c r="R173" s="353"/>
      <c r="S173" s="349">
        <v>2292580166</v>
      </c>
      <c r="T173" s="349"/>
      <c r="U173" s="349"/>
      <c r="V173" s="350"/>
      <c r="W173" s="360"/>
      <c r="X173" s="360"/>
      <c r="Y173" s="360"/>
      <c r="Z173" s="360"/>
      <c r="AA173" s="360"/>
      <c r="AB173" s="360"/>
      <c r="AC173" s="360"/>
      <c r="AD173" s="360"/>
      <c r="AE173" s="360"/>
      <c r="AF173" s="360"/>
      <c r="AG173" s="360"/>
      <c r="AH173" s="360"/>
      <c r="AI173" s="361">
        <v>1854649058</v>
      </c>
      <c r="AJ173" s="363">
        <v>437931108</v>
      </c>
    </row>
    <row r="174" spans="1:37" s="358" customFormat="1" ht="14.25" x14ac:dyDescent="0.2">
      <c r="A174" s="348"/>
      <c r="B174" s="349">
        <f>+B173-B172</f>
        <v>0</v>
      </c>
      <c r="C174" s="350"/>
      <c r="D174" s="350"/>
      <c r="E174" s="350"/>
      <c r="F174" s="350"/>
      <c r="G174" s="350"/>
      <c r="H174" s="350"/>
      <c r="I174" s="350"/>
      <c r="J174" s="350"/>
      <c r="K174" s="350"/>
      <c r="L174" s="351"/>
      <c r="M174" s="351"/>
      <c r="N174" s="350"/>
      <c r="O174" s="349"/>
      <c r="P174" s="352"/>
      <c r="Q174" s="349">
        <f>+Q173-Q172</f>
        <v>0</v>
      </c>
      <c r="R174" s="353"/>
      <c r="S174" s="349">
        <f>+S173-S172</f>
        <v>0</v>
      </c>
      <c r="T174" s="349"/>
      <c r="U174" s="349"/>
      <c r="V174" s="350"/>
      <c r="W174" s="360"/>
      <c r="X174" s="360"/>
      <c r="Y174" s="360"/>
      <c r="Z174" s="360"/>
      <c r="AA174" s="360"/>
      <c r="AB174" s="360"/>
      <c r="AC174" s="360"/>
      <c r="AD174" s="360"/>
      <c r="AE174" s="360"/>
      <c r="AF174" s="360"/>
      <c r="AG174" s="360"/>
      <c r="AH174" s="360"/>
      <c r="AI174" s="349">
        <f>+AI173-AI172</f>
        <v>1531214393</v>
      </c>
      <c r="AJ174" s="349">
        <f>+AJ173-AJ172</f>
        <v>-1531214393</v>
      </c>
    </row>
    <row r="175" spans="1:37" ht="12.75" customHeight="1" x14ac:dyDescent="0.2">
      <c r="A175" s="174"/>
      <c r="B175" s="175"/>
      <c r="C175" s="182"/>
      <c r="D175" s="182"/>
      <c r="E175" s="182"/>
      <c r="F175" s="182"/>
      <c r="G175" s="182"/>
      <c r="H175" s="182"/>
      <c r="I175" s="182"/>
      <c r="J175" s="182"/>
      <c r="K175" s="182"/>
      <c r="L175" s="183"/>
      <c r="M175" s="183"/>
      <c r="N175" s="176"/>
      <c r="O175" s="175"/>
      <c r="P175" s="178"/>
      <c r="Q175" s="179"/>
      <c r="R175" s="180"/>
      <c r="S175" s="179"/>
      <c r="T175" s="179"/>
      <c r="U175" s="179"/>
      <c r="V175" s="181"/>
      <c r="W175" s="97"/>
      <c r="X175" s="97"/>
      <c r="Y175" s="97"/>
      <c r="Z175" s="97"/>
      <c r="AA175" s="97"/>
      <c r="AB175" s="97"/>
      <c r="AC175" s="97"/>
      <c r="AD175" s="97"/>
      <c r="AE175" s="97"/>
      <c r="AF175" s="97"/>
      <c r="AG175" s="97"/>
      <c r="AH175" s="97"/>
      <c r="AI175" s="98"/>
      <c r="AJ175" s="99"/>
    </row>
    <row r="176" spans="1:37" ht="22.5" customHeight="1" x14ac:dyDescent="0.2">
      <c r="A176" s="220" t="s">
        <v>78</v>
      </c>
      <c r="B176" s="100" t="s">
        <v>2</v>
      </c>
      <c r="C176" s="103"/>
      <c r="D176" s="182"/>
      <c r="E176" s="182"/>
      <c r="F176" s="182"/>
      <c r="G176" s="182"/>
      <c r="M176" s="183"/>
      <c r="Q176" s="100" t="s">
        <v>6</v>
      </c>
      <c r="S176" s="101" t="s">
        <v>7</v>
      </c>
      <c r="W176" s="37" t="s">
        <v>13</v>
      </c>
      <c r="X176" s="38" t="s">
        <v>14</v>
      </c>
      <c r="Y176" s="38" t="s">
        <v>15</v>
      </c>
      <c r="Z176" s="38" t="s">
        <v>16</v>
      </c>
      <c r="AA176" s="38" t="s">
        <v>17</v>
      </c>
      <c r="AB176" s="38" t="s">
        <v>18</v>
      </c>
      <c r="AC176" s="38" t="s">
        <v>19</v>
      </c>
      <c r="AD176" s="38" t="s">
        <v>20</v>
      </c>
      <c r="AE176" s="38" t="s">
        <v>21</v>
      </c>
      <c r="AF176" s="38" t="s">
        <v>22</v>
      </c>
      <c r="AG176" s="38" t="s">
        <v>23</v>
      </c>
      <c r="AH176" s="39" t="s">
        <v>24</v>
      </c>
      <c r="AI176" s="40" t="s">
        <v>25</v>
      </c>
      <c r="AJ176" s="102" t="s">
        <v>26</v>
      </c>
    </row>
    <row r="177" spans="1:36" ht="38.25" x14ac:dyDescent="0.2">
      <c r="A177" s="236" t="s">
        <v>1295</v>
      </c>
      <c r="B177" s="230">
        <f>+SUMIF($H$19:$H$170,$A177,B$19:B$170)</f>
        <v>393000000</v>
      </c>
      <c r="C177" s="173"/>
      <c r="D177" s="173"/>
      <c r="E177" s="173"/>
      <c r="F177" s="173"/>
      <c r="G177" s="173"/>
      <c r="M177" s="231"/>
      <c r="Q177" s="230">
        <f>+SUMIF($H$19:$H$170,$A177,Q$19:Q$170)/2</f>
        <v>79000000</v>
      </c>
      <c r="S177" s="230">
        <f>+SUMIF($H$19:$H$170,$A177,S$19:S$170)/2</f>
        <v>79000000</v>
      </c>
      <c r="V177" s="189"/>
      <c r="W177" s="230">
        <f t="shared" ref="W177:AJ180" si="31">+SUMIF($H$19:$H$170,$A177,W$19:W$170)/2</f>
        <v>0</v>
      </c>
      <c r="X177" s="230">
        <f t="shared" si="31"/>
        <v>0</v>
      </c>
      <c r="Y177" s="230">
        <f t="shared" si="31"/>
        <v>0</v>
      </c>
      <c r="Z177" s="230">
        <f t="shared" si="31"/>
        <v>0</v>
      </c>
      <c r="AA177" s="230">
        <f t="shared" si="31"/>
        <v>0</v>
      </c>
      <c r="AB177" s="230">
        <f t="shared" si="31"/>
        <v>0</v>
      </c>
      <c r="AC177" s="230">
        <f t="shared" si="31"/>
        <v>0</v>
      </c>
      <c r="AD177" s="230">
        <f t="shared" si="31"/>
        <v>0</v>
      </c>
      <c r="AE177" s="230">
        <f t="shared" si="31"/>
        <v>1600001</v>
      </c>
      <c r="AF177" s="230">
        <f t="shared" si="31"/>
        <v>0</v>
      </c>
      <c r="AG177" s="230">
        <f t="shared" si="31"/>
        <v>0</v>
      </c>
      <c r="AH177" s="230">
        <f t="shared" si="31"/>
        <v>0</v>
      </c>
      <c r="AI177" s="230">
        <f t="shared" si="31"/>
        <v>1600001</v>
      </c>
      <c r="AJ177" s="232">
        <f t="shared" si="31"/>
        <v>77399999</v>
      </c>
    </row>
    <row r="178" spans="1:36" ht="25.5" x14ac:dyDescent="0.2">
      <c r="A178" s="237" t="s">
        <v>1291</v>
      </c>
      <c r="B178" s="230">
        <f>+SUMIF($H$19:$H$170,$A178,B$19:B$170)</f>
        <v>915000000</v>
      </c>
      <c r="C178" s="173"/>
      <c r="D178" s="173"/>
      <c r="E178" s="173"/>
      <c r="F178" s="173"/>
      <c r="G178" s="173"/>
      <c r="M178" s="231"/>
      <c r="Q178" s="230">
        <f>+SUMIF($H$19:$H$170,$A178,Q$19:Q$170)/2</f>
        <v>914812166</v>
      </c>
      <c r="S178" s="230">
        <f>+SUMIF($H$19:$H$170,$A178,S$19:S$170)/2</f>
        <v>914812166</v>
      </c>
      <c r="V178" s="189"/>
      <c r="W178" s="230">
        <f t="shared" si="31"/>
        <v>0</v>
      </c>
      <c r="X178" s="230">
        <f t="shared" si="31"/>
        <v>0</v>
      </c>
      <c r="Y178" s="230">
        <f t="shared" si="31"/>
        <v>0</v>
      </c>
      <c r="Z178" s="230">
        <f t="shared" si="31"/>
        <v>0</v>
      </c>
      <c r="AA178" s="230">
        <f t="shared" si="31"/>
        <v>0</v>
      </c>
      <c r="AB178" s="230">
        <f t="shared" si="31"/>
        <v>0</v>
      </c>
      <c r="AC178" s="230">
        <f t="shared" si="31"/>
        <v>0</v>
      </c>
      <c r="AD178" s="230">
        <f t="shared" si="31"/>
        <v>35363333</v>
      </c>
      <c r="AE178" s="230">
        <f t="shared" si="31"/>
        <v>131310001</v>
      </c>
      <c r="AF178" s="230">
        <f t="shared" si="31"/>
        <v>0</v>
      </c>
      <c r="AG178" s="230">
        <f t="shared" si="31"/>
        <v>0</v>
      </c>
      <c r="AH178" s="230">
        <f t="shared" si="31"/>
        <v>0</v>
      </c>
      <c r="AI178" s="230">
        <f t="shared" si="31"/>
        <v>166673334</v>
      </c>
      <c r="AJ178" s="232">
        <f t="shared" si="31"/>
        <v>748138832</v>
      </c>
    </row>
    <row r="179" spans="1:36" x14ac:dyDescent="0.2">
      <c r="A179" s="237" t="s">
        <v>1288</v>
      </c>
      <c r="B179" s="230">
        <f>+SUMIF($H$19:$H$170,$A179,B$19:B$170)</f>
        <v>377000000</v>
      </c>
      <c r="C179" s="173"/>
      <c r="D179" s="173"/>
      <c r="E179" s="173"/>
      <c r="F179" s="173"/>
      <c r="G179" s="173"/>
      <c r="M179" s="231"/>
      <c r="Q179" s="230">
        <f>+SUMIF($H$19:$H$170,$A179,Q$19:Q$170)/2</f>
        <v>376949999</v>
      </c>
      <c r="S179" s="230">
        <f>+SUMIF($H$19:$H$170,$A179,S$19:S$170)/2</f>
        <v>376949999</v>
      </c>
      <c r="V179" s="189"/>
      <c r="W179" s="230">
        <f t="shared" si="31"/>
        <v>0</v>
      </c>
      <c r="X179" s="230">
        <f t="shared" si="31"/>
        <v>0</v>
      </c>
      <c r="Y179" s="230">
        <f t="shared" si="31"/>
        <v>0</v>
      </c>
      <c r="Z179" s="230">
        <f t="shared" si="31"/>
        <v>0</v>
      </c>
      <c r="AA179" s="230">
        <f t="shared" si="31"/>
        <v>0</v>
      </c>
      <c r="AB179" s="230">
        <f t="shared" si="31"/>
        <v>0</v>
      </c>
      <c r="AC179" s="230">
        <f t="shared" si="31"/>
        <v>0</v>
      </c>
      <c r="AD179" s="230">
        <f t="shared" si="31"/>
        <v>9483333</v>
      </c>
      <c r="AE179" s="230">
        <f t="shared" si="31"/>
        <v>34263332</v>
      </c>
      <c r="AF179" s="230">
        <f t="shared" si="31"/>
        <v>0</v>
      </c>
      <c r="AG179" s="230">
        <f t="shared" si="31"/>
        <v>0</v>
      </c>
      <c r="AH179" s="230">
        <f t="shared" si="31"/>
        <v>0</v>
      </c>
      <c r="AI179" s="230">
        <f t="shared" si="31"/>
        <v>43746665</v>
      </c>
      <c r="AJ179" s="232">
        <f t="shared" si="31"/>
        <v>333203334</v>
      </c>
    </row>
    <row r="180" spans="1:36" ht="51" x14ac:dyDescent="0.2">
      <c r="A180" s="237" t="s">
        <v>1296</v>
      </c>
      <c r="B180" s="230">
        <f>+SUMIF($H$19:$H$170,$A180,B$19:B$170)</f>
        <v>921998876</v>
      </c>
      <c r="C180" s="173"/>
      <c r="D180" s="173"/>
      <c r="E180" s="173"/>
      <c r="F180" s="173"/>
      <c r="G180" s="173"/>
      <c r="M180" s="231"/>
      <c r="Q180" s="230">
        <f>+SUMIF($H$19:$H$170,$A180,Q$19:Q$170)/2</f>
        <v>921818001</v>
      </c>
      <c r="S180" s="230">
        <f>+SUMIF($H$19:$H$170,$A180,S$19:S$170)/2</f>
        <v>921818001</v>
      </c>
      <c r="V180" s="189"/>
      <c r="W180" s="230">
        <f t="shared" si="31"/>
        <v>0</v>
      </c>
      <c r="X180" s="230">
        <f t="shared" si="31"/>
        <v>0</v>
      </c>
      <c r="Y180" s="230">
        <f t="shared" si="31"/>
        <v>0</v>
      </c>
      <c r="Z180" s="230">
        <f t="shared" si="31"/>
        <v>0</v>
      </c>
      <c r="AA180" s="230">
        <f t="shared" si="31"/>
        <v>0</v>
      </c>
      <c r="AB180" s="230">
        <f t="shared" si="31"/>
        <v>0</v>
      </c>
      <c r="AC180" s="230">
        <f t="shared" si="31"/>
        <v>0</v>
      </c>
      <c r="AD180" s="230">
        <f t="shared" si="31"/>
        <v>22480000</v>
      </c>
      <c r="AE180" s="230">
        <f t="shared" si="31"/>
        <v>88934665</v>
      </c>
      <c r="AF180" s="230">
        <f t="shared" si="31"/>
        <v>0</v>
      </c>
      <c r="AG180" s="230">
        <f t="shared" si="31"/>
        <v>0</v>
      </c>
      <c r="AH180" s="230">
        <f t="shared" si="31"/>
        <v>0</v>
      </c>
      <c r="AI180" s="230">
        <f t="shared" si="31"/>
        <v>111414665</v>
      </c>
      <c r="AJ180" s="232">
        <f t="shared" si="31"/>
        <v>810403336</v>
      </c>
    </row>
    <row r="181" spans="1:36" ht="12.75" customHeight="1" x14ac:dyDescent="0.2">
      <c r="A181" s="174"/>
      <c r="B181" s="175"/>
      <c r="C181" s="182"/>
      <c r="D181" s="182"/>
      <c r="E181" s="182"/>
      <c r="F181" s="182"/>
      <c r="G181" s="182"/>
      <c r="H181" s="182"/>
      <c r="I181" s="182"/>
      <c r="J181" s="182"/>
      <c r="K181" s="182"/>
      <c r="L181" s="183"/>
      <c r="M181" s="183"/>
      <c r="N181" s="176"/>
      <c r="O181" s="175"/>
      <c r="P181" s="178"/>
      <c r="Q181" s="179"/>
      <c r="R181" s="180"/>
      <c r="S181" s="179"/>
      <c r="T181" s="179"/>
      <c r="U181" s="179"/>
      <c r="V181" s="181"/>
      <c r="W181" s="97"/>
      <c r="X181" s="97"/>
      <c r="Y181" s="97"/>
      <c r="Z181" s="97"/>
      <c r="AA181" s="97"/>
      <c r="AB181" s="97"/>
      <c r="AC181" s="97"/>
      <c r="AD181" s="97"/>
      <c r="AE181" s="97"/>
      <c r="AF181" s="97"/>
      <c r="AG181" s="97"/>
      <c r="AH181" s="97"/>
      <c r="AI181" s="98"/>
      <c r="AJ181" s="99"/>
    </row>
    <row r="182" spans="1:36" ht="22.5" customHeight="1" x14ac:dyDescent="0.2">
      <c r="A182" s="220" t="s">
        <v>78</v>
      </c>
      <c r="B182" s="100" t="s">
        <v>2</v>
      </c>
      <c r="C182" s="103"/>
      <c r="D182" s="182"/>
      <c r="E182" s="182"/>
      <c r="F182" s="182"/>
      <c r="G182" s="182"/>
      <c r="M182" s="183"/>
      <c r="Q182" s="100" t="s">
        <v>6</v>
      </c>
      <c r="S182" s="101" t="s">
        <v>7</v>
      </c>
      <c r="W182" s="37" t="s">
        <v>13</v>
      </c>
      <c r="X182" s="38" t="s">
        <v>14</v>
      </c>
      <c r="Y182" s="38" t="s">
        <v>15</v>
      </c>
      <c r="Z182" s="38" t="s">
        <v>16</v>
      </c>
      <c r="AA182" s="38" t="s">
        <v>17</v>
      </c>
      <c r="AB182" s="38" t="s">
        <v>18</v>
      </c>
      <c r="AC182" s="38" t="s">
        <v>19</v>
      </c>
      <c r="AD182" s="38" t="s">
        <v>20</v>
      </c>
      <c r="AE182" s="38" t="s">
        <v>21</v>
      </c>
      <c r="AF182" s="38" t="s">
        <v>22</v>
      </c>
      <c r="AG182" s="38" t="s">
        <v>23</v>
      </c>
      <c r="AH182" s="39" t="s">
        <v>24</v>
      </c>
      <c r="AI182" s="40" t="s">
        <v>25</v>
      </c>
      <c r="AJ182" s="102" t="s">
        <v>26</v>
      </c>
    </row>
    <row r="183" spans="1:36" ht="63.75" x14ac:dyDescent="0.2">
      <c r="A183" s="236" t="s">
        <v>157</v>
      </c>
      <c r="B183" s="230">
        <f>+SUMIF($J$19:$J$170,$A183,B$19:B$170)</f>
        <v>1314998876</v>
      </c>
      <c r="C183" s="173"/>
      <c r="M183" s="233"/>
      <c r="Q183" s="230">
        <f>+SUMIF($J$19:$J$170,$A183,Q$19:Q$170)/2</f>
        <v>1000818001</v>
      </c>
      <c r="S183" s="230">
        <f>+SUMIF($J$19:$J$170,$A183,S$19:S$170)/2</f>
        <v>1000818001</v>
      </c>
      <c r="V183" s="189"/>
      <c r="W183" s="230">
        <f t="shared" ref="W183:AJ184" si="32">+SUMIF($J$19:$J$170,$A183,W$19:W$170)/2</f>
        <v>0</v>
      </c>
      <c r="X183" s="230">
        <f t="shared" si="32"/>
        <v>0</v>
      </c>
      <c r="Y183" s="230">
        <f t="shared" si="32"/>
        <v>0</v>
      </c>
      <c r="Z183" s="230">
        <f t="shared" si="32"/>
        <v>0</v>
      </c>
      <c r="AA183" s="230">
        <f t="shared" si="32"/>
        <v>0</v>
      </c>
      <c r="AB183" s="230">
        <f t="shared" si="32"/>
        <v>0</v>
      </c>
      <c r="AC183" s="230">
        <f t="shared" si="32"/>
        <v>0</v>
      </c>
      <c r="AD183" s="230">
        <f t="shared" si="32"/>
        <v>22480000</v>
      </c>
      <c r="AE183" s="230">
        <f t="shared" si="32"/>
        <v>90534666</v>
      </c>
      <c r="AF183" s="230">
        <f t="shared" si="32"/>
        <v>0</v>
      </c>
      <c r="AG183" s="230">
        <f t="shared" si="32"/>
        <v>0</v>
      </c>
      <c r="AH183" s="230">
        <f t="shared" si="32"/>
        <v>0</v>
      </c>
      <c r="AI183" s="230">
        <f t="shared" si="32"/>
        <v>113014666</v>
      </c>
      <c r="AJ183" s="232">
        <f t="shared" si="32"/>
        <v>887803335</v>
      </c>
    </row>
    <row r="184" spans="1:36" ht="38.25" x14ac:dyDescent="0.2">
      <c r="A184" s="237" t="s">
        <v>857</v>
      </c>
      <c r="B184" s="230">
        <f>+SUMIF($J$19:$J$170,$A184,B$19:B$170)</f>
        <v>1292000000</v>
      </c>
      <c r="C184" s="173"/>
      <c r="D184" s="173"/>
      <c r="E184" s="173"/>
      <c r="F184" s="173"/>
      <c r="G184" s="173"/>
      <c r="M184" s="231"/>
      <c r="Q184" s="230">
        <f>+SUMIF($J$19:$J$170,$A184,Q$19:Q$170)/2</f>
        <v>1291762165</v>
      </c>
      <c r="S184" s="230">
        <f>+SUMIF($J$19:$J$170,$A184,S$19:S$170)/2</f>
        <v>1291762165</v>
      </c>
      <c r="V184" s="189"/>
      <c r="W184" s="230">
        <f t="shared" si="32"/>
        <v>0</v>
      </c>
      <c r="X184" s="230">
        <f t="shared" si="32"/>
        <v>0</v>
      </c>
      <c r="Y184" s="230">
        <f t="shared" si="32"/>
        <v>0</v>
      </c>
      <c r="Z184" s="230">
        <f t="shared" si="32"/>
        <v>0</v>
      </c>
      <c r="AA184" s="230">
        <f t="shared" si="32"/>
        <v>0</v>
      </c>
      <c r="AB184" s="230">
        <f t="shared" si="32"/>
        <v>0</v>
      </c>
      <c r="AC184" s="230">
        <f t="shared" si="32"/>
        <v>0</v>
      </c>
      <c r="AD184" s="230">
        <f t="shared" si="32"/>
        <v>44846666</v>
      </c>
      <c r="AE184" s="230">
        <f t="shared" si="32"/>
        <v>165573333</v>
      </c>
      <c r="AF184" s="230">
        <f t="shared" si="32"/>
        <v>0</v>
      </c>
      <c r="AG184" s="230">
        <f t="shared" si="32"/>
        <v>0</v>
      </c>
      <c r="AH184" s="230">
        <f t="shared" si="32"/>
        <v>0</v>
      </c>
      <c r="AI184" s="230">
        <f t="shared" si="32"/>
        <v>210419999</v>
      </c>
      <c r="AJ184" s="232">
        <f t="shared" si="32"/>
        <v>1081342166</v>
      </c>
    </row>
    <row r="185" spans="1:36" x14ac:dyDescent="0.2">
      <c r="Q185" s="113"/>
      <c r="R185" s="113"/>
      <c r="S185" s="113"/>
      <c r="T185" s="113"/>
      <c r="U185" s="113"/>
    </row>
    <row r="186" spans="1:36" x14ac:dyDescent="0.2">
      <c r="Q186" s="113"/>
      <c r="R186" s="113"/>
      <c r="S186" s="113"/>
      <c r="T186" s="113"/>
      <c r="U186" s="113"/>
    </row>
    <row r="188" spans="1:36" x14ac:dyDescent="0.2">
      <c r="A188" s="196"/>
      <c r="B188" s="184"/>
      <c r="C188" s="197"/>
      <c r="D188" s="198"/>
      <c r="K188" s="199"/>
    </row>
    <row r="189" spans="1:36" x14ac:dyDescent="0.2">
      <c r="A189" s="200"/>
      <c r="B189" s="201"/>
      <c r="C189" s="202"/>
      <c r="D189" s="203"/>
    </row>
    <row r="190" spans="1:36" x14ac:dyDescent="0.2">
      <c r="A190" s="200"/>
      <c r="B190" s="201"/>
      <c r="C190" s="202"/>
      <c r="D190" s="203"/>
    </row>
    <row r="191" spans="1:36" x14ac:dyDescent="0.2">
      <c r="A191" s="200"/>
      <c r="B191" s="201"/>
      <c r="C191" s="202"/>
    </row>
    <row r="192" spans="1:36" x14ac:dyDescent="0.2">
      <c r="B192" s="201"/>
    </row>
    <row r="193" spans="1:10" x14ac:dyDescent="0.2">
      <c r="B193" s="201"/>
    </row>
    <row r="194" spans="1:10" x14ac:dyDescent="0.2">
      <c r="B194" s="201"/>
    </row>
    <row r="195" spans="1:10" x14ac:dyDescent="0.2">
      <c r="B195" s="201"/>
    </row>
    <row r="196" spans="1:10" x14ac:dyDescent="0.2">
      <c r="B196" s="201"/>
    </row>
    <row r="197" spans="1:10" x14ac:dyDescent="0.2">
      <c r="B197" s="201"/>
    </row>
    <row r="198" spans="1:10" x14ac:dyDescent="0.2">
      <c r="A198" s="200"/>
      <c r="C198" s="201"/>
    </row>
    <row r="199" spans="1:10" x14ac:dyDescent="0.2">
      <c r="A199" s="200"/>
      <c r="C199" s="201"/>
    </row>
    <row r="200" spans="1:10" x14ac:dyDescent="0.2">
      <c r="A200" s="196"/>
      <c r="B200" s="201"/>
      <c r="C200" s="201"/>
    </row>
    <row r="201" spans="1:10" x14ac:dyDescent="0.2">
      <c r="A201" s="200"/>
      <c r="B201" s="201"/>
      <c r="C201" s="201"/>
      <c r="F201" s="204"/>
      <c r="G201" s="204"/>
      <c r="H201" s="204"/>
      <c r="I201" s="204"/>
      <c r="J201" s="204"/>
    </row>
    <row r="202" spans="1:10" x14ac:dyDescent="0.2">
      <c r="A202" s="200"/>
    </row>
    <row r="203" spans="1:10" x14ac:dyDescent="0.2">
      <c r="B203" s="201"/>
      <c r="C203" s="201"/>
    </row>
    <row r="204" spans="1:10" x14ac:dyDescent="0.2">
      <c r="A204" s="200"/>
    </row>
    <row r="205" spans="1:10" x14ac:dyDescent="0.2">
      <c r="A205" s="200"/>
    </row>
    <row r="206" spans="1:10" x14ac:dyDescent="0.2">
      <c r="A206" s="200"/>
    </row>
    <row r="207" spans="1:10" x14ac:dyDescent="0.2">
      <c r="A207" s="200"/>
    </row>
    <row r="208" spans="1:10" x14ac:dyDescent="0.2">
      <c r="A208" s="200"/>
    </row>
    <row r="209" spans="1:2" x14ac:dyDescent="0.2">
      <c r="A209" s="200"/>
      <c r="B209" s="201"/>
    </row>
    <row r="210" spans="1:2" x14ac:dyDescent="0.2">
      <c r="A210" s="200"/>
      <c r="B210" s="201"/>
    </row>
    <row r="211" spans="1:2" x14ac:dyDescent="0.2">
      <c r="A211" s="200"/>
      <c r="B211" s="201"/>
    </row>
    <row r="212" spans="1:2" x14ac:dyDescent="0.2">
      <c r="A212" s="200"/>
      <c r="B212" s="201"/>
    </row>
    <row r="213" spans="1:2" x14ac:dyDescent="0.2">
      <c r="A213" s="200"/>
      <c r="B213" s="201"/>
    </row>
    <row r="214" spans="1:2" x14ac:dyDescent="0.2">
      <c r="A214" s="200"/>
      <c r="B214" s="201"/>
    </row>
    <row r="215" spans="1:2" x14ac:dyDescent="0.2">
      <c r="A215" s="200"/>
      <c r="B215" s="201"/>
    </row>
    <row r="216" spans="1:2" x14ac:dyDescent="0.2">
      <c r="A216" s="200"/>
      <c r="B216" s="201"/>
    </row>
    <row r="217" spans="1:2" x14ac:dyDescent="0.2">
      <c r="A217" s="200"/>
      <c r="B217" s="201"/>
    </row>
    <row r="218" spans="1:2" x14ac:dyDescent="0.2">
      <c r="A218" s="200"/>
      <c r="B218" s="201"/>
    </row>
    <row r="219" spans="1:2" x14ac:dyDescent="0.2">
      <c r="A219" s="200"/>
      <c r="B219" s="201"/>
    </row>
  </sheetData>
  <autoFilter ref="A19:AJ90" xr:uid="{00000000-0009-0000-0000-000003000000}"/>
  <mergeCells count="16">
    <mergeCell ref="B13:F13"/>
    <mergeCell ref="B14:F14"/>
    <mergeCell ref="B15:F15"/>
    <mergeCell ref="A16:A17"/>
    <mergeCell ref="B12:F12"/>
    <mergeCell ref="A1:A3"/>
    <mergeCell ref="B1:AJ1"/>
    <mergeCell ref="B2:AJ2"/>
    <mergeCell ref="B3:AJ3"/>
    <mergeCell ref="B5:F5"/>
    <mergeCell ref="B11:F11"/>
    <mergeCell ref="B6:F6"/>
    <mergeCell ref="B7:F7"/>
    <mergeCell ref="B8:F8"/>
    <mergeCell ref="B9:F9"/>
    <mergeCell ref="B10:F10"/>
  </mergeCells>
  <conditionalFormatting sqref="R187:R1048576 R5:R10 R90 R13:R29 R172:R175 R37:R38">
    <cfRule type="duplicateValues" dxfId="468" priority="210"/>
  </conditionalFormatting>
  <conditionalFormatting sqref="AJ173 AJ185:AJ1048576 AJ5:AJ10 AJ92 AJ123:AJ124 AJ13:AJ29 AJ168:AJ169 AJ143 AJ175 AJ37:AJ38 AJ89">
    <cfRule type="cellIs" dxfId="467" priority="206" operator="lessThan">
      <formula>0</formula>
    </cfRule>
    <cfRule type="cellIs" dxfId="466" priority="209" operator="lessThan">
      <formula>0</formula>
    </cfRule>
  </conditionalFormatting>
  <conditionalFormatting sqref="P185:P1048576 P5:P10 P90 P13:P29 P172:P175 P37:P38">
    <cfRule type="duplicateValues" dxfId="465" priority="208"/>
  </conditionalFormatting>
  <conditionalFormatting sqref="R186:R1048576 R5:R10 R90 R13:R29 R172:R175 R37:R38">
    <cfRule type="duplicateValues" dxfId="464" priority="207"/>
  </conditionalFormatting>
  <conditionalFormatting sqref="R91">
    <cfRule type="duplicateValues" dxfId="463" priority="205"/>
  </conditionalFormatting>
  <conditionalFormatting sqref="AJ91">
    <cfRule type="cellIs" dxfId="462" priority="201" operator="lessThan">
      <formula>0</formula>
    </cfRule>
    <cfRule type="cellIs" dxfId="461" priority="204" operator="lessThan">
      <formula>0</formula>
    </cfRule>
  </conditionalFormatting>
  <conditionalFormatting sqref="P91">
    <cfRule type="duplicateValues" dxfId="460" priority="203"/>
  </conditionalFormatting>
  <conditionalFormatting sqref="R91">
    <cfRule type="duplicateValues" dxfId="459" priority="202"/>
  </conditionalFormatting>
  <conditionalFormatting sqref="R40">
    <cfRule type="duplicateValues" dxfId="458" priority="200"/>
  </conditionalFormatting>
  <conditionalFormatting sqref="AJ40">
    <cfRule type="cellIs" dxfId="457" priority="196" operator="lessThan">
      <formula>0</formula>
    </cfRule>
    <cfRule type="cellIs" dxfId="456" priority="199" operator="lessThan">
      <formula>0</formula>
    </cfRule>
  </conditionalFormatting>
  <conditionalFormatting sqref="P40">
    <cfRule type="duplicateValues" dxfId="455" priority="198"/>
  </conditionalFormatting>
  <conditionalFormatting sqref="R40">
    <cfRule type="duplicateValues" dxfId="454" priority="197"/>
  </conditionalFormatting>
  <conditionalFormatting sqref="R39">
    <cfRule type="duplicateValues" dxfId="453" priority="195"/>
  </conditionalFormatting>
  <conditionalFormatting sqref="P39">
    <cfRule type="duplicateValues" dxfId="452" priority="194"/>
  </conditionalFormatting>
  <conditionalFormatting sqref="R39">
    <cfRule type="duplicateValues" dxfId="451" priority="193"/>
  </conditionalFormatting>
  <conditionalFormatting sqref="R11:R12">
    <cfRule type="duplicateValues" dxfId="450" priority="192"/>
  </conditionalFormatting>
  <conditionalFormatting sqref="AJ11:AJ12">
    <cfRule type="cellIs" dxfId="449" priority="188" operator="lessThan">
      <formula>0</formula>
    </cfRule>
    <cfRule type="cellIs" dxfId="448" priority="191" operator="lessThan">
      <formula>0</formula>
    </cfRule>
  </conditionalFormatting>
  <conditionalFormatting sqref="P11:P12">
    <cfRule type="duplicateValues" dxfId="447" priority="190"/>
  </conditionalFormatting>
  <conditionalFormatting sqref="R11:R12">
    <cfRule type="duplicateValues" dxfId="446" priority="189"/>
  </conditionalFormatting>
  <conditionalFormatting sqref="S176">
    <cfRule type="duplicateValues" dxfId="445" priority="187"/>
  </conditionalFormatting>
  <conditionalFormatting sqref="S176">
    <cfRule type="duplicateValues" dxfId="444" priority="186"/>
  </conditionalFormatting>
  <conditionalFormatting sqref="R176:R180 R183">
    <cfRule type="duplicateValues" dxfId="443" priority="185"/>
  </conditionalFormatting>
  <conditionalFormatting sqref="R176:R180">
    <cfRule type="duplicateValues" dxfId="442" priority="184"/>
  </conditionalFormatting>
  <conditionalFormatting sqref="AJ176">
    <cfRule type="cellIs" dxfId="441" priority="182" operator="lessThan">
      <formula>0</formula>
    </cfRule>
    <cfRule type="cellIs" dxfId="440" priority="183" operator="lessThan">
      <formula>0</formula>
    </cfRule>
  </conditionalFormatting>
  <conditionalFormatting sqref="R64:R66">
    <cfRule type="duplicateValues" dxfId="439" priority="181"/>
  </conditionalFormatting>
  <conditionalFormatting sqref="P64:P66">
    <cfRule type="duplicateValues" dxfId="438" priority="179"/>
  </conditionalFormatting>
  <conditionalFormatting sqref="R64:R66">
    <cfRule type="duplicateValues" dxfId="437" priority="178"/>
  </conditionalFormatting>
  <conditionalFormatting sqref="R171">
    <cfRule type="duplicateValues" dxfId="436" priority="161"/>
  </conditionalFormatting>
  <conditionalFormatting sqref="AJ171">
    <cfRule type="cellIs" dxfId="435" priority="157" operator="lessThan">
      <formula>0</formula>
    </cfRule>
    <cfRule type="cellIs" dxfId="434" priority="160" operator="lessThan">
      <formula>0</formula>
    </cfRule>
  </conditionalFormatting>
  <conditionalFormatting sqref="P171">
    <cfRule type="duplicateValues" dxfId="433" priority="159"/>
  </conditionalFormatting>
  <conditionalFormatting sqref="R171">
    <cfRule type="duplicateValues" dxfId="432" priority="158"/>
  </conditionalFormatting>
  <conditionalFormatting sqref="R122">
    <cfRule type="duplicateValues" dxfId="431" priority="156"/>
  </conditionalFormatting>
  <conditionalFormatting sqref="AJ122">
    <cfRule type="cellIs" dxfId="430" priority="152" operator="lessThan">
      <formula>0</formula>
    </cfRule>
    <cfRule type="cellIs" dxfId="429" priority="155" operator="lessThan">
      <formula>0</formula>
    </cfRule>
  </conditionalFormatting>
  <conditionalFormatting sqref="P122">
    <cfRule type="duplicateValues" dxfId="428" priority="154"/>
  </conditionalFormatting>
  <conditionalFormatting sqref="R122">
    <cfRule type="duplicateValues" dxfId="427" priority="153"/>
  </conditionalFormatting>
  <conditionalFormatting sqref="R170">
    <cfRule type="duplicateValues" dxfId="426" priority="151"/>
  </conditionalFormatting>
  <conditionalFormatting sqref="P170">
    <cfRule type="duplicateValues" dxfId="425" priority="150"/>
  </conditionalFormatting>
  <conditionalFormatting sqref="R170">
    <cfRule type="duplicateValues" dxfId="424" priority="149"/>
  </conditionalFormatting>
  <conditionalFormatting sqref="R121">
    <cfRule type="duplicateValues" dxfId="423" priority="148"/>
  </conditionalFormatting>
  <conditionalFormatting sqref="P121">
    <cfRule type="duplicateValues" dxfId="422" priority="147"/>
  </conditionalFormatting>
  <conditionalFormatting sqref="R121">
    <cfRule type="duplicateValues" dxfId="421" priority="146"/>
  </conditionalFormatting>
  <conditionalFormatting sqref="AJ93:AJ104 AJ115:AJ120">
    <cfRule type="cellIs" dxfId="420" priority="144" operator="lessThan">
      <formula>0</formula>
    </cfRule>
    <cfRule type="cellIs" dxfId="419" priority="145" operator="lessThan">
      <formula>0</formula>
    </cfRule>
  </conditionalFormatting>
  <conditionalFormatting sqref="R41:R51 R59:R63">
    <cfRule type="duplicateValues" dxfId="418" priority="143"/>
  </conditionalFormatting>
  <conditionalFormatting sqref="P41:P51 P59:P63">
    <cfRule type="duplicateValues" dxfId="417" priority="142"/>
  </conditionalFormatting>
  <conditionalFormatting sqref="R41:R51">
    <cfRule type="duplicateValues" dxfId="416" priority="141"/>
  </conditionalFormatting>
  <conditionalFormatting sqref="AJ41:AJ88">
    <cfRule type="cellIs" dxfId="415" priority="139" operator="lessThan">
      <formula>0</formula>
    </cfRule>
    <cfRule type="cellIs" dxfId="414" priority="140" operator="lessThan">
      <formula>0</formula>
    </cfRule>
  </conditionalFormatting>
  <conditionalFormatting sqref="R92:R104 R115:R120">
    <cfRule type="duplicateValues" dxfId="413" priority="211"/>
  </conditionalFormatting>
  <conditionalFormatting sqref="P92:P104 P115:P120">
    <cfRule type="duplicateValues" dxfId="412" priority="212"/>
  </conditionalFormatting>
  <conditionalFormatting sqref="R168:R169 R123:R124 R143">
    <cfRule type="duplicateValues" dxfId="411" priority="213"/>
  </conditionalFormatting>
  <conditionalFormatting sqref="P168:P169 P123:P124 P143">
    <cfRule type="duplicateValues" dxfId="410" priority="214"/>
  </conditionalFormatting>
  <conditionalFormatting sqref="R53:R55">
    <cfRule type="duplicateValues" dxfId="409" priority="138"/>
  </conditionalFormatting>
  <conditionalFormatting sqref="P53:P55">
    <cfRule type="duplicateValues" dxfId="408" priority="136"/>
  </conditionalFormatting>
  <conditionalFormatting sqref="R53:R55">
    <cfRule type="duplicateValues" dxfId="407" priority="135"/>
  </conditionalFormatting>
  <conditionalFormatting sqref="R56:R58">
    <cfRule type="duplicateValues" dxfId="406" priority="133"/>
  </conditionalFormatting>
  <conditionalFormatting sqref="P56:P58">
    <cfRule type="duplicateValues" dxfId="405" priority="131"/>
  </conditionalFormatting>
  <conditionalFormatting sqref="R56:R58">
    <cfRule type="duplicateValues" dxfId="404" priority="130"/>
  </conditionalFormatting>
  <conditionalFormatting sqref="R52">
    <cfRule type="duplicateValues" dxfId="403" priority="128"/>
  </conditionalFormatting>
  <conditionalFormatting sqref="P52">
    <cfRule type="duplicateValues" dxfId="402" priority="127"/>
  </conditionalFormatting>
  <conditionalFormatting sqref="R52">
    <cfRule type="duplicateValues" dxfId="401" priority="126"/>
  </conditionalFormatting>
  <conditionalFormatting sqref="AJ144:AJ145 AJ167">
    <cfRule type="cellIs" dxfId="400" priority="116" operator="lessThan">
      <formula>0</formula>
    </cfRule>
    <cfRule type="cellIs" dxfId="399" priority="117" operator="lessThan">
      <formula>0</formula>
    </cfRule>
  </conditionalFormatting>
  <conditionalFormatting sqref="AJ139:AJ142">
    <cfRule type="cellIs" dxfId="398" priority="112" operator="lessThan">
      <formula>0</formula>
    </cfRule>
    <cfRule type="cellIs" dxfId="397" priority="113" operator="lessThan">
      <formula>0</formula>
    </cfRule>
  </conditionalFormatting>
  <conditionalFormatting sqref="R139:R142">
    <cfRule type="duplicateValues" dxfId="396" priority="114"/>
  </conditionalFormatting>
  <conditionalFormatting sqref="P139:P142">
    <cfRule type="duplicateValues" dxfId="395" priority="115"/>
  </conditionalFormatting>
  <conditionalFormatting sqref="AJ138 AJ126">
    <cfRule type="cellIs" dxfId="394" priority="108" operator="lessThan">
      <formula>0</formula>
    </cfRule>
    <cfRule type="cellIs" dxfId="393" priority="109" operator="lessThan">
      <formula>0</formula>
    </cfRule>
  </conditionalFormatting>
  <conditionalFormatting sqref="R138 R126">
    <cfRule type="duplicateValues" dxfId="392" priority="110"/>
  </conditionalFormatting>
  <conditionalFormatting sqref="P138 P126">
    <cfRule type="duplicateValues" dxfId="391" priority="111"/>
  </conditionalFormatting>
  <conditionalFormatting sqref="AJ127:AJ130">
    <cfRule type="cellIs" dxfId="390" priority="104" operator="lessThan">
      <formula>0</formula>
    </cfRule>
    <cfRule type="cellIs" dxfId="389" priority="105" operator="lessThan">
      <formula>0</formula>
    </cfRule>
  </conditionalFormatting>
  <conditionalFormatting sqref="R127:R130">
    <cfRule type="duplicateValues" dxfId="388" priority="106"/>
  </conditionalFormatting>
  <conditionalFormatting sqref="P127:P130">
    <cfRule type="duplicateValues" dxfId="387" priority="107"/>
  </conditionalFormatting>
  <conditionalFormatting sqref="AJ125">
    <cfRule type="cellIs" dxfId="386" priority="100" operator="lessThan">
      <formula>0</formula>
    </cfRule>
    <cfRule type="cellIs" dxfId="385" priority="101" operator="lessThan">
      <formula>0</formula>
    </cfRule>
  </conditionalFormatting>
  <conditionalFormatting sqref="R125">
    <cfRule type="duplicateValues" dxfId="384" priority="102"/>
  </conditionalFormatting>
  <conditionalFormatting sqref="P125">
    <cfRule type="duplicateValues" dxfId="383" priority="103"/>
  </conditionalFormatting>
  <conditionalFormatting sqref="AJ137 AJ132">
    <cfRule type="cellIs" dxfId="382" priority="96" operator="lessThan">
      <formula>0</formula>
    </cfRule>
    <cfRule type="cellIs" dxfId="381" priority="97" operator="lessThan">
      <formula>0</formula>
    </cfRule>
  </conditionalFormatting>
  <conditionalFormatting sqref="R137 R132">
    <cfRule type="duplicateValues" dxfId="380" priority="98"/>
  </conditionalFormatting>
  <conditionalFormatting sqref="P137 P132">
    <cfRule type="duplicateValues" dxfId="379" priority="99"/>
  </conditionalFormatting>
  <conditionalFormatting sqref="AJ133:AJ136">
    <cfRule type="cellIs" dxfId="378" priority="92" operator="lessThan">
      <formula>0</formula>
    </cfRule>
    <cfRule type="cellIs" dxfId="377" priority="93" operator="lessThan">
      <formula>0</formula>
    </cfRule>
  </conditionalFormatting>
  <conditionalFormatting sqref="R133:R136">
    <cfRule type="duplicateValues" dxfId="376" priority="94"/>
  </conditionalFormatting>
  <conditionalFormatting sqref="P133:P136">
    <cfRule type="duplicateValues" dxfId="375" priority="95"/>
  </conditionalFormatting>
  <conditionalFormatting sqref="AJ131">
    <cfRule type="cellIs" dxfId="374" priority="88" operator="lessThan">
      <formula>0</formula>
    </cfRule>
    <cfRule type="cellIs" dxfId="373" priority="89" operator="lessThan">
      <formula>0</formula>
    </cfRule>
  </conditionalFormatting>
  <conditionalFormatting sqref="R131">
    <cfRule type="duplicateValues" dxfId="372" priority="90"/>
  </conditionalFormatting>
  <conditionalFormatting sqref="P131">
    <cfRule type="duplicateValues" dxfId="371" priority="91"/>
  </conditionalFormatting>
  <conditionalFormatting sqref="R144:R145 R167">
    <cfRule type="duplicateValues" dxfId="370" priority="384"/>
  </conditionalFormatting>
  <conditionalFormatting sqref="P144:P145 P167">
    <cfRule type="duplicateValues" dxfId="369" priority="385"/>
  </conditionalFormatting>
  <conditionalFormatting sqref="R184">
    <cfRule type="duplicateValues" dxfId="368" priority="87"/>
  </conditionalFormatting>
  <conditionalFormatting sqref="R184">
    <cfRule type="duplicateValues" dxfId="367" priority="86"/>
  </conditionalFormatting>
  <conditionalFormatting sqref="R181">
    <cfRule type="duplicateValues" dxfId="366" priority="85"/>
  </conditionalFormatting>
  <conditionalFormatting sqref="AJ181">
    <cfRule type="cellIs" dxfId="365" priority="81" operator="lessThan">
      <formula>0</formula>
    </cfRule>
    <cfRule type="cellIs" dxfId="364" priority="84" operator="lessThan">
      <formula>0</formula>
    </cfRule>
  </conditionalFormatting>
  <conditionalFormatting sqref="P181">
    <cfRule type="duplicateValues" dxfId="363" priority="83"/>
  </conditionalFormatting>
  <conditionalFormatting sqref="R181">
    <cfRule type="duplicateValues" dxfId="362" priority="82"/>
  </conditionalFormatting>
  <conditionalFormatting sqref="S182">
    <cfRule type="duplicateValues" dxfId="361" priority="80"/>
  </conditionalFormatting>
  <conditionalFormatting sqref="S182">
    <cfRule type="duplicateValues" dxfId="360" priority="79"/>
  </conditionalFormatting>
  <conditionalFormatting sqref="R182">
    <cfRule type="duplicateValues" dxfId="359" priority="78"/>
  </conditionalFormatting>
  <conditionalFormatting sqref="R182">
    <cfRule type="duplicateValues" dxfId="358" priority="77"/>
  </conditionalFormatting>
  <conditionalFormatting sqref="AJ182">
    <cfRule type="cellIs" dxfId="357" priority="75" operator="lessThan">
      <formula>0</formula>
    </cfRule>
    <cfRule type="cellIs" dxfId="356" priority="76" operator="lessThan">
      <formula>0</formula>
    </cfRule>
  </conditionalFormatting>
  <conditionalFormatting sqref="R30:R36">
    <cfRule type="duplicateValues" dxfId="355" priority="74"/>
  </conditionalFormatting>
  <conditionalFormatting sqref="AJ30:AJ36">
    <cfRule type="cellIs" dxfId="354" priority="70" operator="lessThan">
      <formula>0</formula>
    </cfRule>
    <cfRule type="cellIs" dxfId="353" priority="73" operator="lessThan">
      <formula>0</formula>
    </cfRule>
  </conditionalFormatting>
  <conditionalFormatting sqref="P30:P36">
    <cfRule type="duplicateValues" dxfId="352" priority="72"/>
  </conditionalFormatting>
  <conditionalFormatting sqref="R30:R36">
    <cfRule type="duplicateValues" dxfId="351" priority="71"/>
  </conditionalFormatting>
  <conditionalFormatting sqref="R68:R77">
    <cfRule type="duplicateValues" dxfId="350" priority="58"/>
  </conditionalFormatting>
  <conditionalFormatting sqref="R79:R81">
    <cfRule type="duplicateValues" dxfId="349" priority="55"/>
  </conditionalFormatting>
  <conditionalFormatting sqref="P79:P81">
    <cfRule type="duplicateValues" dxfId="348" priority="53"/>
  </conditionalFormatting>
  <conditionalFormatting sqref="R79:R81">
    <cfRule type="duplicateValues" dxfId="347" priority="52"/>
  </conditionalFormatting>
  <conditionalFormatting sqref="R82:R84">
    <cfRule type="duplicateValues" dxfId="346" priority="50"/>
  </conditionalFormatting>
  <conditionalFormatting sqref="P82:P84">
    <cfRule type="duplicateValues" dxfId="345" priority="48"/>
  </conditionalFormatting>
  <conditionalFormatting sqref="R82:R84">
    <cfRule type="duplicateValues" dxfId="344" priority="47"/>
  </conditionalFormatting>
  <conditionalFormatting sqref="R78">
    <cfRule type="duplicateValues" dxfId="343" priority="45"/>
  </conditionalFormatting>
  <conditionalFormatting sqref="P78">
    <cfRule type="duplicateValues" dxfId="342" priority="44"/>
  </conditionalFormatting>
  <conditionalFormatting sqref="R78">
    <cfRule type="duplicateValues" dxfId="341" priority="43"/>
  </conditionalFormatting>
  <conditionalFormatting sqref="R88:R89">
    <cfRule type="duplicateValues" dxfId="340" priority="710"/>
  </conditionalFormatting>
  <conditionalFormatting sqref="P88:P89">
    <cfRule type="duplicateValues" dxfId="339" priority="713"/>
  </conditionalFormatting>
  <conditionalFormatting sqref="R67">
    <cfRule type="duplicateValues" dxfId="338" priority="719"/>
  </conditionalFormatting>
  <conditionalFormatting sqref="P67">
    <cfRule type="duplicateValues" dxfId="337" priority="720"/>
  </conditionalFormatting>
  <conditionalFormatting sqref="R68:R77 R85:R87">
    <cfRule type="duplicateValues" dxfId="336" priority="725"/>
  </conditionalFormatting>
  <conditionalFormatting sqref="P68:P77 P85:P87">
    <cfRule type="duplicateValues" dxfId="335" priority="727"/>
  </conditionalFormatting>
  <conditionalFormatting sqref="AJ105:AJ114">
    <cfRule type="cellIs" dxfId="334" priority="37" operator="lessThan">
      <formula>0</formula>
    </cfRule>
    <cfRule type="cellIs" dxfId="333" priority="38" operator="lessThan">
      <formula>0</formula>
    </cfRule>
  </conditionalFormatting>
  <conditionalFormatting sqref="R105:R114">
    <cfRule type="duplicateValues" dxfId="332" priority="39"/>
  </conditionalFormatting>
  <conditionalFormatting sqref="P105:P114">
    <cfRule type="duplicateValues" dxfId="331" priority="40"/>
  </conditionalFormatting>
  <conditionalFormatting sqref="AJ146:AJ147">
    <cfRule type="cellIs" dxfId="330" priority="33" operator="lessThan">
      <formula>0</formula>
    </cfRule>
    <cfRule type="cellIs" dxfId="329" priority="34" operator="lessThan">
      <formula>0</formula>
    </cfRule>
  </conditionalFormatting>
  <conditionalFormatting sqref="R146:R147">
    <cfRule type="duplicateValues" dxfId="328" priority="35"/>
  </conditionalFormatting>
  <conditionalFormatting sqref="P146:P147">
    <cfRule type="duplicateValues" dxfId="327" priority="36"/>
  </conditionalFormatting>
  <conditionalFormatting sqref="AJ163:AJ166">
    <cfRule type="cellIs" dxfId="326" priority="29" operator="lessThan">
      <formula>0</formula>
    </cfRule>
    <cfRule type="cellIs" dxfId="325" priority="30" operator="lessThan">
      <formula>0</formula>
    </cfRule>
  </conditionalFormatting>
  <conditionalFormatting sqref="R163:R166">
    <cfRule type="duplicateValues" dxfId="324" priority="31"/>
  </conditionalFormatting>
  <conditionalFormatting sqref="P163:P166">
    <cfRule type="duplicateValues" dxfId="323" priority="32"/>
  </conditionalFormatting>
  <conditionalFormatting sqref="AJ162 AJ149">
    <cfRule type="cellIs" dxfId="322" priority="25" operator="lessThan">
      <formula>0</formula>
    </cfRule>
    <cfRule type="cellIs" dxfId="321" priority="26" operator="lessThan">
      <formula>0</formula>
    </cfRule>
  </conditionalFormatting>
  <conditionalFormatting sqref="R162 R149">
    <cfRule type="duplicateValues" dxfId="320" priority="27"/>
  </conditionalFormatting>
  <conditionalFormatting sqref="P162 P149">
    <cfRule type="duplicateValues" dxfId="319" priority="28"/>
  </conditionalFormatting>
  <conditionalFormatting sqref="AJ151:AJ154">
    <cfRule type="cellIs" dxfId="318" priority="21" operator="lessThan">
      <formula>0</formula>
    </cfRule>
    <cfRule type="cellIs" dxfId="317" priority="22" operator="lessThan">
      <formula>0</formula>
    </cfRule>
  </conditionalFormatting>
  <conditionalFormatting sqref="R151:R154">
    <cfRule type="duplicateValues" dxfId="316" priority="23"/>
  </conditionalFormatting>
  <conditionalFormatting sqref="P151:P154">
    <cfRule type="duplicateValues" dxfId="315" priority="24"/>
  </conditionalFormatting>
  <conditionalFormatting sqref="AJ148">
    <cfRule type="cellIs" dxfId="314" priority="17" operator="lessThan">
      <formula>0</formula>
    </cfRule>
    <cfRule type="cellIs" dxfId="313" priority="18" operator="lessThan">
      <formula>0</formula>
    </cfRule>
  </conditionalFormatting>
  <conditionalFormatting sqref="R148">
    <cfRule type="duplicateValues" dxfId="312" priority="19"/>
  </conditionalFormatting>
  <conditionalFormatting sqref="P148">
    <cfRule type="duplicateValues" dxfId="311" priority="20"/>
  </conditionalFormatting>
  <conditionalFormatting sqref="AJ161 AJ156">
    <cfRule type="cellIs" dxfId="310" priority="13" operator="lessThan">
      <formula>0</formula>
    </cfRule>
    <cfRule type="cellIs" dxfId="309" priority="14" operator="lessThan">
      <formula>0</formula>
    </cfRule>
  </conditionalFormatting>
  <conditionalFormatting sqref="R161 R156">
    <cfRule type="duplicateValues" dxfId="308" priority="15"/>
  </conditionalFormatting>
  <conditionalFormatting sqref="P161 P156">
    <cfRule type="duplicateValues" dxfId="307" priority="16"/>
  </conditionalFormatting>
  <conditionalFormatting sqref="AJ157:AJ160">
    <cfRule type="cellIs" dxfId="306" priority="9" operator="lessThan">
      <formula>0</formula>
    </cfRule>
    <cfRule type="cellIs" dxfId="305" priority="10" operator="lessThan">
      <formula>0</formula>
    </cfRule>
  </conditionalFormatting>
  <conditionalFormatting sqref="R157:R160">
    <cfRule type="duplicateValues" dxfId="304" priority="11"/>
  </conditionalFormatting>
  <conditionalFormatting sqref="P157:P160">
    <cfRule type="duplicateValues" dxfId="303" priority="12"/>
  </conditionalFormatting>
  <conditionalFormatting sqref="AJ155">
    <cfRule type="cellIs" dxfId="302" priority="5" operator="lessThan">
      <formula>0</formula>
    </cfRule>
    <cfRule type="cellIs" dxfId="301" priority="6" operator="lessThan">
      <formula>0</formula>
    </cfRule>
  </conditionalFormatting>
  <conditionalFormatting sqref="R155">
    <cfRule type="duplicateValues" dxfId="300" priority="7"/>
  </conditionalFormatting>
  <conditionalFormatting sqref="P155">
    <cfRule type="duplicateValues" dxfId="299" priority="8"/>
  </conditionalFormatting>
  <conditionalFormatting sqref="AJ150">
    <cfRule type="cellIs" dxfId="298" priority="1" operator="lessThan">
      <formula>0</formula>
    </cfRule>
    <cfRule type="cellIs" dxfId="297" priority="2" operator="lessThan">
      <formula>0</formula>
    </cfRule>
  </conditionalFormatting>
  <conditionalFormatting sqref="R150">
    <cfRule type="duplicateValues" dxfId="296" priority="3"/>
  </conditionalFormatting>
  <conditionalFormatting sqref="P150">
    <cfRule type="duplicateValues" dxfId="295" priority="4"/>
  </conditionalFormatting>
  <printOptions horizontalCentered="1" verticalCentered="1"/>
  <pageMargins left="0.31496062992125984" right="0.27559055118110237" top="0.31496062992125984" bottom="0" header="0" footer="0"/>
  <pageSetup scale="58" fitToWidth="2" fitToHeight="2" orientation="landscape" r:id="rId1"/>
  <headerFooter alignWithMargins="0">
    <oddFooter>&amp;LVersión 3. 23/07/2019</oddFooter>
  </headerFooter>
  <rowBreaks count="1" manualBreakCount="1">
    <brk id="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85"/>
  <sheetViews>
    <sheetView showGridLines="0" zoomScale="65" zoomScaleNormal="65" workbookViewId="0">
      <pane xSplit="11" ySplit="19" topLeftCell="T20" activePane="bottomRight" state="frozen"/>
      <selection pane="topRight" activeCell="L1" sqref="L1"/>
      <selection pane="bottomLeft" activeCell="A20" sqref="A20"/>
      <selection pane="bottomRight" activeCell="AH33" sqref="AF33:AH33"/>
    </sheetView>
  </sheetViews>
  <sheetFormatPr baseColWidth="10" defaultRowHeight="13.5" outlineLevelRow="1" outlineLevelCol="1" x14ac:dyDescent="0.2"/>
  <cols>
    <col min="1" max="1" width="33.140625" style="149" customWidth="1"/>
    <col min="2" max="2" width="18.140625" style="187" customWidth="1"/>
    <col min="3" max="3" width="20" style="149" customWidth="1"/>
    <col min="4" max="4" width="23.7109375" style="149" customWidth="1"/>
    <col min="5" max="6" width="24.85546875" style="149" customWidth="1"/>
    <col min="7" max="10" width="32.7109375" style="149" hidden="1" customWidth="1" outlineLevel="1"/>
    <col min="11" max="11" width="23.7109375" style="149" hidden="1" customWidth="1" outlineLevel="1"/>
    <col min="12" max="12" width="13.85546875" style="185" customWidth="1" collapsed="1"/>
    <col min="13" max="13" width="17.42578125" style="185" customWidth="1"/>
    <col min="14" max="14" width="11" style="188" customWidth="1"/>
    <col min="15" max="15" width="13.7109375" style="112" customWidth="1"/>
    <col min="16" max="16" width="9" style="186" customWidth="1"/>
    <col min="17" max="17" width="21.28515625" style="187" bestFit="1" customWidth="1"/>
    <col min="18" max="18" width="8.7109375" style="186" customWidth="1"/>
    <col min="19" max="19" width="18.28515625" style="187" customWidth="1"/>
    <col min="20" max="20" width="15" style="246" customWidth="1"/>
    <col min="21" max="21" width="15" style="187" customWidth="1"/>
    <col min="22" max="22" width="13.5703125" style="188" customWidth="1"/>
    <col min="23" max="24" width="11.42578125" style="112" customWidth="1" outlineLevel="1"/>
    <col min="25" max="29" width="12.7109375" style="112" customWidth="1" outlineLevel="1"/>
    <col min="30" max="30" width="14.28515625" style="112" customWidth="1" outlineLevel="1"/>
    <col min="31" max="31" width="13.42578125" style="112" customWidth="1" outlineLevel="1"/>
    <col min="32" max="32" width="14.42578125" style="112" customWidth="1" outlineLevel="1"/>
    <col min="33" max="33" width="13.42578125" style="112" customWidth="1" outlineLevel="1"/>
    <col min="34" max="34" width="16.42578125" style="112" customWidth="1" outlineLevel="1"/>
    <col min="35" max="35" width="13.85546875" style="113" customWidth="1"/>
    <col min="36" max="36" width="19.7109375" style="112" bestFit="1" customWidth="1"/>
    <col min="37" max="37" width="11.42578125" style="149" customWidth="1"/>
    <col min="38" max="16384" width="11.42578125" style="149"/>
  </cols>
  <sheetData>
    <row r="1" spans="1:36" ht="24" hidden="1" customHeight="1" outlineLevel="1" thickBot="1" x14ac:dyDescent="0.25">
      <c r="A1" s="373"/>
      <c r="B1" s="370" t="s">
        <v>33</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2"/>
    </row>
    <row r="2" spans="1:36" ht="24" hidden="1" customHeight="1" outlineLevel="1" thickBot="1" x14ac:dyDescent="0.25">
      <c r="A2" s="374"/>
      <c r="B2" s="370" t="s">
        <v>37</v>
      </c>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2"/>
    </row>
    <row r="3" spans="1:36" ht="24" hidden="1" customHeight="1" outlineLevel="1" thickBot="1" x14ac:dyDescent="0.25">
      <c r="A3" s="375"/>
      <c r="B3" s="370" t="s">
        <v>36</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2"/>
    </row>
    <row r="4" spans="1:36" ht="12.75" customHeight="1" collapsed="1" x14ac:dyDescent="0.2">
      <c r="A4" s="150"/>
      <c r="B4" s="1"/>
      <c r="C4" s="1"/>
      <c r="D4" s="1"/>
      <c r="E4" s="1"/>
      <c r="F4" s="1"/>
      <c r="G4" s="1"/>
      <c r="H4" s="1"/>
      <c r="I4" s="1"/>
      <c r="J4" s="1"/>
      <c r="K4" s="1"/>
      <c r="L4" s="1"/>
      <c r="M4" s="1"/>
      <c r="N4" s="1"/>
      <c r="O4" s="1"/>
      <c r="P4" s="1"/>
      <c r="Q4" s="1"/>
      <c r="R4" s="1"/>
      <c r="S4" s="5">
        <f>+(S25)*1.03</f>
        <v>772118914.42000008</v>
      </c>
      <c r="T4" s="239"/>
      <c r="U4" s="1"/>
      <c r="V4" s="1"/>
      <c r="W4" s="1"/>
      <c r="X4" s="1"/>
      <c r="Y4" s="1"/>
      <c r="Z4" s="1"/>
      <c r="AA4" s="1"/>
      <c r="AB4" s="1"/>
      <c r="AC4" s="1"/>
      <c r="AD4" s="1"/>
      <c r="AE4" s="1"/>
      <c r="AF4" s="1"/>
      <c r="AG4" s="1"/>
      <c r="AH4" s="1"/>
      <c r="AI4" s="1"/>
      <c r="AJ4" s="2"/>
    </row>
    <row r="5" spans="1:36" s="7" customFormat="1" ht="15.75" customHeight="1" outlineLevel="1" x14ac:dyDescent="0.2">
      <c r="A5" s="3" t="s">
        <v>80</v>
      </c>
      <c r="B5" s="377" t="s">
        <v>46</v>
      </c>
      <c r="C5" s="377"/>
      <c r="D5" s="377"/>
      <c r="E5" s="377"/>
      <c r="F5" s="377"/>
      <c r="G5" s="4"/>
      <c r="H5" s="4"/>
      <c r="I5" s="4"/>
      <c r="J5" s="4"/>
      <c r="K5" s="4"/>
      <c r="L5" s="5"/>
      <c r="M5" s="5"/>
      <c r="N5" s="5"/>
      <c r="O5" s="5"/>
      <c r="P5" s="5"/>
      <c r="Q5" s="5"/>
      <c r="R5" s="5"/>
      <c r="S5" s="5"/>
      <c r="T5" s="240"/>
      <c r="U5" s="5"/>
      <c r="V5" s="5"/>
      <c r="W5" s="5"/>
      <c r="X5" s="5"/>
      <c r="Y5" s="5"/>
      <c r="Z5" s="5"/>
      <c r="AA5" s="5"/>
      <c r="AB5" s="5"/>
      <c r="AC5" s="5"/>
      <c r="AD5" s="5"/>
      <c r="AE5" s="5"/>
      <c r="AF5" s="5"/>
      <c r="AG5" s="5"/>
      <c r="AH5" s="5"/>
      <c r="AI5" s="5"/>
      <c r="AJ5" s="6"/>
    </row>
    <row r="6" spans="1:36" s="7" customFormat="1" ht="15.75" customHeight="1" outlineLevel="1" x14ac:dyDescent="0.2">
      <c r="A6" s="8" t="s">
        <v>47</v>
      </c>
      <c r="B6" s="377" t="s">
        <v>1014</v>
      </c>
      <c r="C6" s="377" t="s">
        <v>48</v>
      </c>
      <c r="D6" s="377" t="s">
        <v>48</v>
      </c>
      <c r="E6" s="377" t="s">
        <v>48</v>
      </c>
      <c r="F6" s="377" t="s">
        <v>48</v>
      </c>
      <c r="G6" s="4"/>
      <c r="H6" s="4"/>
      <c r="I6" s="4"/>
      <c r="J6" s="4"/>
      <c r="K6" s="4"/>
      <c r="L6" s="5"/>
      <c r="M6" s="5"/>
      <c r="N6" s="5"/>
      <c r="O6" s="5"/>
      <c r="P6" s="5"/>
      <c r="Q6" s="5"/>
      <c r="R6" s="5"/>
      <c r="S6" s="5"/>
      <c r="T6" s="240"/>
      <c r="U6" s="5"/>
      <c r="V6" s="5"/>
      <c r="W6" s="5"/>
      <c r="X6" s="5"/>
      <c r="Y6" s="5"/>
      <c r="Z6" s="5"/>
      <c r="AA6" s="5"/>
      <c r="AB6" s="5"/>
      <c r="AC6" s="5"/>
      <c r="AD6" s="5"/>
      <c r="AE6" s="5"/>
      <c r="AF6" s="5"/>
      <c r="AG6" s="5"/>
      <c r="AH6" s="5"/>
      <c r="AI6" s="5"/>
      <c r="AJ6" s="6"/>
    </row>
    <row r="7" spans="1:36" s="7" customFormat="1" ht="15.75" customHeight="1" outlineLevel="1" x14ac:dyDescent="0.2">
      <c r="A7" s="9" t="s">
        <v>39</v>
      </c>
      <c r="B7" s="377" t="s">
        <v>1015</v>
      </c>
      <c r="C7" s="377" t="s">
        <v>49</v>
      </c>
      <c r="D7" s="377" t="s">
        <v>49</v>
      </c>
      <c r="E7" s="377" t="s">
        <v>49</v>
      </c>
      <c r="F7" s="377" t="s">
        <v>49</v>
      </c>
      <c r="G7" s="4"/>
      <c r="H7" s="4"/>
      <c r="I7" s="4"/>
      <c r="J7" s="4"/>
      <c r="K7" s="4"/>
      <c r="L7" s="5"/>
      <c r="M7" s="5"/>
      <c r="N7" s="5"/>
      <c r="O7" s="5"/>
      <c r="P7" s="5"/>
      <c r="Q7" s="5"/>
      <c r="R7" s="5"/>
      <c r="S7" s="5"/>
      <c r="T7" s="240"/>
      <c r="U7" s="5"/>
      <c r="V7" s="5"/>
      <c r="W7" s="5"/>
      <c r="X7" s="5"/>
      <c r="Y7" s="5"/>
      <c r="Z7" s="5"/>
      <c r="AA7" s="5"/>
      <c r="AB7" s="5"/>
      <c r="AC7" s="5"/>
      <c r="AD7" s="5"/>
      <c r="AE7" s="5"/>
      <c r="AF7" s="5"/>
      <c r="AG7" s="5"/>
      <c r="AH7" s="5"/>
      <c r="AI7" s="5"/>
      <c r="AJ7" s="6"/>
    </row>
    <row r="8" spans="1:36" s="7" customFormat="1" ht="15.75" customHeight="1" outlineLevel="1" x14ac:dyDescent="0.2">
      <c r="A8" s="10" t="s">
        <v>81</v>
      </c>
      <c r="B8" s="377" t="s">
        <v>1016</v>
      </c>
      <c r="C8" s="377" t="s">
        <v>50</v>
      </c>
      <c r="D8" s="377" t="s">
        <v>50</v>
      </c>
      <c r="E8" s="377" t="s">
        <v>50</v>
      </c>
      <c r="F8" s="377" t="s">
        <v>50</v>
      </c>
      <c r="G8" s="4"/>
      <c r="H8" s="4"/>
      <c r="I8" s="4"/>
      <c r="J8" s="4"/>
      <c r="K8" s="4"/>
      <c r="L8" s="5"/>
      <c r="M8" s="5"/>
      <c r="N8" s="5"/>
      <c r="O8" s="5"/>
      <c r="P8" s="5"/>
      <c r="Q8" s="5"/>
      <c r="R8" s="5"/>
      <c r="S8" s="5"/>
      <c r="T8" s="240"/>
      <c r="U8" s="5"/>
      <c r="V8" s="5"/>
      <c r="W8" s="5"/>
      <c r="X8" s="5"/>
      <c r="Y8" s="5"/>
      <c r="Z8" s="5"/>
      <c r="AA8" s="5"/>
      <c r="AB8" s="5"/>
      <c r="AC8" s="5"/>
      <c r="AD8" s="5"/>
      <c r="AE8" s="5"/>
      <c r="AF8" s="5"/>
      <c r="AG8" s="5"/>
      <c r="AH8" s="5"/>
      <c r="AI8" s="5"/>
      <c r="AJ8" s="6"/>
    </row>
    <row r="9" spans="1:36" s="7" customFormat="1" ht="15.75" customHeight="1" outlineLevel="1" x14ac:dyDescent="0.2">
      <c r="A9" s="10" t="s">
        <v>82</v>
      </c>
      <c r="B9" s="377" t="s">
        <v>1017</v>
      </c>
      <c r="C9" s="377" t="s">
        <v>51</v>
      </c>
      <c r="D9" s="377" t="s">
        <v>51</v>
      </c>
      <c r="E9" s="377" t="s">
        <v>51</v>
      </c>
      <c r="F9" s="377" t="s">
        <v>51</v>
      </c>
      <c r="G9" s="4"/>
      <c r="H9" s="4"/>
      <c r="I9" s="4"/>
      <c r="J9" s="4"/>
      <c r="K9" s="4"/>
      <c r="L9" s="5"/>
      <c r="M9" s="5"/>
      <c r="N9" s="5"/>
      <c r="O9" s="5"/>
      <c r="P9" s="5"/>
      <c r="Q9" s="5"/>
      <c r="R9" s="5"/>
      <c r="S9" s="5"/>
      <c r="T9" s="240"/>
      <c r="U9" s="5"/>
      <c r="V9" s="5"/>
      <c r="W9" s="5"/>
      <c r="X9" s="5"/>
      <c r="Y9" s="5"/>
      <c r="Z9" s="5"/>
      <c r="AA9" s="5"/>
      <c r="AB9" s="5"/>
      <c r="AC9" s="5"/>
      <c r="AD9" s="5"/>
      <c r="AE9" s="5"/>
      <c r="AF9" s="5"/>
      <c r="AG9" s="5"/>
      <c r="AH9" s="5"/>
      <c r="AI9" s="5"/>
      <c r="AJ9" s="6"/>
    </row>
    <row r="10" spans="1:36" s="12" customFormat="1" ht="15.75" customHeight="1" outlineLevel="1" x14ac:dyDescent="0.2">
      <c r="A10" s="8" t="s">
        <v>53</v>
      </c>
      <c r="B10" s="378" t="s">
        <v>1018</v>
      </c>
      <c r="C10" s="378" t="s">
        <v>54</v>
      </c>
      <c r="D10" s="378" t="s">
        <v>54</v>
      </c>
      <c r="E10" s="378" t="s">
        <v>54</v>
      </c>
      <c r="F10" s="378" t="s">
        <v>54</v>
      </c>
      <c r="G10" s="11"/>
      <c r="H10" s="11"/>
      <c r="I10" s="11"/>
      <c r="J10" s="11"/>
      <c r="K10" s="11"/>
      <c r="L10" s="5"/>
      <c r="M10" s="5"/>
      <c r="N10" s="5"/>
      <c r="O10" s="5"/>
      <c r="P10" s="5"/>
      <c r="Q10" s="5"/>
      <c r="R10" s="5"/>
      <c r="S10" s="5"/>
      <c r="T10" s="240"/>
      <c r="U10" s="5"/>
      <c r="V10" s="5"/>
      <c r="W10" s="5"/>
      <c r="X10" s="5"/>
      <c r="Y10" s="5"/>
      <c r="Z10" s="5"/>
      <c r="AA10" s="5"/>
      <c r="AB10" s="5"/>
      <c r="AC10" s="5"/>
      <c r="AD10" s="5"/>
      <c r="AE10" s="5"/>
      <c r="AF10" s="5"/>
      <c r="AG10" s="5"/>
      <c r="AH10" s="5"/>
      <c r="AI10" s="5"/>
      <c r="AJ10" s="6"/>
    </row>
    <row r="11" spans="1:36" s="7" customFormat="1" ht="15.75" customHeight="1" outlineLevel="1" x14ac:dyDescent="0.2">
      <c r="A11" s="8" t="s">
        <v>76</v>
      </c>
      <c r="B11" s="379" t="s">
        <v>1019</v>
      </c>
      <c r="C11" s="377" t="s">
        <v>43</v>
      </c>
      <c r="D11" s="377" t="s">
        <v>43</v>
      </c>
      <c r="E11" s="377" t="s">
        <v>43</v>
      </c>
      <c r="F11" s="377" t="s">
        <v>43</v>
      </c>
      <c r="G11" s="4"/>
      <c r="H11" s="4"/>
      <c r="I11" s="4"/>
      <c r="J11" s="4"/>
      <c r="K11" s="4"/>
      <c r="L11" s="5"/>
      <c r="M11" s="5"/>
      <c r="N11" s="5"/>
      <c r="O11" s="5"/>
      <c r="P11" s="5"/>
      <c r="Q11" s="5"/>
      <c r="R11" s="5"/>
      <c r="S11" s="5"/>
      <c r="T11" s="240"/>
      <c r="U11" s="5"/>
      <c r="V11" s="5"/>
      <c r="W11" s="5"/>
      <c r="X11" s="5"/>
      <c r="Y11" s="5"/>
      <c r="Z11" s="5"/>
      <c r="AA11" s="5"/>
      <c r="AB11" s="5"/>
      <c r="AC11" s="5"/>
      <c r="AD11" s="5"/>
      <c r="AE11" s="5"/>
      <c r="AF11" s="5"/>
      <c r="AG11" s="5"/>
      <c r="AH11" s="5"/>
      <c r="AI11" s="5"/>
      <c r="AJ11" s="6"/>
    </row>
    <row r="12" spans="1:36" s="7" customFormat="1" ht="15.75" customHeight="1" outlineLevel="1" x14ac:dyDescent="0.2">
      <c r="A12" s="8" t="s">
        <v>69</v>
      </c>
      <c r="B12" s="379" t="s">
        <v>1013</v>
      </c>
      <c r="C12" s="377">
        <v>2020110010174</v>
      </c>
      <c r="D12" s="377">
        <v>2020110010174</v>
      </c>
      <c r="E12" s="377">
        <v>2020110010174</v>
      </c>
      <c r="F12" s="377">
        <v>2020110010174</v>
      </c>
      <c r="G12" s="4"/>
      <c r="H12" s="4"/>
      <c r="I12" s="4"/>
      <c r="J12" s="4"/>
      <c r="K12" s="4"/>
      <c r="L12" s="5"/>
      <c r="M12" s="5"/>
      <c r="N12" s="5"/>
      <c r="O12" s="5"/>
      <c r="P12" s="5"/>
      <c r="Q12" s="5"/>
      <c r="R12" s="5"/>
      <c r="S12" s="5"/>
      <c r="T12" s="240"/>
      <c r="U12" s="5"/>
      <c r="V12" s="5"/>
      <c r="W12" s="5"/>
      <c r="X12" s="5"/>
      <c r="Y12" s="5"/>
      <c r="Z12" s="5"/>
      <c r="AA12" s="5"/>
      <c r="AB12" s="5"/>
      <c r="AC12" s="5"/>
      <c r="AD12" s="5"/>
      <c r="AE12" s="5"/>
      <c r="AF12" s="5"/>
      <c r="AG12" s="5"/>
      <c r="AH12" s="5"/>
      <c r="AI12" s="5"/>
      <c r="AJ12" s="6"/>
    </row>
    <row r="13" spans="1:36" s="15" customFormat="1" ht="15.75" customHeight="1" outlineLevel="1" x14ac:dyDescent="0.2">
      <c r="A13" s="13" t="s">
        <v>0</v>
      </c>
      <c r="B13" s="377" t="s">
        <v>152</v>
      </c>
      <c r="C13" s="377" t="s">
        <v>40</v>
      </c>
      <c r="D13" s="377" t="s">
        <v>40</v>
      </c>
      <c r="E13" s="377" t="s">
        <v>40</v>
      </c>
      <c r="F13" s="377" t="s">
        <v>40</v>
      </c>
      <c r="G13" s="14"/>
      <c r="H13" s="14"/>
      <c r="I13" s="14"/>
      <c r="J13" s="14"/>
      <c r="K13" s="14"/>
      <c r="L13" s="5"/>
      <c r="M13" s="5"/>
      <c r="N13" s="5"/>
      <c r="O13" s="5"/>
      <c r="P13" s="5"/>
      <c r="Q13" s="5"/>
      <c r="R13" s="5"/>
      <c r="S13" s="5"/>
      <c r="T13" s="240"/>
      <c r="U13" s="5"/>
      <c r="V13" s="5"/>
      <c r="W13" s="5"/>
      <c r="X13" s="5"/>
      <c r="Y13" s="5"/>
      <c r="Z13" s="5"/>
      <c r="AA13" s="5"/>
      <c r="AB13" s="5"/>
      <c r="AC13" s="5"/>
      <c r="AD13" s="5"/>
      <c r="AE13" s="5"/>
      <c r="AF13" s="5"/>
      <c r="AG13" s="5"/>
      <c r="AH13" s="5"/>
      <c r="AI13" s="5"/>
      <c r="AJ13" s="6"/>
    </row>
    <row r="14" spans="1:36" s="15" customFormat="1" ht="15.75" customHeight="1" outlineLevel="1" x14ac:dyDescent="0.2">
      <c r="A14" s="13" t="s">
        <v>41</v>
      </c>
      <c r="B14" s="377" t="s">
        <v>1020</v>
      </c>
      <c r="C14" s="377" t="s">
        <v>55</v>
      </c>
      <c r="D14" s="377" t="s">
        <v>55</v>
      </c>
      <c r="E14" s="377" t="s">
        <v>55</v>
      </c>
      <c r="F14" s="377" t="s">
        <v>55</v>
      </c>
      <c r="G14" s="4"/>
      <c r="H14" s="4"/>
      <c r="I14" s="4"/>
      <c r="J14" s="4"/>
      <c r="K14" s="4"/>
      <c r="L14" s="5"/>
      <c r="M14" s="5"/>
      <c r="N14" s="5"/>
      <c r="O14" s="5"/>
      <c r="P14" s="5"/>
      <c r="Q14" s="5"/>
      <c r="R14" s="5"/>
      <c r="S14" s="5"/>
      <c r="T14" s="240"/>
      <c r="U14" s="5"/>
      <c r="V14" s="5"/>
      <c r="W14" s="5"/>
      <c r="X14" s="5"/>
      <c r="Y14" s="5"/>
      <c r="Z14" s="5"/>
      <c r="AA14" s="5"/>
      <c r="AB14" s="5"/>
      <c r="AC14" s="5"/>
      <c r="AD14" s="5"/>
      <c r="AE14" s="5"/>
      <c r="AF14" s="5"/>
      <c r="AG14" s="5"/>
      <c r="AH14" s="5"/>
      <c r="AI14" s="5"/>
      <c r="AJ14" s="6"/>
    </row>
    <row r="15" spans="1:36" s="15" customFormat="1" ht="15.75" customHeight="1" outlineLevel="1" x14ac:dyDescent="0.2">
      <c r="A15" s="13" t="s">
        <v>42</v>
      </c>
      <c r="B15" s="380">
        <v>44230</v>
      </c>
      <c r="C15" s="380"/>
      <c r="D15" s="380"/>
      <c r="E15" s="380"/>
      <c r="F15" s="380"/>
      <c r="G15" s="16"/>
      <c r="H15" s="16"/>
      <c r="I15" s="16"/>
      <c r="J15" s="16"/>
      <c r="K15" s="16"/>
      <c r="L15" s="5"/>
      <c r="M15" s="5"/>
      <c r="N15" s="5"/>
      <c r="O15" s="5"/>
      <c r="P15" s="5"/>
      <c r="Q15" s="5"/>
      <c r="R15" s="5"/>
      <c r="S15" s="5"/>
      <c r="T15" s="240"/>
      <c r="U15" s="5"/>
      <c r="V15" s="5"/>
      <c r="W15" s="5"/>
      <c r="X15" s="5"/>
      <c r="Y15" s="5"/>
      <c r="Z15" s="5"/>
      <c r="AA15" s="5"/>
      <c r="AB15" s="5"/>
      <c r="AC15" s="5"/>
      <c r="AD15" s="5"/>
      <c r="AE15" s="5"/>
      <c r="AF15" s="5"/>
      <c r="AG15" s="5"/>
      <c r="AH15" s="5"/>
      <c r="AI15" s="5"/>
      <c r="AJ15" s="6"/>
    </row>
    <row r="16" spans="1:36" s="15" customFormat="1" ht="15" x14ac:dyDescent="0.2">
      <c r="A16" s="376" t="s">
        <v>70</v>
      </c>
      <c r="B16" s="151" t="s">
        <v>31</v>
      </c>
      <c r="C16" s="151" t="s">
        <v>34</v>
      </c>
      <c r="D16" s="151" t="s">
        <v>35</v>
      </c>
      <c r="E16" s="151" t="s">
        <v>68</v>
      </c>
      <c r="F16" s="151" t="s">
        <v>67</v>
      </c>
      <c r="G16" s="11"/>
      <c r="H16" s="11"/>
      <c r="I16" s="11"/>
      <c r="J16" s="11"/>
      <c r="K16" s="11"/>
      <c r="L16" s="5"/>
      <c r="M16" s="5"/>
      <c r="N16" s="5"/>
      <c r="O16" s="5"/>
      <c r="P16" s="5"/>
      <c r="Q16" s="5"/>
      <c r="R16" s="5"/>
      <c r="S16" s="5">
        <f>+S31*1.03</f>
        <v>92700000</v>
      </c>
      <c r="T16" s="240"/>
      <c r="U16" s="5"/>
      <c r="V16" s="5"/>
      <c r="W16" s="5"/>
      <c r="X16" s="5"/>
      <c r="Y16" s="5"/>
      <c r="Z16" s="5"/>
      <c r="AA16" s="5"/>
      <c r="AB16" s="5"/>
      <c r="AC16" s="5"/>
      <c r="AD16" s="5"/>
      <c r="AE16" s="5"/>
      <c r="AF16" s="5"/>
      <c r="AG16" s="5"/>
      <c r="AH16" s="5"/>
      <c r="AI16" s="5"/>
      <c r="AJ16" s="6"/>
    </row>
    <row r="17" spans="1:37" s="15" customFormat="1" ht="15" x14ac:dyDescent="0.2">
      <c r="A17" s="376"/>
      <c r="B17" s="17">
        <v>920000000</v>
      </c>
      <c r="C17" s="18">
        <v>0</v>
      </c>
      <c r="D17" s="18">
        <v>0</v>
      </c>
      <c r="E17" s="19">
        <f>C17-D17</f>
        <v>0</v>
      </c>
      <c r="F17" s="359">
        <f>+B17+E17</f>
        <v>920000000</v>
      </c>
      <c r="G17" s="11"/>
      <c r="H17" s="11"/>
      <c r="I17" s="11"/>
      <c r="J17" s="11"/>
      <c r="K17" s="11"/>
      <c r="L17" s="5"/>
      <c r="M17" s="5"/>
      <c r="N17" s="5"/>
      <c r="O17" s="5"/>
      <c r="P17" s="5"/>
      <c r="Q17" s="5"/>
      <c r="R17" s="5"/>
      <c r="S17" s="5">
        <f>+S36*1.03</f>
        <v>10221737.51</v>
      </c>
      <c r="T17" s="240"/>
      <c r="U17" s="5"/>
      <c r="V17" s="5"/>
      <c r="W17" s="5"/>
      <c r="X17" s="5"/>
      <c r="Y17" s="5"/>
      <c r="Z17" s="5"/>
      <c r="AA17" s="5"/>
      <c r="AB17" s="5"/>
      <c r="AC17" s="5"/>
      <c r="AD17" s="5"/>
      <c r="AE17" s="5"/>
      <c r="AF17" s="5"/>
      <c r="AG17" s="5"/>
      <c r="AH17" s="5"/>
      <c r="AI17" s="5"/>
      <c r="AJ17" s="6"/>
    </row>
    <row r="18" spans="1:37" s="4" customFormat="1" ht="15" x14ac:dyDescent="0.2">
      <c r="A18" s="21"/>
      <c r="B18" s="22"/>
      <c r="C18" s="23"/>
      <c r="D18" s="23"/>
      <c r="E18" s="24"/>
      <c r="F18" s="5"/>
      <c r="G18" s="11"/>
      <c r="H18" s="11"/>
      <c r="I18" s="11"/>
      <c r="J18" s="11"/>
      <c r="K18" s="11"/>
      <c r="L18" s="5"/>
      <c r="M18" s="5"/>
      <c r="N18" s="5"/>
      <c r="O18" s="5"/>
      <c r="P18" s="5"/>
      <c r="Q18" s="5"/>
      <c r="R18" s="5"/>
      <c r="S18" s="5">
        <f>+S38*1.03</f>
        <v>875040651.93000007</v>
      </c>
      <c r="T18" s="240"/>
      <c r="U18" s="5"/>
      <c r="V18" s="5"/>
      <c r="W18" s="5"/>
      <c r="X18" s="5"/>
      <c r="Y18" s="5"/>
      <c r="Z18" s="5"/>
      <c r="AA18" s="5"/>
      <c r="AB18" s="5"/>
      <c r="AC18" s="5"/>
      <c r="AD18" s="5"/>
      <c r="AE18" s="5"/>
      <c r="AF18" s="5"/>
      <c r="AG18" s="5"/>
      <c r="AH18" s="5"/>
      <c r="AI18" s="5"/>
      <c r="AJ18" s="25"/>
    </row>
    <row r="19" spans="1:37" ht="25.5" x14ac:dyDescent="0.2">
      <c r="A19" s="26" t="s">
        <v>1</v>
      </c>
      <c r="B19" s="27" t="s">
        <v>2</v>
      </c>
      <c r="C19" s="27" t="s">
        <v>3</v>
      </c>
      <c r="D19" s="28" t="s">
        <v>4</v>
      </c>
      <c r="E19" s="28" t="s">
        <v>74</v>
      </c>
      <c r="F19" s="28" t="s">
        <v>75</v>
      </c>
      <c r="G19" s="28" t="s">
        <v>59</v>
      </c>
      <c r="H19" s="28" t="s">
        <v>63</v>
      </c>
      <c r="I19" s="28" t="s">
        <v>73</v>
      </c>
      <c r="J19" s="28" t="s">
        <v>5</v>
      </c>
      <c r="K19" s="29" t="s">
        <v>64</v>
      </c>
      <c r="L19" s="30" t="s">
        <v>32</v>
      </c>
      <c r="M19" s="31" t="s">
        <v>29</v>
      </c>
      <c r="N19" s="32" t="s">
        <v>9</v>
      </c>
      <c r="O19" s="33" t="s">
        <v>30</v>
      </c>
      <c r="P19" s="34" t="s">
        <v>10</v>
      </c>
      <c r="Q19" s="31" t="s">
        <v>6</v>
      </c>
      <c r="R19" s="35" t="s">
        <v>11</v>
      </c>
      <c r="S19" s="31" t="s">
        <v>7</v>
      </c>
      <c r="T19" s="31" t="s">
        <v>27</v>
      </c>
      <c r="U19" s="31" t="s">
        <v>28</v>
      </c>
      <c r="V19" s="36" t="s">
        <v>12</v>
      </c>
      <c r="W19" s="37" t="s">
        <v>13</v>
      </c>
      <c r="X19" s="38" t="s">
        <v>14</v>
      </c>
      <c r="Y19" s="38" t="s">
        <v>15</v>
      </c>
      <c r="Z19" s="38" t="s">
        <v>16</v>
      </c>
      <c r="AA19" s="38" t="s">
        <v>17</v>
      </c>
      <c r="AB19" s="38" t="s">
        <v>18</v>
      </c>
      <c r="AC19" s="38" t="s">
        <v>19</v>
      </c>
      <c r="AD19" s="38" t="s">
        <v>20</v>
      </c>
      <c r="AE19" s="38" t="s">
        <v>21</v>
      </c>
      <c r="AF19" s="38" t="s">
        <v>22</v>
      </c>
      <c r="AG19" s="38" t="s">
        <v>23</v>
      </c>
      <c r="AH19" s="39" t="s">
        <v>24</v>
      </c>
      <c r="AI19" s="40" t="s">
        <v>25</v>
      </c>
      <c r="AJ19" s="40" t="s">
        <v>26</v>
      </c>
    </row>
    <row r="20" spans="1:37" s="152" customFormat="1" ht="34.5" customHeight="1" x14ac:dyDescent="0.2">
      <c r="A20" s="41" t="s">
        <v>1025</v>
      </c>
      <c r="B20" s="42">
        <v>820000000</v>
      </c>
      <c r="C20" s="139"/>
      <c r="D20" s="139"/>
      <c r="E20" s="139"/>
      <c r="F20" s="139"/>
      <c r="G20" s="139"/>
      <c r="H20" s="139"/>
      <c r="I20" s="139"/>
      <c r="J20" s="139"/>
      <c r="K20" s="139"/>
      <c r="L20" s="43"/>
      <c r="M20" s="114"/>
      <c r="N20" s="44"/>
      <c r="O20" s="45"/>
      <c r="P20" s="46"/>
      <c r="Q20" s="47"/>
      <c r="R20" s="48"/>
      <c r="S20" s="47"/>
      <c r="T20" s="241"/>
      <c r="U20" s="49"/>
      <c r="V20" s="50"/>
      <c r="W20" s="51"/>
      <c r="X20" s="52"/>
      <c r="Y20" s="52"/>
      <c r="Z20" s="52"/>
      <c r="AA20" s="52"/>
      <c r="AB20" s="52"/>
      <c r="AC20" s="52"/>
      <c r="AD20" s="52"/>
      <c r="AE20" s="52"/>
      <c r="AF20" s="52"/>
      <c r="AG20" s="52"/>
      <c r="AH20" s="53"/>
      <c r="AI20" s="54"/>
      <c r="AJ20" s="54"/>
    </row>
    <row r="21" spans="1:37" s="154" customFormat="1" x14ac:dyDescent="0.2">
      <c r="A21" s="55" t="s">
        <v>1026</v>
      </c>
      <c r="B21" s="56">
        <f>+S21</f>
        <v>639899638</v>
      </c>
      <c r="C21" s="57" t="s">
        <v>57</v>
      </c>
      <c r="D21" s="57" t="s">
        <v>177</v>
      </c>
      <c r="E21" s="57" t="s">
        <v>1039</v>
      </c>
      <c r="F21" s="57" t="s">
        <v>1037</v>
      </c>
      <c r="G21" s="57" t="s">
        <v>1021</v>
      </c>
      <c r="H21" s="57" t="s">
        <v>1290</v>
      </c>
      <c r="I21" s="57" t="s">
        <v>201</v>
      </c>
      <c r="J21" s="57" t="s">
        <v>157</v>
      </c>
      <c r="K21" s="57" t="s">
        <v>1027</v>
      </c>
      <c r="L21" s="58">
        <v>620</v>
      </c>
      <c r="M21" s="115">
        <v>640000000</v>
      </c>
      <c r="N21" s="56">
        <v>837</v>
      </c>
      <c r="O21" s="56">
        <v>640000000</v>
      </c>
      <c r="P21" s="59">
        <v>905</v>
      </c>
      <c r="Q21" s="60">
        <v>639899638</v>
      </c>
      <c r="R21" s="59">
        <v>1573</v>
      </c>
      <c r="S21" s="60">
        <v>639899638</v>
      </c>
      <c r="T21" s="118" t="s">
        <v>1312</v>
      </c>
      <c r="U21" s="118" t="s">
        <v>1314</v>
      </c>
      <c r="V21" s="61">
        <v>795</v>
      </c>
      <c r="W21" s="62"/>
      <c r="X21" s="56"/>
      <c r="Y21" s="56"/>
      <c r="Z21" s="56"/>
      <c r="AA21" s="56"/>
      <c r="AB21" s="56"/>
      <c r="AC21" s="56"/>
      <c r="AD21" s="56"/>
      <c r="AE21" s="56"/>
      <c r="AF21" s="56"/>
      <c r="AG21" s="56"/>
      <c r="AH21" s="60"/>
      <c r="AI21" s="63">
        <f>SUM(W21:AH21)</f>
        <v>0</v>
      </c>
      <c r="AJ21" s="64">
        <f>+S21-AI21</f>
        <v>639899638</v>
      </c>
      <c r="AK21" s="153"/>
    </row>
    <row r="22" spans="1:37" s="154" customFormat="1" x14ac:dyDescent="0.2">
      <c r="A22" s="55" t="s">
        <v>1026</v>
      </c>
      <c r="B22" s="56">
        <f>+S22</f>
        <v>109730376</v>
      </c>
      <c r="C22" s="57" t="s">
        <v>57</v>
      </c>
      <c r="D22" s="57" t="s">
        <v>177</v>
      </c>
      <c r="E22" s="57" t="s">
        <v>1039</v>
      </c>
      <c r="F22" s="57" t="s">
        <v>1037</v>
      </c>
      <c r="G22" s="57" t="s">
        <v>1021</v>
      </c>
      <c r="H22" s="57" t="s">
        <v>1290</v>
      </c>
      <c r="I22" s="57" t="s">
        <v>201</v>
      </c>
      <c r="J22" s="57" t="s">
        <v>157</v>
      </c>
      <c r="K22" s="57" t="s">
        <v>1027</v>
      </c>
      <c r="L22" s="58">
        <v>621</v>
      </c>
      <c r="M22" s="115">
        <v>110000000</v>
      </c>
      <c r="N22" s="65">
        <v>838</v>
      </c>
      <c r="O22" s="65">
        <v>110000000</v>
      </c>
      <c r="P22" s="59">
        <v>904</v>
      </c>
      <c r="Q22" s="60">
        <v>109730376</v>
      </c>
      <c r="R22" s="59">
        <v>1572</v>
      </c>
      <c r="S22" s="60">
        <v>109730376</v>
      </c>
      <c r="T22" s="118" t="s">
        <v>1313</v>
      </c>
      <c r="U22" s="118" t="s">
        <v>1315</v>
      </c>
      <c r="V22" s="61">
        <v>796</v>
      </c>
      <c r="W22" s="62"/>
      <c r="X22" s="56"/>
      <c r="Y22" s="56"/>
      <c r="Z22" s="56"/>
      <c r="AA22" s="56"/>
      <c r="AB22" s="56"/>
      <c r="AC22" s="56"/>
      <c r="AD22" s="56"/>
      <c r="AE22" s="56"/>
      <c r="AF22" s="56"/>
      <c r="AG22" s="56"/>
      <c r="AH22" s="60"/>
      <c r="AI22" s="63">
        <f>SUM(W22:AH22)</f>
        <v>0</v>
      </c>
      <c r="AJ22" s="64">
        <f>+S22-AI22</f>
        <v>109730376</v>
      </c>
      <c r="AK22" s="153"/>
    </row>
    <row r="23" spans="1:37" s="154" customFormat="1" x14ac:dyDescent="0.2">
      <c r="A23" s="55"/>
      <c r="B23" s="56"/>
      <c r="C23" s="57"/>
      <c r="D23" s="57"/>
      <c r="E23" s="57"/>
      <c r="F23" s="57"/>
      <c r="G23" s="57"/>
      <c r="H23" s="57"/>
      <c r="I23" s="57"/>
      <c r="J23" s="57"/>
      <c r="K23" s="57"/>
      <c r="L23" s="58"/>
      <c r="M23" s="115"/>
      <c r="N23" s="56"/>
      <c r="O23" s="65"/>
      <c r="P23" s="59"/>
      <c r="Q23" s="65"/>
      <c r="R23" s="59"/>
      <c r="S23" s="65"/>
      <c r="T23" s="118"/>
      <c r="U23" s="118"/>
      <c r="V23" s="61"/>
      <c r="W23" s="62"/>
      <c r="X23" s="56"/>
      <c r="Y23" s="56"/>
      <c r="Z23" s="56"/>
      <c r="AA23" s="56"/>
      <c r="AB23" s="56"/>
      <c r="AC23" s="56"/>
      <c r="AD23" s="56"/>
      <c r="AE23" s="56"/>
      <c r="AF23" s="56"/>
      <c r="AG23" s="56"/>
      <c r="AH23" s="60"/>
      <c r="AI23" s="63">
        <f>SUM(W23:AH23)</f>
        <v>0</v>
      </c>
      <c r="AJ23" s="64">
        <f>+S23-AI23</f>
        <v>0</v>
      </c>
      <c r="AK23" s="153"/>
    </row>
    <row r="24" spans="1:37" s="154" customFormat="1" x14ac:dyDescent="0.2">
      <c r="A24" s="55"/>
      <c r="B24" s="56"/>
      <c r="C24" s="57"/>
      <c r="D24" s="57"/>
      <c r="E24" s="57"/>
      <c r="F24" s="57"/>
      <c r="G24" s="57"/>
      <c r="H24" s="57"/>
      <c r="I24" s="57"/>
      <c r="J24" s="57"/>
      <c r="K24" s="57"/>
      <c r="L24" s="58"/>
      <c r="M24" s="115"/>
      <c r="N24" s="65"/>
      <c r="O24" s="65"/>
      <c r="P24" s="59"/>
      <c r="Q24" s="65"/>
      <c r="R24" s="59"/>
      <c r="S24" s="60"/>
      <c r="T24" s="118"/>
      <c r="U24" s="60"/>
      <c r="V24" s="61"/>
      <c r="W24" s="62"/>
      <c r="X24" s="56"/>
      <c r="Y24" s="56"/>
      <c r="Z24" s="56"/>
      <c r="AA24" s="56"/>
      <c r="AB24" s="56"/>
      <c r="AC24" s="56"/>
      <c r="AD24" s="56"/>
      <c r="AE24" s="56"/>
      <c r="AF24" s="56"/>
      <c r="AG24" s="56"/>
      <c r="AH24" s="60"/>
      <c r="AI24" s="63">
        <f>SUM(W24:AH24)</f>
        <v>0</v>
      </c>
      <c r="AJ24" s="64">
        <f>+S24-AI24</f>
        <v>0</v>
      </c>
      <c r="AK24" s="153"/>
    </row>
    <row r="25" spans="1:37" s="155" customFormat="1" ht="75" customHeight="1" x14ac:dyDescent="0.2">
      <c r="A25" s="66" t="s">
        <v>8</v>
      </c>
      <c r="B25" s="67">
        <f>B20-SUM(B21:B24)</f>
        <v>70369986</v>
      </c>
      <c r="C25" s="321" t="s">
        <v>57</v>
      </c>
      <c r="D25" s="322" t="s">
        <v>177</v>
      </c>
      <c r="E25" s="322" t="s">
        <v>1039</v>
      </c>
      <c r="F25" s="322" t="s">
        <v>1037</v>
      </c>
      <c r="G25" s="322" t="s">
        <v>1021</v>
      </c>
      <c r="H25" s="322" t="s">
        <v>1290</v>
      </c>
      <c r="I25" s="322" t="s">
        <v>201</v>
      </c>
      <c r="J25" s="322" t="s">
        <v>157</v>
      </c>
      <c r="K25" s="322" t="s">
        <v>1027</v>
      </c>
      <c r="L25" s="68"/>
      <c r="M25" s="67"/>
      <c r="N25" s="69"/>
      <c r="O25" s="67"/>
      <c r="P25" s="70"/>
      <c r="Q25" s="67">
        <f>SUM(Q21:Q24)</f>
        <v>749630014</v>
      </c>
      <c r="R25" s="71"/>
      <c r="S25" s="67">
        <f>SUM(S21:S24)</f>
        <v>749630014</v>
      </c>
      <c r="T25" s="242"/>
      <c r="U25" s="72"/>
      <c r="V25" s="73"/>
      <c r="W25" s="74">
        <f t="shared" ref="W25:AJ25" si="0">SUM(W21:W24)</f>
        <v>0</v>
      </c>
      <c r="X25" s="74">
        <f t="shared" si="0"/>
        <v>0</v>
      </c>
      <c r="Y25" s="74">
        <f t="shared" si="0"/>
        <v>0</v>
      </c>
      <c r="Z25" s="74">
        <f t="shared" si="0"/>
        <v>0</v>
      </c>
      <c r="AA25" s="74">
        <f t="shared" si="0"/>
        <v>0</v>
      </c>
      <c r="AB25" s="74">
        <f t="shared" si="0"/>
        <v>0</v>
      </c>
      <c r="AC25" s="74">
        <f t="shared" si="0"/>
        <v>0</v>
      </c>
      <c r="AD25" s="74">
        <f t="shared" si="0"/>
        <v>0</v>
      </c>
      <c r="AE25" s="74">
        <f t="shared" si="0"/>
        <v>0</v>
      </c>
      <c r="AF25" s="74">
        <f t="shared" si="0"/>
        <v>0</v>
      </c>
      <c r="AG25" s="74">
        <f t="shared" si="0"/>
        <v>0</v>
      </c>
      <c r="AH25" s="72">
        <f t="shared" si="0"/>
        <v>0</v>
      </c>
      <c r="AI25" s="75">
        <f t="shared" si="0"/>
        <v>0</v>
      </c>
      <c r="AJ25" s="75">
        <f t="shared" si="0"/>
        <v>749630014</v>
      </c>
    </row>
    <row r="26" spans="1:37" s="152" customFormat="1" ht="34.5" customHeight="1" x14ac:dyDescent="0.2">
      <c r="A26" s="41" t="s">
        <v>1026</v>
      </c>
      <c r="B26" s="42">
        <v>90000000</v>
      </c>
      <c r="C26" s="139"/>
      <c r="D26" s="139"/>
      <c r="E26" s="139"/>
      <c r="F26" s="139"/>
      <c r="G26" s="139"/>
      <c r="H26" s="139"/>
      <c r="I26" s="139"/>
      <c r="J26" s="139"/>
      <c r="K26" s="139"/>
      <c r="L26" s="43"/>
      <c r="M26" s="114"/>
      <c r="N26" s="44"/>
      <c r="O26" s="45"/>
      <c r="P26" s="46"/>
      <c r="Q26" s="47"/>
      <c r="R26" s="48"/>
      <c r="S26" s="47"/>
      <c r="T26" s="241"/>
      <c r="U26" s="49"/>
      <c r="V26" s="50"/>
      <c r="W26" s="51"/>
      <c r="X26" s="52"/>
      <c r="Y26" s="52"/>
      <c r="Z26" s="52"/>
      <c r="AA26" s="52"/>
      <c r="AB26" s="52"/>
      <c r="AC26" s="52"/>
      <c r="AD26" s="52"/>
      <c r="AE26" s="52"/>
      <c r="AF26" s="52"/>
      <c r="AG26" s="52"/>
      <c r="AH26" s="53"/>
      <c r="AI26" s="54"/>
      <c r="AJ26" s="54"/>
    </row>
    <row r="27" spans="1:37" s="152" customFormat="1" x14ac:dyDescent="0.2">
      <c r="A27" s="55"/>
      <c r="B27" s="56"/>
      <c r="C27" s="57" t="s">
        <v>57</v>
      </c>
      <c r="D27" s="57" t="s">
        <v>177</v>
      </c>
      <c r="E27" s="57" t="s">
        <v>1039</v>
      </c>
      <c r="F27" s="57" t="s">
        <v>1037</v>
      </c>
      <c r="G27" s="57" t="s">
        <v>1021</v>
      </c>
      <c r="H27" s="57" t="s">
        <v>1290</v>
      </c>
      <c r="I27" s="57" t="s">
        <v>201</v>
      </c>
      <c r="J27" s="57" t="s">
        <v>157</v>
      </c>
      <c r="K27" s="57" t="s">
        <v>1027</v>
      </c>
      <c r="L27" s="58">
        <v>622</v>
      </c>
      <c r="M27" s="115">
        <v>90000000</v>
      </c>
      <c r="N27" s="56">
        <v>915</v>
      </c>
      <c r="O27" s="56">
        <v>90000000</v>
      </c>
      <c r="P27" s="59">
        <v>1016</v>
      </c>
      <c r="Q27" s="56">
        <v>90000000</v>
      </c>
      <c r="R27" s="59">
        <v>1487</v>
      </c>
      <c r="S27" s="60">
        <v>90000000</v>
      </c>
      <c r="T27" s="118" t="s">
        <v>1316</v>
      </c>
      <c r="U27" s="120" t="s">
        <v>1317</v>
      </c>
      <c r="V27" s="61">
        <v>779</v>
      </c>
      <c r="W27" s="62"/>
      <c r="X27" s="56"/>
      <c r="Y27" s="56"/>
      <c r="Z27" s="56"/>
      <c r="AA27" s="56"/>
      <c r="AB27" s="56"/>
      <c r="AC27" s="56"/>
      <c r="AD27" s="56"/>
      <c r="AE27" s="56"/>
      <c r="AF27" s="56"/>
      <c r="AG27" s="56"/>
      <c r="AH27" s="60"/>
      <c r="AI27" s="63">
        <f t="shared" ref="AI27:AI29" si="1">SUM(W27:AH27)</f>
        <v>0</v>
      </c>
      <c r="AJ27" s="64">
        <f t="shared" ref="AJ27:AJ30" si="2">+S27-AI27</f>
        <v>90000000</v>
      </c>
    </row>
    <row r="28" spans="1:37" s="152" customFormat="1" x14ac:dyDescent="0.2">
      <c r="A28" s="55"/>
      <c r="B28" s="56"/>
      <c r="C28" s="57"/>
      <c r="D28" s="57"/>
      <c r="E28" s="57"/>
      <c r="F28" s="57"/>
      <c r="G28" s="57"/>
      <c r="H28" s="57"/>
      <c r="I28" s="57"/>
      <c r="J28" s="57"/>
      <c r="K28" s="57"/>
      <c r="L28" s="58"/>
      <c r="M28" s="115"/>
      <c r="N28" s="65"/>
      <c r="O28" s="65"/>
      <c r="P28" s="59"/>
      <c r="Q28" s="65"/>
      <c r="R28" s="59"/>
      <c r="S28" s="60"/>
      <c r="T28" s="118"/>
      <c r="U28" s="120"/>
      <c r="V28" s="61"/>
      <c r="W28" s="62"/>
      <c r="X28" s="56"/>
      <c r="Y28" s="56"/>
      <c r="Z28" s="56"/>
      <c r="AA28" s="56"/>
      <c r="AB28" s="56"/>
      <c r="AC28" s="56"/>
      <c r="AD28" s="56"/>
      <c r="AE28" s="56"/>
      <c r="AF28" s="56"/>
      <c r="AG28" s="56"/>
      <c r="AH28" s="60"/>
      <c r="AI28" s="63">
        <f t="shared" si="1"/>
        <v>0</v>
      </c>
      <c r="AJ28" s="64">
        <f t="shared" si="2"/>
        <v>0</v>
      </c>
    </row>
    <row r="29" spans="1:37" s="152" customFormat="1" x14ac:dyDescent="0.2">
      <c r="A29" s="55"/>
      <c r="B29" s="56"/>
      <c r="C29" s="57"/>
      <c r="D29" s="57"/>
      <c r="E29" s="57"/>
      <c r="F29" s="57"/>
      <c r="G29" s="57"/>
      <c r="H29" s="57"/>
      <c r="I29" s="57"/>
      <c r="J29" s="57"/>
      <c r="K29" s="57"/>
      <c r="L29" s="58"/>
      <c r="M29" s="115"/>
      <c r="N29" s="56"/>
      <c r="O29" s="56"/>
      <c r="P29" s="59"/>
      <c r="Q29" s="56"/>
      <c r="R29" s="59"/>
      <c r="S29" s="60"/>
      <c r="T29" s="118"/>
      <c r="U29" s="120"/>
      <c r="V29" s="61"/>
      <c r="W29" s="62"/>
      <c r="X29" s="56"/>
      <c r="Y29" s="56"/>
      <c r="Z29" s="56"/>
      <c r="AA29" s="56"/>
      <c r="AB29" s="56"/>
      <c r="AC29" s="56"/>
      <c r="AD29" s="56"/>
      <c r="AE29" s="56"/>
      <c r="AF29" s="56"/>
      <c r="AG29" s="56"/>
      <c r="AH29" s="60"/>
      <c r="AI29" s="63">
        <f t="shared" si="1"/>
        <v>0</v>
      </c>
      <c r="AJ29" s="64">
        <f t="shared" si="2"/>
        <v>0</v>
      </c>
    </row>
    <row r="30" spans="1:37" s="154" customFormat="1" ht="14.25" x14ac:dyDescent="0.2">
      <c r="A30" s="55"/>
      <c r="B30" s="56"/>
      <c r="C30" s="57"/>
      <c r="D30" s="57"/>
      <c r="E30" s="57"/>
      <c r="F30" s="57"/>
      <c r="G30" s="57"/>
      <c r="H30" s="57"/>
      <c r="I30" s="57"/>
      <c r="J30" s="57"/>
      <c r="K30" s="57"/>
      <c r="L30" s="58"/>
      <c r="M30" s="115"/>
      <c r="N30" s="65"/>
      <c r="O30" s="65"/>
      <c r="P30" s="59"/>
      <c r="Q30" s="56"/>
      <c r="R30" s="76"/>
      <c r="S30" s="56"/>
      <c r="T30" s="119"/>
      <c r="U30" s="77"/>
      <c r="V30" s="61"/>
      <c r="W30" s="62"/>
      <c r="X30" s="56"/>
      <c r="Y30" s="56"/>
      <c r="Z30" s="56"/>
      <c r="AA30" s="56"/>
      <c r="AB30" s="56"/>
      <c r="AC30" s="56"/>
      <c r="AD30" s="56"/>
      <c r="AE30" s="56"/>
      <c r="AF30" s="56"/>
      <c r="AG30" s="56"/>
      <c r="AH30" s="60"/>
      <c r="AI30" s="63">
        <f>SUM(W30:AH30)</f>
        <v>0</v>
      </c>
      <c r="AJ30" s="64">
        <f t="shared" si="2"/>
        <v>0</v>
      </c>
      <c r="AK30" s="153"/>
    </row>
    <row r="31" spans="1:37" s="155" customFormat="1" ht="75" customHeight="1" x14ac:dyDescent="0.2">
      <c r="A31" s="66" t="s">
        <v>8</v>
      </c>
      <c r="B31" s="67">
        <f>B26-SUM(B27:B30)</f>
        <v>90000000</v>
      </c>
      <c r="C31" s="321" t="s">
        <v>57</v>
      </c>
      <c r="D31" s="322" t="s">
        <v>177</v>
      </c>
      <c r="E31" s="322" t="s">
        <v>1039</v>
      </c>
      <c r="F31" s="322" t="s">
        <v>1037</v>
      </c>
      <c r="G31" s="322" t="s">
        <v>1021</v>
      </c>
      <c r="H31" s="322" t="s">
        <v>1290</v>
      </c>
      <c r="I31" s="322" t="s">
        <v>201</v>
      </c>
      <c r="J31" s="322" t="s">
        <v>157</v>
      </c>
      <c r="K31" s="322" t="s">
        <v>1027</v>
      </c>
      <c r="L31" s="68"/>
      <c r="M31" s="67"/>
      <c r="N31" s="69"/>
      <c r="O31" s="67"/>
      <c r="P31" s="70"/>
      <c r="Q31" s="67">
        <f>SUM(Q27:Q30)</f>
        <v>90000000</v>
      </c>
      <c r="R31" s="71"/>
      <c r="S31" s="67">
        <f>SUM(S27:S30)</f>
        <v>90000000</v>
      </c>
      <c r="T31" s="242"/>
      <c r="U31" s="72"/>
      <c r="V31" s="73"/>
      <c r="W31" s="74">
        <f t="shared" ref="W31:AJ31" si="3">SUM(W27:W30)</f>
        <v>0</v>
      </c>
      <c r="X31" s="74">
        <f t="shared" si="3"/>
        <v>0</v>
      </c>
      <c r="Y31" s="74">
        <f t="shared" si="3"/>
        <v>0</v>
      </c>
      <c r="Z31" s="74">
        <f t="shared" si="3"/>
        <v>0</v>
      </c>
      <c r="AA31" s="74">
        <f t="shared" si="3"/>
        <v>0</v>
      </c>
      <c r="AB31" s="74">
        <f t="shared" si="3"/>
        <v>0</v>
      </c>
      <c r="AC31" s="74">
        <f t="shared" si="3"/>
        <v>0</v>
      </c>
      <c r="AD31" s="74">
        <f t="shared" si="3"/>
        <v>0</v>
      </c>
      <c r="AE31" s="74">
        <f t="shared" si="3"/>
        <v>0</v>
      </c>
      <c r="AF31" s="74">
        <f t="shared" si="3"/>
        <v>0</v>
      </c>
      <c r="AG31" s="74">
        <f t="shared" si="3"/>
        <v>0</v>
      </c>
      <c r="AH31" s="72">
        <f t="shared" si="3"/>
        <v>0</v>
      </c>
      <c r="AI31" s="75">
        <f t="shared" si="3"/>
        <v>0</v>
      </c>
      <c r="AJ31" s="75">
        <f t="shared" si="3"/>
        <v>90000000</v>
      </c>
    </row>
    <row r="32" spans="1:37" s="152" customFormat="1" ht="34.5" customHeight="1" x14ac:dyDescent="0.2">
      <c r="A32" s="41" t="s">
        <v>1024</v>
      </c>
      <c r="B32" s="42">
        <v>10000000</v>
      </c>
      <c r="C32" s="139"/>
      <c r="D32" s="139"/>
      <c r="E32" s="139"/>
      <c r="F32" s="139"/>
      <c r="G32" s="139"/>
      <c r="H32" s="139"/>
      <c r="I32" s="139"/>
      <c r="J32" s="139"/>
      <c r="K32" s="139"/>
      <c r="L32" s="43"/>
      <c r="M32" s="114"/>
      <c r="N32" s="44"/>
      <c r="O32" s="45"/>
      <c r="P32" s="46"/>
      <c r="Q32" s="47"/>
      <c r="R32" s="48"/>
      <c r="S32" s="47"/>
      <c r="T32" s="241"/>
      <c r="U32" s="49"/>
      <c r="V32" s="50"/>
      <c r="W32" s="51"/>
      <c r="X32" s="52"/>
      <c r="Y32" s="52"/>
      <c r="Z32" s="52"/>
      <c r="AA32" s="52"/>
      <c r="AB32" s="52"/>
      <c r="AC32" s="52"/>
      <c r="AD32" s="52"/>
      <c r="AE32" s="52"/>
      <c r="AF32" s="52"/>
      <c r="AG32" s="52"/>
      <c r="AH32" s="53"/>
      <c r="AI32" s="54"/>
      <c r="AJ32" s="54"/>
    </row>
    <row r="33" spans="1:37" s="152" customFormat="1" x14ac:dyDescent="0.2">
      <c r="A33" s="55" t="s">
        <v>1024</v>
      </c>
      <c r="B33" s="56">
        <f>+S33</f>
        <v>9924017</v>
      </c>
      <c r="C33" s="57" t="s">
        <v>57</v>
      </c>
      <c r="D33" s="57" t="s">
        <v>177</v>
      </c>
      <c r="E33" s="57" t="s">
        <v>1039</v>
      </c>
      <c r="F33" s="57" t="s">
        <v>1022</v>
      </c>
      <c r="G33" s="57" t="s">
        <v>1023</v>
      </c>
      <c r="H33" s="57" t="s">
        <v>1296</v>
      </c>
      <c r="I33" s="57" t="s">
        <v>84</v>
      </c>
      <c r="J33" s="57" t="s">
        <v>157</v>
      </c>
      <c r="K33" s="57" t="s">
        <v>1027</v>
      </c>
      <c r="L33" s="58">
        <v>624</v>
      </c>
      <c r="M33" s="115">
        <v>10000000</v>
      </c>
      <c r="N33" s="56">
        <v>803</v>
      </c>
      <c r="O33" s="56">
        <v>9924017</v>
      </c>
      <c r="P33" s="59">
        <v>868</v>
      </c>
      <c r="Q33" s="56">
        <v>9924017</v>
      </c>
      <c r="R33" s="59">
        <v>980</v>
      </c>
      <c r="S33" s="60">
        <v>9924017</v>
      </c>
      <c r="T33" s="118" t="s">
        <v>1318</v>
      </c>
      <c r="U33" s="120" t="s">
        <v>1319</v>
      </c>
      <c r="V33" s="61">
        <v>627</v>
      </c>
      <c r="W33" s="62"/>
      <c r="X33" s="56"/>
      <c r="Y33" s="56"/>
      <c r="Z33" s="56"/>
      <c r="AA33" s="56"/>
      <c r="AB33" s="56"/>
      <c r="AC33" s="56"/>
      <c r="AD33" s="56"/>
      <c r="AE33" s="56">
        <v>902183</v>
      </c>
      <c r="AF33" s="56"/>
      <c r="AG33" s="56"/>
      <c r="AH33" s="60"/>
      <c r="AI33" s="63">
        <f t="shared" ref="AI33" si="4">SUM(W33:AH33)</f>
        <v>902183</v>
      </c>
      <c r="AJ33" s="64">
        <f t="shared" ref="AJ33" si="5">+S33-AI33</f>
        <v>9021834</v>
      </c>
    </row>
    <row r="34" spans="1:37" s="154" customFormat="1" x14ac:dyDescent="0.2">
      <c r="A34" s="55"/>
      <c r="B34" s="56"/>
      <c r="C34" s="57"/>
      <c r="D34" s="57"/>
      <c r="E34" s="57"/>
      <c r="F34" s="57"/>
      <c r="G34" s="57"/>
      <c r="H34" s="57"/>
      <c r="I34" s="57"/>
      <c r="J34" s="57"/>
      <c r="K34" s="57"/>
      <c r="L34" s="58"/>
      <c r="M34" s="115"/>
      <c r="N34" s="65"/>
      <c r="O34" s="65"/>
      <c r="P34" s="59"/>
      <c r="Q34" s="56"/>
      <c r="R34" s="59"/>
      <c r="S34" s="56"/>
      <c r="T34" s="118"/>
      <c r="U34" s="60"/>
      <c r="V34" s="61"/>
      <c r="W34" s="62"/>
      <c r="X34" s="56"/>
      <c r="Y34" s="56"/>
      <c r="Z34" s="56"/>
      <c r="AA34" s="56"/>
      <c r="AB34" s="56"/>
      <c r="AC34" s="56"/>
      <c r="AD34" s="56"/>
      <c r="AE34" s="56"/>
      <c r="AF34" s="56"/>
      <c r="AG34" s="56"/>
      <c r="AH34" s="60"/>
      <c r="AI34" s="63">
        <f>SUM(W34:AH34)</f>
        <v>0</v>
      </c>
      <c r="AJ34" s="64">
        <f>+S34-AI34</f>
        <v>0</v>
      </c>
      <c r="AK34" s="153"/>
    </row>
    <row r="35" spans="1:37" s="154" customFormat="1" x14ac:dyDescent="0.2">
      <c r="A35" s="55"/>
      <c r="B35" s="56"/>
      <c r="C35" s="57"/>
      <c r="D35" s="57"/>
      <c r="E35" s="57"/>
      <c r="F35" s="57"/>
      <c r="G35" s="57"/>
      <c r="H35" s="57"/>
      <c r="I35" s="57"/>
      <c r="J35" s="57"/>
      <c r="K35" s="57"/>
      <c r="L35" s="58"/>
      <c r="M35" s="115"/>
      <c r="N35" s="65"/>
      <c r="O35" s="65"/>
      <c r="P35" s="59"/>
      <c r="Q35" s="56"/>
      <c r="R35" s="59"/>
      <c r="S35" s="56"/>
      <c r="T35" s="118"/>
      <c r="U35" s="60"/>
      <c r="V35" s="61"/>
      <c r="W35" s="62"/>
      <c r="X35" s="56"/>
      <c r="Y35" s="56"/>
      <c r="Z35" s="56"/>
      <c r="AA35" s="56"/>
      <c r="AB35" s="56"/>
      <c r="AC35" s="56"/>
      <c r="AD35" s="56"/>
      <c r="AE35" s="56"/>
      <c r="AF35" s="56"/>
      <c r="AG35" s="56"/>
      <c r="AH35" s="60"/>
      <c r="AI35" s="63">
        <f>SUM(W35:AH35)</f>
        <v>0</v>
      </c>
      <c r="AJ35" s="64">
        <f>+S35-AI35</f>
        <v>0</v>
      </c>
      <c r="AK35" s="153"/>
    </row>
    <row r="36" spans="1:37" s="155" customFormat="1" ht="75" customHeight="1" x14ac:dyDescent="0.2">
      <c r="A36" s="66" t="s">
        <v>8</v>
      </c>
      <c r="B36" s="67">
        <f>B32-SUM(B33:B35)</f>
        <v>75983</v>
      </c>
      <c r="C36" s="321" t="s">
        <v>57</v>
      </c>
      <c r="D36" s="322" t="s">
        <v>177</v>
      </c>
      <c r="E36" s="322" t="s">
        <v>1039</v>
      </c>
      <c r="F36" s="322" t="s">
        <v>1038</v>
      </c>
      <c r="G36" s="322" t="s">
        <v>1023</v>
      </c>
      <c r="H36" s="322" t="s">
        <v>1296</v>
      </c>
      <c r="I36" s="322" t="s">
        <v>84</v>
      </c>
      <c r="J36" s="322" t="s">
        <v>157</v>
      </c>
      <c r="K36" s="322" t="s">
        <v>1027</v>
      </c>
      <c r="L36" s="68"/>
      <c r="M36" s="67"/>
      <c r="N36" s="69"/>
      <c r="O36" s="67"/>
      <c r="P36" s="70"/>
      <c r="Q36" s="67">
        <f>SUM(Q33:Q35)</f>
        <v>9924017</v>
      </c>
      <c r="R36" s="71"/>
      <c r="S36" s="67">
        <f>SUM(S33:S35)</f>
        <v>9924017</v>
      </c>
      <c r="T36" s="242"/>
      <c r="U36" s="72"/>
      <c r="V36" s="73"/>
      <c r="W36" s="74">
        <f t="shared" ref="W36:AJ36" si="6">SUM(W33:W35)</f>
        <v>0</v>
      </c>
      <c r="X36" s="74">
        <f t="shared" si="6"/>
        <v>0</v>
      </c>
      <c r="Y36" s="74">
        <f t="shared" si="6"/>
        <v>0</v>
      </c>
      <c r="Z36" s="74">
        <f t="shared" si="6"/>
        <v>0</v>
      </c>
      <c r="AA36" s="74">
        <f t="shared" si="6"/>
        <v>0</v>
      </c>
      <c r="AB36" s="74">
        <f t="shared" si="6"/>
        <v>0</v>
      </c>
      <c r="AC36" s="74">
        <f t="shared" si="6"/>
        <v>0</v>
      </c>
      <c r="AD36" s="74">
        <f t="shared" si="6"/>
        <v>0</v>
      </c>
      <c r="AE36" s="74">
        <f t="shared" si="6"/>
        <v>902183</v>
      </c>
      <c r="AF36" s="74">
        <f t="shared" si="6"/>
        <v>0</v>
      </c>
      <c r="AG36" s="74">
        <f t="shared" si="6"/>
        <v>0</v>
      </c>
      <c r="AH36" s="72">
        <f t="shared" si="6"/>
        <v>0</v>
      </c>
      <c r="AI36" s="75">
        <f t="shared" si="6"/>
        <v>902183</v>
      </c>
      <c r="AJ36" s="75">
        <f t="shared" si="6"/>
        <v>9021834</v>
      </c>
    </row>
    <row r="37" spans="1:37" s="154" customFormat="1" x14ac:dyDescent="0.2">
      <c r="A37" s="79"/>
      <c r="B37" s="80"/>
      <c r="C37" s="81"/>
      <c r="D37" s="82"/>
      <c r="E37" s="81"/>
      <c r="F37" s="81"/>
      <c r="G37" s="83"/>
      <c r="H37" s="83"/>
      <c r="I37" s="83"/>
      <c r="J37" s="83"/>
      <c r="K37" s="83"/>
      <c r="L37" s="84"/>
      <c r="M37" s="117"/>
      <c r="N37" s="82"/>
      <c r="O37" s="85"/>
      <c r="P37" s="86"/>
      <c r="Q37" s="80"/>
      <c r="R37" s="87"/>
      <c r="S37" s="80"/>
      <c r="T37" s="243"/>
      <c r="U37" s="88"/>
      <c r="V37" s="89"/>
      <c r="W37" s="90"/>
      <c r="X37" s="91"/>
      <c r="Y37" s="91"/>
      <c r="Z37" s="91"/>
      <c r="AA37" s="91"/>
      <c r="AB37" s="91"/>
      <c r="AC37" s="91"/>
      <c r="AD37" s="91"/>
      <c r="AE37" s="91"/>
      <c r="AF37" s="91"/>
      <c r="AG37" s="91"/>
      <c r="AH37" s="92"/>
      <c r="AI37" s="93"/>
      <c r="AJ37" s="93"/>
    </row>
    <row r="38" spans="1:37" s="173" customFormat="1" x14ac:dyDescent="0.2">
      <c r="A38" s="160" t="s">
        <v>38</v>
      </c>
      <c r="B38" s="205">
        <f>B32+B26+B20</f>
        <v>920000000</v>
      </c>
      <c r="C38" s="162"/>
      <c r="D38" s="163"/>
      <c r="E38" s="162"/>
      <c r="F38" s="162"/>
      <c r="G38" s="164"/>
      <c r="H38" s="164"/>
      <c r="I38" s="164"/>
      <c r="J38" s="165"/>
      <c r="K38" s="164"/>
      <c r="L38" s="166"/>
      <c r="M38" s="205"/>
      <c r="N38" s="163"/>
      <c r="O38" s="168"/>
      <c r="P38" s="169"/>
      <c r="Q38" s="205">
        <f>Q36+Q31+Q25</f>
        <v>849554031</v>
      </c>
      <c r="R38" s="170"/>
      <c r="S38" s="205">
        <f>S36+S31+S25</f>
        <v>849554031</v>
      </c>
      <c r="T38" s="244"/>
      <c r="U38" s="171"/>
      <c r="V38" s="172"/>
      <c r="W38" s="94">
        <f t="shared" ref="W38:AJ38" si="7">W36+W31+W25</f>
        <v>0</v>
      </c>
      <c r="X38" s="94">
        <f t="shared" si="7"/>
        <v>0</v>
      </c>
      <c r="Y38" s="94">
        <f t="shared" si="7"/>
        <v>0</v>
      </c>
      <c r="Z38" s="94">
        <f t="shared" si="7"/>
        <v>0</v>
      </c>
      <c r="AA38" s="94">
        <f t="shared" si="7"/>
        <v>0</v>
      </c>
      <c r="AB38" s="94">
        <f t="shared" si="7"/>
        <v>0</v>
      </c>
      <c r="AC38" s="94">
        <f t="shared" si="7"/>
        <v>0</v>
      </c>
      <c r="AD38" s="94">
        <f t="shared" si="7"/>
        <v>0</v>
      </c>
      <c r="AE38" s="94">
        <f t="shared" si="7"/>
        <v>902183</v>
      </c>
      <c r="AF38" s="94">
        <f t="shared" si="7"/>
        <v>0</v>
      </c>
      <c r="AG38" s="94">
        <f t="shared" si="7"/>
        <v>0</v>
      </c>
      <c r="AH38" s="95">
        <f t="shared" si="7"/>
        <v>0</v>
      </c>
      <c r="AI38" s="96">
        <f t="shared" si="7"/>
        <v>902183</v>
      </c>
      <c r="AJ38" s="96">
        <f t="shared" si="7"/>
        <v>848651848</v>
      </c>
    </row>
    <row r="39" spans="1:37" s="358" customFormat="1" ht="14.25" x14ac:dyDescent="0.2">
      <c r="A39" s="348"/>
      <c r="B39" s="349"/>
      <c r="C39" s="350"/>
      <c r="D39" s="350"/>
      <c r="E39" s="350"/>
      <c r="F39" s="350"/>
      <c r="G39" s="350"/>
      <c r="H39" s="350"/>
      <c r="I39" s="350"/>
      <c r="J39" s="350"/>
      <c r="K39" s="350"/>
      <c r="L39" s="351"/>
      <c r="M39" s="351"/>
      <c r="N39" s="350"/>
      <c r="O39" s="349"/>
      <c r="P39" s="352"/>
      <c r="Q39" s="349">
        <v>849554031</v>
      </c>
      <c r="R39" s="353"/>
      <c r="S39" s="349">
        <v>849554031</v>
      </c>
      <c r="T39" s="354"/>
      <c r="U39" s="349"/>
      <c r="V39" s="350"/>
      <c r="W39" s="360"/>
      <c r="X39" s="360"/>
      <c r="Y39" s="360"/>
      <c r="Z39" s="360"/>
      <c r="AA39" s="360"/>
      <c r="AB39" s="360"/>
      <c r="AC39" s="360"/>
      <c r="AD39" s="360"/>
      <c r="AE39" s="360"/>
      <c r="AF39" s="360"/>
      <c r="AG39" s="360"/>
      <c r="AH39" s="360"/>
      <c r="AI39" s="361">
        <v>9924017</v>
      </c>
      <c r="AJ39" s="362">
        <v>839630014</v>
      </c>
    </row>
    <row r="40" spans="1:37" s="358" customFormat="1" ht="14.25" x14ac:dyDescent="0.2">
      <c r="A40" s="348"/>
      <c r="B40" s="349">
        <f>+B39-B38</f>
        <v>-920000000</v>
      </c>
      <c r="C40" s="350"/>
      <c r="D40" s="350"/>
      <c r="E40" s="350"/>
      <c r="F40" s="350"/>
      <c r="G40" s="350"/>
      <c r="H40" s="350"/>
      <c r="I40" s="350"/>
      <c r="J40" s="350"/>
      <c r="K40" s="350"/>
      <c r="L40" s="351"/>
      <c r="M40" s="351"/>
      <c r="N40" s="350"/>
      <c r="O40" s="349"/>
      <c r="P40" s="352"/>
      <c r="Q40" s="349">
        <f>+Q39-Q38</f>
        <v>0</v>
      </c>
      <c r="R40" s="353"/>
      <c r="S40" s="349">
        <f>+S39-S38</f>
        <v>0</v>
      </c>
      <c r="T40" s="354"/>
      <c r="U40" s="349"/>
      <c r="V40" s="350"/>
      <c r="W40" s="360"/>
      <c r="X40" s="360"/>
      <c r="Y40" s="360"/>
      <c r="Z40" s="360"/>
      <c r="AA40" s="360"/>
      <c r="AB40" s="360"/>
      <c r="AC40" s="360"/>
      <c r="AD40" s="360"/>
      <c r="AE40" s="360"/>
      <c r="AF40" s="360"/>
      <c r="AG40" s="360"/>
      <c r="AH40" s="360"/>
      <c r="AI40" s="349">
        <f t="shared" ref="AI40:AJ40" si="8">+AI39-AI38</f>
        <v>9021834</v>
      </c>
      <c r="AJ40" s="365">
        <f t="shared" si="8"/>
        <v>-9021834</v>
      </c>
      <c r="AK40" s="366"/>
    </row>
    <row r="41" spans="1:37" ht="12.75" customHeight="1" x14ac:dyDescent="0.2">
      <c r="A41" s="174"/>
      <c r="B41" s="175"/>
      <c r="C41" s="182"/>
      <c r="D41" s="182"/>
      <c r="E41" s="182"/>
      <c r="F41" s="182"/>
      <c r="G41" s="182"/>
      <c r="H41" s="182"/>
      <c r="I41" s="182"/>
      <c r="J41" s="182"/>
      <c r="K41" s="182"/>
      <c r="L41" s="183"/>
      <c r="M41" s="183"/>
      <c r="N41" s="176"/>
      <c r="O41" s="175"/>
      <c r="P41" s="178"/>
      <c r="Q41" s="179"/>
      <c r="R41" s="180"/>
      <c r="S41" s="179"/>
      <c r="T41" s="245"/>
      <c r="U41" s="179"/>
      <c r="V41" s="181"/>
      <c r="W41" s="97"/>
      <c r="X41" s="97"/>
      <c r="Y41" s="97"/>
      <c r="Z41" s="97"/>
      <c r="AA41" s="97"/>
      <c r="AB41" s="97"/>
      <c r="AC41" s="97"/>
      <c r="AD41" s="97"/>
      <c r="AE41" s="97"/>
      <c r="AF41" s="97"/>
      <c r="AG41" s="97"/>
      <c r="AH41" s="97"/>
      <c r="AI41" s="98"/>
      <c r="AJ41" s="99"/>
    </row>
    <row r="42" spans="1:37" ht="22.5" customHeight="1" x14ac:dyDescent="0.2">
      <c r="A42" s="220" t="s">
        <v>78</v>
      </c>
      <c r="B42" s="100" t="s">
        <v>2</v>
      </c>
      <c r="C42" s="103"/>
      <c r="D42" s="182"/>
      <c r="E42" s="182"/>
      <c r="F42" s="182"/>
      <c r="G42" s="182"/>
      <c r="M42" s="183"/>
      <c r="Q42" s="100" t="s">
        <v>6</v>
      </c>
      <c r="S42" s="101" t="s">
        <v>7</v>
      </c>
      <c r="W42" s="37" t="s">
        <v>13</v>
      </c>
      <c r="X42" s="38" t="s">
        <v>14</v>
      </c>
      <c r="Y42" s="38" t="s">
        <v>15</v>
      </c>
      <c r="Z42" s="38" t="s">
        <v>16</v>
      </c>
      <c r="AA42" s="38" t="s">
        <v>17</v>
      </c>
      <c r="AB42" s="38" t="s">
        <v>18</v>
      </c>
      <c r="AC42" s="38" t="s">
        <v>19</v>
      </c>
      <c r="AD42" s="38" t="s">
        <v>20</v>
      </c>
      <c r="AE42" s="38" t="s">
        <v>21</v>
      </c>
      <c r="AF42" s="38" t="s">
        <v>22</v>
      </c>
      <c r="AG42" s="38" t="s">
        <v>23</v>
      </c>
      <c r="AH42" s="39" t="s">
        <v>24</v>
      </c>
      <c r="AI42" s="40" t="s">
        <v>25</v>
      </c>
      <c r="AJ42" s="102" t="s">
        <v>26</v>
      </c>
    </row>
    <row r="43" spans="1:37" ht="40.5" x14ac:dyDescent="0.2">
      <c r="A43" s="229" t="s">
        <v>1290</v>
      </c>
      <c r="B43" s="230">
        <f>+SUMIF($H$19:$H$36,$A43,B$19:B$36)</f>
        <v>910000000</v>
      </c>
      <c r="C43" s="173"/>
      <c r="D43" s="173"/>
      <c r="E43" s="173"/>
      <c r="F43" s="173"/>
      <c r="G43" s="173"/>
      <c r="M43" s="231"/>
      <c r="Q43" s="230">
        <f>+SUMIF($H$19:$H$36,$A43,Q$19:Q$36)/2</f>
        <v>839630014</v>
      </c>
      <c r="S43" s="230">
        <f>+SUMIF($H$19:$H$36,$A43,S$19:S$36)/2</f>
        <v>839630014</v>
      </c>
      <c r="V43" s="189"/>
      <c r="W43" s="230">
        <f t="shared" ref="W43:AJ44" si="9">+SUMIF($H$19:$H$36,$A43,W$19:W$36)/2</f>
        <v>0</v>
      </c>
      <c r="X43" s="230">
        <f t="shared" si="9"/>
        <v>0</v>
      </c>
      <c r="Y43" s="230">
        <f t="shared" si="9"/>
        <v>0</v>
      </c>
      <c r="Z43" s="230">
        <f t="shared" si="9"/>
        <v>0</v>
      </c>
      <c r="AA43" s="230">
        <f t="shared" si="9"/>
        <v>0</v>
      </c>
      <c r="AB43" s="230">
        <f t="shared" si="9"/>
        <v>0</v>
      </c>
      <c r="AC43" s="230">
        <f t="shared" si="9"/>
        <v>0</v>
      </c>
      <c r="AD43" s="230">
        <f t="shared" si="9"/>
        <v>0</v>
      </c>
      <c r="AE43" s="230">
        <f t="shared" si="9"/>
        <v>0</v>
      </c>
      <c r="AF43" s="230">
        <f t="shared" si="9"/>
        <v>0</v>
      </c>
      <c r="AG43" s="230">
        <f t="shared" si="9"/>
        <v>0</v>
      </c>
      <c r="AH43" s="230">
        <f t="shared" si="9"/>
        <v>0</v>
      </c>
      <c r="AI43" s="230">
        <f t="shared" si="9"/>
        <v>0</v>
      </c>
      <c r="AJ43" s="232">
        <f t="shared" si="9"/>
        <v>839630014</v>
      </c>
    </row>
    <row r="44" spans="1:37" ht="40.5" x14ac:dyDescent="0.2">
      <c r="A44" s="238" t="s">
        <v>1296</v>
      </c>
      <c r="B44" s="230">
        <f>+SUMIF($H$19:$H$36,$A44,B$19:B$36)</f>
        <v>10000000</v>
      </c>
      <c r="C44" s="173"/>
      <c r="D44" s="173"/>
      <c r="E44" s="173"/>
      <c r="F44" s="173"/>
      <c r="G44" s="173"/>
      <c r="M44" s="231"/>
      <c r="Q44" s="230">
        <f>+SUMIF($H$19:$H$36,$A44,Q$19:Q$36)/2</f>
        <v>9924017</v>
      </c>
      <c r="S44" s="230">
        <f>+SUMIF($H$19:$H$36,$A44,S$19:S$36)/2</f>
        <v>9924017</v>
      </c>
      <c r="V44" s="189"/>
      <c r="W44" s="230">
        <f t="shared" si="9"/>
        <v>0</v>
      </c>
      <c r="X44" s="230">
        <f t="shared" si="9"/>
        <v>0</v>
      </c>
      <c r="Y44" s="230">
        <f t="shared" si="9"/>
        <v>0</v>
      </c>
      <c r="Z44" s="230">
        <f t="shared" si="9"/>
        <v>0</v>
      </c>
      <c r="AA44" s="230">
        <f t="shared" si="9"/>
        <v>0</v>
      </c>
      <c r="AB44" s="230">
        <f t="shared" si="9"/>
        <v>0</v>
      </c>
      <c r="AC44" s="230">
        <f t="shared" si="9"/>
        <v>0</v>
      </c>
      <c r="AD44" s="230">
        <f t="shared" si="9"/>
        <v>0</v>
      </c>
      <c r="AE44" s="230">
        <f t="shared" si="9"/>
        <v>902183</v>
      </c>
      <c r="AF44" s="230">
        <f t="shared" si="9"/>
        <v>0</v>
      </c>
      <c r="AG44" s="230">
        <f t="shared" si="9"/>
        <v>0</v>
      </c>
      <c r="AH44" s="230">
        <f t="shared" si="9"/>
        <v>0</v>
      </c>
      <c r="AI44" s="230">
        <f t="shared" si="9"/>
        <v>902183</v>
      </c>
      <c r="AJ44" s="232">
        <f t="shared" si="9"/>
        <v>9021834</v>
      </c>
    </row>
    <row r="45" spans="1:37" ht="12.75" customHeight="1" x14ac:dyDescent="0.2">
      <c r="A45" s="174"/>
      <c r="B45" s="175"/>
      <c r="C45" s="182"/>
      <c r="D45" s="182"/>
      <c r="E45" s="182"/>
      <c r="F45" s="182"/>
      <c r="G45" s="182"/>
      <c r="H45" s="182"/>
      <c r="I45" s="182"/>
      <c r="J45" s="182"/>
      <c r="K45" s="182"/>
      <c r="L45" s="183"/>
      <c r="M45" s="183"/>
      <c r="N45" s="176"/>
      <c r="O45" s="175"/>
      <c r="P45" s="178"/>
      <c r="Q45" s="179"/>
      <c r="R45" s="180"/>
      <c r="S45" s="179"/>
      <c r="T45" s="245"/>
      <c r="U45" s="179"/>
      <c r="V45" s="181"/>
      <c r="W45" s="97"/>
      <c r="X45" s="97"/>
      <c r="Y45" s="97"/>
      <c r="Z45" s="97"/>
      <c r="AA45" s="97"/>
      <c r="AB45" s="97"/>
      <c r="AC45" s="97"/>
      <c r="AD45" s="97"/>
      <c r="AE45" s="97"/>
      <c r="AF45" s="97"/>
      <c r="AG45" s="97"/>
      <c r="AH45" s="97"/>
      <c r="AI45" s="98"/>
      <c r="AJ45" s="99"/>
    </row>
    <row r="46" spans="1:37" ht="22.5" customHeight="1" x14ac:dyDescent="0.2">
      <c r="A46" s="220" t="s">
        <v>78</v>
      </c>
      <c r="B46" s="100" t="s">
        <v>2</v>
      </c>
      <c r="C46" s="103"/>
      <c r="D46" s="182"/>
      <c r="E46" s="182"/>
      <c r="F46" s="182"/>
      <c r="G46" s="182"/>
      <c r="M46" s="183"/>
      <c r="Q46" s="100" t="s">
        <v>6</v>
      </c>
      <c r="S46" s="101" t="s">
        <v>7</v>
      </c>
      <c r="W46" s="37" t="s">
        <v>13</v>
      </c>
      <c r="X46" s="38" t="s">
        <v>14</v>
      </c>
      <c r="Y46" s="38" t="s">
        <v>15</v>
      </c>
      <c r="Z46" s="38" t="s">
        <v>16</v>
      </c>
      <c r="AA46" s="38" t="s">
        <v>17</v>
      </c>
      <c r="AB46" s="38" t="s">
        <v>18</v>
      </c>
      <c r="AC46" s="38" t="s">
        <v>19</v>
      </c>
      <c r="AD46" s="38" t="s">
        <v>20</v>
      </c>
      <c r="AE46" s="38" t="s">
        <v>21</v>
      </c>
      <c r="AF46" s="38" t="s">
        <v>22</v>
      </c>
      <c r="AG46" s="38" t="s">
        <v>23</v>
      </c>
      <c r="AH46" s="39" t="s">
        <v>24</v>
      </c>
      <c r="AI46" s="40" t="s">
        <v>25</v>
      </c>
      <c r="AJ46" s="102" t="s">
        <v>26</v>
      </c>
    </row>
    <row r="47" spans="1:37" ht="15.75" customHeight="1" x14ac:dyDescent="0.2">
      <c r="A47" s="238" t="s">
        <v>157</v>
      </c>
      <c r="B47" s="230">
        <f>+SUMIF($J$19:$J$36,$A47,B$19:B$36)</f>
        <v>920000000</v>
      </c>
      <c r="C47" s="173"/>
      <c r="D47" s="173"/>
      <c r="E47" s="173"/>
      <c r="F47" s="173"/>
      <c r="G47" s="173"/>
      <c r="M47" s="231"/>
      <c r="Q47" s="230">
        <f>+SUMIF($J$19:$J$36,$A47,Q$19:Q$36)/2</f>
        <v>849554031</v>
      </c>
      <c r="S47" s="230">
        <f>+SUMIF($J$19:$J$36,$A47,S$19:S$36)/2</f>
        <v>849554031</v>
      </c>
      <c r="V47" s="189"/>
      <c r="W47" s="230">
        <f t="shared" ref="W47:AJ47" si="10">+SUMIF($J$19:$J$36,$A47,W$19:W$36)/2</f>
        <v>0</v>
      </c>
      <c r="X47" s="230">
        <f t="shared" si="10"/>
        <v>0</v>
      </c>
      <c r="Y47" s="230">
        <f t="shared" si="10"/>
        <v>0</v>
      </c>
      <c r="Z47" s="230">
        <f t="shared" si="10"/>
        <v>0</v>
      </c>
      <c r="AA47" s="230">
        <f t="shared" si="10"/>
        <v>0</v>
      </c>
      <c r="AB47" s="230">
        <f t="shared" si="10"/>
        <v>0</v>
      </c>
      <c r="AC47" s="230">
        <f t="shared" si="10"/>
        <v>0</v>
      </c>
      <c r="AD47" s="230">
        <f t="shared" si="10"/>
        <v>0</v>
      </c>
      <c r="AE47" s="230">
        <f t="shared" si="10"/>
        <v>902183</v>
      </c>
      <c r="AF47" s="230">
        <f t="shared" si="10"/>
        <v>0</v>
      </c>
      <c r="AG47" s="230">
        <f t="shared" si="10"/>
        <v>0</v>
      </c>
      <c r="AH47" s="230">
        <f t="shared" si="10"/>
        <v>0</v>
      </c>
      <c r="AI47" s="230">
        <f t="shared" si="10"/>
        <v>902183</v>
      </c>
      <c r="AJ47" s="232">
        <f t="shared" si="10"/>
        <v>848651848</v>
      </c>
    </row>
    <row r="48" spans="1:37" ht="15.75" customHeight="1" x14ac:dyDescent="0.2">
      <c r="A48" s="219"/>
      <c r="B48" s="105"/>
      <c r="C48" s="103"/>
      <c r="D48" s="103"/>
      <c r="E48" s="103"/>
      <c r="F48" s="103"/>
      <c r="G48" s="103"/>
      <c r="M48" s="104"/>
      <c r="Q48" s="105"/>
      <c r="S48" s="105"/>
      <c r="V48" s="189"/>
      <c r="W48" s="105"/>
      <c r="X48" s="105"/>
      <c r="Y48" s="105"/>
      <c r="Z48" s="105"/>
      <c r="AA48" s="105"/>
      <c r="AB48" s="105"/>
      <c r="AC48" s="105"/>
      <c r="AD48" s="105"/>
      <c r="AE48" s="105"/>
      <c r="AF48" s="105"/>
      <c r="AG48" s="105"/>
      <c r="AH48" s="105"/>
      <c r="AI48" s="105"/>
      <c r="AJ48" s="106"/>
    </row>
    <row r="49" spans="1:36" ht="18.75" customHeight="1" x14ac:dyDescent="0.2">
      <c r="A49" s="234"/>
      <c r="B49" s="105"/>
      <c r="C49" s="103"/>
      <c r="D49" s="107"/>
      <c r="E49" s="107"/>
      <c r="F49" s="107"/>
      <c r="G49" s="107"/>
      <c r="M49" s="108"/>
      <c r="Q49" s="105"/>
      <c r="S49" s="105"/>
      <c r="V49" s="189"/>
      <c r="W49" s="105"/>
      <c r="X49" s="105"/>
      <c r="Y49" s="105"/>
      <c r="Z49" s="105"/>
      <c r="AA49" s="105"/>
      <c r="AB49" s="105"/>
      <c r="AC49" s="105"/>
      <c r="AD49" s="105"/>
      <c r="AE49" s="105"/>
      <c r="AF49" s="105"/>
      <c r="AG49" s="105"/>
      <c r="AH49" s="105"/>
      <c r="AI49" s="105"/>
      <c r="AJ49" s="106"/>
    </row>
    <row r="50" spans="1:36" ht="14.25" thickBot="1" x14ac:dyDescent="0.25">
      <c r="A50" s="190"/>
      <c r="B50" s="191"/>
      <c r="C50" s="192"/>
      <c r="D50" s="192"/>
      <c r="E50" s="192"/>
      <c r="F50" s="192"/>
      <c r="G50" s="192"/>
      <c r="H50" s="192"/>
      <c r="I50" s="192"/>
      <c r="J50" s="192"/>
      <c r="K50" s="192"/>
      <c r="L50" s="193"/>
      <c r="M50" s="193"/>
      <c r="N50" s="194"/>
      <c r="O50" s="109"/>
      <c r="P50" s="195"/>
      <c r="Q50" s="191"/>
      <c r="R50" s="195"/>
      <c r="S50" s="191"/>
      <c r="T50" s="247"/>
      <c r="U50" s="191"/>
      <c r="V50" s="194"/>
      <c r="W50" s="109"/>
      <c r="X50" s="109"/>
      <c r="Y50" s="109"/>
      <c r="Z50" s="109"/>
      <c r="AA50" s="109"/>
      <c r="AB50" s="109"/>
      <c r="AC50" s="109"/>
      <c r="AD50" s="109"/>
      <c r="AE50" s="109"/>
      <c r="AF50" s="109"/>
      <c r="AG50" s="109"/>
      <c r="AH50" s="109"/>
      <c r="AI50" s="110"/>
      <c r="AJ50" s="111"/>
    </row>
    <row r="51" spans="1:36" x14ac:dyDescent="0.2">
      <c r="Q51" s="113"/>
      <c r="R51" s="113"/>
      <c r="S51" s="113"/>
      <c r="T51" s="248"/>
      <c r="U51" s="113"/>
    </row>
    <row r="52" spans="1:36" x14ac:dyDescent="0.2">
      <c r="Q52" s="113"/>
      <c r="R52" s="113"/>
      <c r="S52" s="113"/>
      <c r="T52" s="248"/>
      <c r="U52" s="113"/>
    </row>
    <row r="54" spans="1:36" x14ac:dyDescent="0.2">
      <c r="A54" s="196"/>
      <c r="B54" s="184"/>
      <c r="C54" s="197"/>
      <c r="D54" s="198"/>
    </row>
    <row r="55" spans="1:36" x14ac:dyDescent="0.2">
      <c r="A55" s="200"/>
      <c r="B55" s="201"/>
      <c r="C55" s="202"/>
      <c r="D55" s="203"/>
    </row>
    <row r="56" spans="1:36" x14ac:dyDescent="0.2">
      <c r="A56" s="200"/>
      <c r="B56" s="201"/>
      <c r="C56" s="202"/>
      <c r="D56" s="203"/>
    </row>
    <row r="57" spans="1:36" x14ac:dyDescent="0.2">
      <c r="A57" s="200"/>
      <c r="B57" s="201"/>
      <c r="C57" s="202"/>
    </row>
    <row r="58" spans="1:36" x14ac:dyDescent="0.2">
      <c r="B58" s="201"/>
    </row>
    <row r="59" spans="1:36" x14ac:dyDescent="0.2">
      <c r="B59" s="201"/>
    </row>
    <row r="60" spans="1:36" x14ac:dyDescent="0.2">
      <c r="B60" s="201"/>
    </row>
    <row r="61" spans="1:36" x14ac:dyDescent="0.2">
      <c r="B61" s="201"/>
    </row>
    <row r="62" spans="1:36" x14ac:dyDescent="0.2">
      <c r="B62" s="201"/>
    </row>
    <row r="63" spans="1:36" x14ac:dyDescent="0.2">
      <c r="B63" s="201"/>
    </row>
    <row r="64" spans="1:36" x14ac:dyDescent="0.2">
      <c r="A64" s="200"/>
      <c r="C64" s="201"/>
    </row>
    <row r="65" spans="1:10" x14ac:dyDescent="0.2">
      <c r="A65" s="200"/>
      <c r="C65" s="201"/>
    </row>
    <row r="66" spans="1:10" x14ac:dyDescent="0.2">
      <c r="A66" s="196"/>
      <c r="B66" s="201"/>
      <c r="C66" s="201"/>
    </row>
    <row r="67" spans="1:10" x14ac:dyDescent="0.2">
      <c r="A67" s="200"/>
      <c r="B67" s="201"/>
      <c r="C67" s="201"/>
      <c r="F67" s="204"/>
      <c r="G67" s="204"/>
      <c r="H67" s="204"/>
      <c r="I67" s="204"/>
      <c r="J67" s="204"/>
    </row>
    <row r="68" spans="1:10" x14ac:dyDescent="0.2">
      <c r="A68" s="200"/>
    </row>
    <row r="69" spans="1:10" x14ac:dyDescent="0.2">
      <c r="B69" s="201"/>
      <c r="C69" s="201"/>
    </row>
    <row r="70" spans="1:10" x14ac:dyDescent="0.2">
      <c r="A70" s="200"/>
    </row>
    <row r="71" spans="1:10" x14ac:dyDescent="0.2">
      <c r="A71" s="200"/>
    </row>
    <row r="72" spans="1:10" x14ac:dyDescent="0.2">
      <c r="A72" s="200"/>
    </row>
    <row r="73" spans="1:10" x14ac:dyDescent="0.2">
      <c r="A73" s="200"/>
    </row>
    <row r="74" spans="1:10" x14ac:dyDescent="0.2">
      <c r="A74" s="200"/>
    </row>
    <row r="75" spans="1:10" x14ac:dyDescent="0.2">
      <c r="A75" s="200"/>
      <c r="B75" s="201"/>
    </row>
    <row r="76" spans="1:10" x14ac:dyDescent="0.2">
      <c r="A76" s="200"/>
      <c r="B76" s="201"/>
    </row>
    <row r="77" spans="1:10" x14ac:dyDescent="0.2">
      <c r="A77" s="200"/>
      <c r="B77" s="201"/>
    </row>
    <row r="78" spans="1:10" x14ac:dyDescent="0.2">
      <c r="A78" s="200"/>
      <c r="B78" s="201"/>
    </row>
    <row r="79" spans="1:10" x14ac:dyDescent="0.2">
      <c r="A79" s="200"/>
      <c r="B79" s="201"/>
    </row>
    <row r="80" spans="1:10" x14ac:dyDescent="0.2">
      <c r="A80" s="200"/>
      <c r="B80" s="201"/>
    </row>
    <row r="81" spans="1:2" x14ac:dyDescent="0.2">
      <c r="A81" s="200"/>
      <c r="B81" s="201"/>
    </row>
    <row r="82" spans="1:2" x14ac:dyDescent="0.2">
      <c r="A82" s="200"/>
      <c r="B82" s="201"/>
    </row>
    <row r="83" spans="1:2" x14ac:dyDescent="0.2">
      <c r="A83" s="200"/>
      <c r="B83" s="201"/>
    </row>
    <row r="84" spans="1:2" x14ac:dyDescent="0.2">
      <c r="A84" s="200"/>
      <c r="B84" s="201"/>
    </row>
    <row r="85" spans="1:2" x14ac:dyDescent="0.2">
      <c r="A85" s="200"/>
      <c r="B85" s="201"/>
    </row>
  </sheetData>
  <autoFilter ref="A19:AJ31" xr:uid="{00000000-0009-0000-0000-000004000000}"/>
  <mergeCells count="16">
    <mergeCell ref="B11:F11"/>
    <mergeCell ref="B6:F6"/>
    <mergeCell ref="B7:F7"/>
    <mergeCell ref="B8:F8"/>
    <mergeCell ref="B9:F9"/>
    <mergeCell ref="B10:F10"/>
    <mergeCell ref="A1:A3"/>
    <mergeCell ref="B1:AJ1"/>
    <mergeCell ref="B2:AJ2"/>
    <mergeCell ref="B3:AJ3"/>
    <mergeCell ref="B5:F5"/>
    <mergeCell ref="B13:F13"/>
    <mergeCell ref="B14:F14"/>
    <mergeCell ref="B15:F15"/>
    <mergeCell ref="A16:A17"/>
    <mergeCell ref="B12:F12"/>
  </mergeCells>
  <conditionalFormatting sqref="R53:R1048576 R50 R5:R10 R37:R41 R30:R31 R13:R24">
    <cfRule type="duplicateValues" dxfId="294" priority="82"/>
  </conditionalFormatting>
  <conditionalFormatting sqref="AJ37 AJ39 AJ50:AJ1048576 AJ5:AJ10 AJ13:AJ23 AJ41">
    <cfRule type="cellIs" dxfId="293" priority="78" operator="lessThan">
      <formula>0</formula>
    </cfRule>
    <cfRule type="cellIs" dxfId="292" priority="81" operator="lessThan">
      <formula>0</formula>
    </cfRule>
  </conditionalFormatting>
  <conditionalFormatting sqref="P50:P1048576 P37:P41 P5:P10 P30:P31 P13:P24">
    <cfRule type="duplicateValues" dxfId="291" priority="80"/>
  </conditionalFormatting>
  <conditionalFormatting sqref="R52:R1048576 R5:R10 R50 R37:R41 R30:R31 R13:R24">
    <cfRule type="duplicateValues" dxfId="290" priority="79"/>
  </conditionalFormatting>
  <conditionalFormatting sqref="R26">
    <cfRule type="duplicateValues" dxfId="289" priority="72"/>
  </conditionalFormatting>
  <conditionalFormatting sqref="AJ26">
    <cfRule type="cellIs" dxfId="288" priority="68" operator="lessThan">
      <formula>0</formula>
    </cfRule>
    <cfRule type="cellIs" dxfId="287" priority="71" operator="lessThan">
      <formula>0</formula>
    </cfRule>
  </conditionalFormatting>
  <conditionalFormatting sqref="P26">
    <cfRule type="duplicateValues" dxfId="286" priority="70"/>
  </conditionalFormatting>
  <conditionalFormatting sqref="R26">
    <cfRule type="duplicateValues" dxfId="285" priority="69"/>
  </conditionalFormatting>
  <conditionalFormatting sqref="R25">
    <cfRule type="duplicateValues" dxfId="284" priority="67"/>
  </conditionalFormatting>
  <conditionalFormatting sqref="P25">
    <cfRule type="duplicateValues" dxfId="283" priority="66"/>
  </conditionalFormatting>
  <conditionalFormatting sqref="R25">
    <cfRule type="duplicateValues" dxfId="282" priority="65"/>
  </conditionalFormatting>
  <conditionalFormatting sqref="R36">
    <cfRule type="duplicateValues" dxfId="281" priority="64"/>
  </conditionalFormatting>
  <conditionalFormatting sqref="P36">
    <cfRule type="duplicateValues" dxfId="280" priority="63"/>
  </conditionalFormatting>
  <conditionalFormatting sqref="R36">
    <cfRule type="duplicateValues" dxfId="279" priority="62"/>
  </conditionalFormatting>
  <conditionalFormatting sqref="R11:R12">
    <cfRule type="duplicateValues" dxfId="278" priority="61"/>
  </conditionalFormatting>
  <conditionalFormatting sqref="AJ11:AJ12">
    <cfRule type="cellIs" dxfId="277" priority="57" operator="lessThan">
      <formula>0</formula>
    </cfRule>
    <cfRule type="cellIs" dxfId="276" priority="60" operator="lessThan">
      <formula>0</formula>
    </cfRule>
  </conditionalFormatting>
  <conditionalFormatting sqref="P11:P12">
    <cfRule type="duplicateValues" dxfId="275" priority="59"/>
  </conditionalFormatting>
  <conditionalFormatting sqref="R11:R12">
    <cfRule type="duplicateValues" dxfId="274" priority="58"/>
  </conditionalFormatting>
  <conditionalFormatting sqref="S42">
    <cfRule type="duplicateValues" dxfId="273" priority="56"/>
  </conditionalFormatting>
  <conditionalFormatting sqref="S42">
    <cfRule type="duplicateValues" dxfId="272" priority="55"/>
  </conditionalFormatting>
  <conditionalFormatting sqref="R42:R44 R47:R49">
    <cfRule type="duplicateValues" dxfId="271" priority="54"/>
  </conditionalFormatting>
  <conditionalFormatting sqref="R42:R44 R47:R49">
    <cfRule type="duplicateValues" dxfId="270" priority="53"/>
  </conditionalFormatting>
  <conditionalFormatting sqref="AJ42">
    <cfRule type="cellIs" dxfId="269" priority="51" operator="lessThan">
      <formula>0</formula>
    </cfRule>
    <cfRule type="cellIs" dxfId="268" priority="52" operator="lessThan">
      <formula>0</formula>
    </cfRule>
  </conditionalFormatting>
  <conditionalFormatting sqref="AJ27:AJ28">
    <cfRule type="cellIs" dxfId="267" priority="46" operator="lessThan">
      <formula>0</formula>
    </cfRule>
    <cfRule type="cellIs" dxfId="266" priority="49" operator="lessThan">
      <formula>0</formula>
    </cfRule>
  </conditionalFormatting>
  <conditionalFormatting sqref="AJ29">
    <cfRule type="cellIs" dxfId="265" priority="41" operator="lessThan">
      <formula>0</formula>
    </cfRule>
    <cfRule type="cellIs" dxfId="264" priority="44" operator="lessThan">
      <formula>0</formula>
    </cfRule>
  </conditionalFormatting>
  <conditionalFormatting sqref="R35">
    <cfRule type="duplicateValues" dxfId="263" priority="83"/>
  </conditionalFormatting>
  <conditionalFormatting sqref="P35">
    <cfRule type="duplicateValues" dxfId="262" priority="84"/>
  </conditionalFormatting>
  <conditionalFormatting sqref="AJ24">
    <cfRule type="cellIs" dxfId="261" priority="29" operator="lessThan">
      <formula>0</formula>
    </cfRule>
    <cfRule type="cellIs" dxfId="260" priority="30" operator="lessThan">
      <formula>0</formula>
    </cfRule>
  </conditionalFormatting>
  <conditionalFormatting sqref="AJ30">
    <cfRule type="cellIs" dxfId="259" priority="27" operator="lessThan">
      <formula>0</formula>
    </cfRule>
    <cfRule type="cellIs" dxfId="258" priority="28" operator="lessThan">
      <formula>0</formula>
    </cfRule>
  </conditionalFormatting>
  <conditionalFormatting sqref="AJ35">
    <cfRule type="cellIs" dxfId="257" priority="25" operator="lessThan">
      <formula>0</formula>
    </cfRule>
    <cfRule type="cellIs" dxfId="256" priority="26" operator="lessThan">
      <formula>0</formula>
    </cfRule>
  </conditionalFormatting>
  <conditionalFormatting sqref="R29">
    <cfRule type="duplicateValues" dxfId="255" priority="337"/>
  </conditionalFormatting>
  <conditionalFormatting sqref="P29">
    <cfRule type="duplicateValues" dxfId="254" priority="338"/>
  </conditionalFormatting>
  <conditionalFormatting sqref="R27:R28">
    <cfRule type="duplicateValues" dxfId="253" priority="353"/>
  </conditionalFormatting>
  <conditionalFormatting sqref="P27:P28">
    <cfRule type="duplicateValues" dxfId="252" priority="354"/>
  </conditionalFormatting>
  <conditionalFormatting sqref="R32">
    <cfRule type="duplicateValues" dxfId="251" priority="22"/>
  </conditionalFormatting>
  <conditionalFormatting sqref="AJ32">
    <cfRule type="cellIs" dxfId="250" priority="18" operator="lessThan">
      <formula>0</formula>
    </cfRule>
    <cfRule type="cellIs" dxfId="249" priority="21" operator="lessThan">
      <formula>0</formula>
    </cfRule>
  </conditionalFormatting>
  <conditionalFormatting sqref="P32">
    <cfRule type="duplicateValues" dxfId="248" priority="20"/>
  </conditionalFormatting>
  <conditionalFormatting sqref="R32">
    <cfRule type="duplicateValues" dxfId="247" priority="19"/>
  </conditionalFormatting>
  <conditionalFormatting sqref="AJ33">
    <cfRule type="cellIs" dxfId="246" priority="16" operator="lessThan">
      <formula>0</formula>
    </cfRule>
    <cfRule type="cellIs" dxfId="245" priority="17" operator="lessThan">
      <formula>0</formula>
    </cfRule>
  </conditionalFormatting>
  <conditionalFormatting sqref="R33">
    <cfRule type="duplicateValues" dxfId="244" priority="23"/>
  </conditionalFormatting>
  <conditionalFormatting sqref="P33">
    <cfRule type="duplicateValues" dxfId="243" priority="24"/>
  </conditionalFormatting>
  <conditionalFormatting sqref="R34">
    <cfRule type="duplicateValues" dxfId="242" priority="14"/>
  </conditionalFormatting>
  <conditionalFormatting sqref="P34">
    <cfRule type="duplicateValues" dxfId="241" priority="15"/>
  </conditionalFormatting>
  <conditionalFormatting sqref="AJ34">
    <cfRule type="cellIs" dxfId="240" priority="12" operator="lessThan">
      <formula>0</formula>
    </cfRule>
    <cfRule type="cellIs" dxfId="239" priority="13" operator="lessThan">
      <formula>0</formula>
    </cfRule>
  </conditionalFormatting>
  <conditionalFormatting sqref="R45">
    <cfRule type="duplicateValues" dxfId="238" priority="11"/>
  </conditionalFormatting>
  <conditionalFormatting sqref="AJ45">
    <cfRule type="cellIs" dxfId="237" priority="7" operator="lessThan">
      <formula>0</formula>
    </cfRule>
    <cfRule type="cellIs" dxfId="236" priority="10" operator="lessThan">
      <formula>0</formula>
    </cfRule>
  </conditionalFormatting>
  <conditionalFormatting sqref="P45">
    <cfRule type="duplicateValues" dxfId="235" priority="9"/>
  </conditionalFormatting>
  <conditionalFormatting sqref="R45">
    <cfRule type="duplicateValues" dxfId="234" priority="8"/>
  </conditionalFormatting>
  <conditionalFormatting sqref="S46">
    <cfRule type="duplicateValues" dxfId="233" priority="6"/>
  </conditionalFormatting>
  <conditionalFormatting sqref="S46">
    <cfRule type="duplicateValues" dxfId="232" priority="5"/>
  </conditionalFormatting>
  <conditionalFormatting sqref="R46">
    <cfRule type="duplicateValues" dxfId="231" priority="4"/>
  </conditionalFormatting>
  <conditionalFormatting sqref="R46">
    <cfRule type="duplicateValues" dxfId="230" priority="3"/>
  </conditionalFormatting>
  <conditionalFormatting sqref="AJ46">
    <cfRule type="cellIs" dxfId="229" priority="1" operator="lessThan">
      <formula>0</formula>
    </cfRule>
    <cfRule type="cellIs" dxfId="228" priority="2" operator="lessThan">
      <formula>0</formula>
    </cfRule>
  </conditionalFormatting>
  <printOptions horizontalCentered="1" verticalCentered="1"/>
  <pageMargins left="0.31496062992125984" right="0.27559055118110237" top="0.31496062992125984" bottom="0" header="0" footer="0"/>
  <pageSetup scale="58" fitToWidth="2" fitToHeight="2" orientation="landscape" r:id="rId1"/>
  <headerFooter alignWithMargins="0">
    <oddFooter>&amp;LVersión 3. 23/07/2019</oddFooter>
  </headerFooter>
  <rowBreaks count="1" manualBreakCount="1">
    <brk id="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K375"/>
  <sheetViews>
    <sheetView showGridLines="0" tabSelected="1" zoomScale="70" zoomScaleNormal="70" workbookViewId="0">
      <pane xSplit="6" ySplit="19" topLeftCell="R20" activePane="bottomRight" state="frozen"/>
      <selection pane="topRight" activeCell="G1" sqref="G1"/>
      <selection pane="bottomLeft" activeCell="A20" sqref="A20"/>
      <selection pane="bottomRight" activeCell="AF190" sqref="AF190:AH190"/>
    </sheetView>
  </sheetViews>
  <sheetFormatPr baseColWidth="10" defaultRowHeight="13.5" outlineLevelRow="1" outlineLevelCol="1" x14ac:dyDescent="0.2"/>
  <cols>
    <col min="1" max="1" width="27.5703125" style="149" customWidth="1"/>
    <col min="2" max="2" width="18.140625" style="187" customWidth="1"/>
    <col min="3" max="3" width="17.140625" style="149" customWidth="1"/>
    <col min="4" max="6" width="19.5703125" style="149" customWidth="1"/>
    <col min="7" max="7" width="32.7109375" style="149" hidden="1" customWidth="1" outlineLevel="1"/>
    <col min="8" max="9" width="21.42578125" style="149" hidden="1" customWidth="1" outlineLevel="1"/>
    <col min="10" max="10" width="27.140625" style="149" hidden="1" customWidth="1" outlineLevel="1"/>
    <col min="11" max="11" width="27.5703125" style="149" hidden="1" customWidth="1" outlineLevel="1"/>
    <col min="12" max="12" width="13.85546875" style="185" customWidth="1" collapsed="1"/>
    <col min="13" max="13" width="14.85546875" style="185" customWidth="1"/>
    <col min="14" max="14" width="11" style="188" customWidth="1"/>
    <col min="15" max="15" width="13.140625" style="112" customWidth="1"/>
    <col min="16" max="16" width="9" style="186" customWidth="1"/>
    <col min="17" max="17" width="16" style="187" customWidth="1"/>
    <col min="18" max="18" width="8.7109375" style="186" customWidth="1"/>
    <col min="19" max="19" width="15.85546875" style="187" customWidth="1"/>
    <col min="20" max="21" width="15" style="187" customWidth="1"/>
    <col min="22" max="22" width="13.5703125" style="188" customWidth="1"/>
    <col min="23" max="24" width="11.42578125" style="112" customWidth="1" outlineLevel="1"/>
    <col min="25" max="29" width="12.7109375" style="112" customWidth="1" outlineLevel="1"/>
    <col min="30" max="30" width="16.7109375" style="112" customWidth="1" outlineLevel="1"/>
    <col min="31" max="31" width="15.85546875" style="112" customWidth="1" outlineLevel="1"/>
    <col min="32" max="32" width="14.42578125" style="112" customWidth="1" outlineLevel="1"/>
    <col min="33" max="33" width="13.42578125" style="112" customWidth="1" outlineLevel="1"/>
    <col min="34" max="34" width="16.42578125" style="112" customWidth="1" outlineLevel="1"/>
    <col min="35" max="35" width="18.28515625" style="113" customWidth="1"/>
    <col min="36" max="36" width="15.7109375" style="112" customWidth="1"/>
    <col min="37" max="37" width="11.42578125" style="149" customWidth="1"/>
    <col min="38" max="16384" width="11.42578125" style="149"/>
  </cols>
  <sheetData>
    <row r="1" spans="1:36" ht="24" hidden="1" customHeight="1" outlineLevel="1" thickBot="1" x14ac:dyDescent="0.25">
      <c r="A1" s="373"/>
      <c r="B1" s="370" t="s">
        <v>33</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2"/>
    </row>
    <row r="2" spans="1:36" ht="24" hidden="1" customHeight="1" outlineLevel="1" thickBot="1" x14ac:dyDescent="0.25">
      <c r="A2" s="374"/>
      <c r="B2" s="370" t="s">
        <v>37</v>
      </c>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2"/>
    </row>
    <row r="3" spans="1:36" ht="24" hidden="1" customHeight="1" outlineLevel="1" thickBot="1" x14ac:dyDescent="0.25">
      <c r="A3" s="375"/>
      <c r="B3" s="370" t="s">
        <v>36</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2"/>
    </row>
    <row r="4" spans="1:36" ht="12.75" customHeight="1" collapsed="1" x14ac:dyDescent="0.2">
      <c r="A4" s="150"/>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2"/>
    </row>
    <row r="5" spans="1:36" s="7" customFormat="1" ht="15.75" customHeight="1" outlineLevel="1" x14ac:dyDescent="0.2">
      <c r="A5" s="3" t="s">
        <v>80</v>
      </c>
      <c r="B5" s="377" t="s">
        <v>46</v>
      </c>
      <c r="C5" s="377"/>
      <c r="D5" s="377"/>
      <c r="E5" s="377"/>
      <c r="F5" s="377"/>
      <c r="G5" s="4"/>
      <c r="H5" s="4"/>
      <c r="I5" s="4"/>
      <c r="J5" s="4"/>
      <c r="K5" s="4"/>
      <c r="L5" s="5"/>
      <c r="M5" s="5"/>
      <c r="N5" s="5"/>
      <c r="O5" s="5"/>
      <c r="P5" s="5"/>
      <c r="Q5" s="5"/>
      <c r="R5" s="5"/>
      <c r="S5" s="5"/>
      <c r="T5" s="5"/>
      <c r="U5" s="5"/>
      <c r="V5" s="5"/>
      <c r="W5" s="5"/>
      <c r="X5" s="5"/>
      <c r="Y5" s="5"/>
      <c r="Z5" s="5"/>
      <c r="AA5" s="5"/>
      <c r="AB5" s="5"/>
      <c r="AC5" s="5"/>
      <c r="AD5" s="5"/>
      <c r="AE5" s="5"/>
      <c r="AF5" s="5"/>
      <c r="AG5" s="5"/>
      <c r="AH5" s="5"/>
      <c r="AI5" s="5"/>
      <c r="AJ5" s="6"/>
    </row>
    <row r="6" spans="1:36" s="7" customFormat="1" ht="15.75" customHeight="1" outlineLevel="1" x14ac:dyDescent="0.2">
      <c r="A6" s="8" t="s">
        <v>47</v>
      </c>
      <c r="B6" s="377" t="s">
        <v>1028</v>
      </c>
      <c r="C6" s="377" t="s">
        <v>48</v>
      </c>
      <c r="D6" s="377" t="s">
        <v>48</v>
      </c>
      <c r="E6" s="377" t="s">
        <v>48</v>
      </c>
      <c r="F6" s="377" t="s">
        <v>48</v>
      </c>
      <c r="G6" s="4"/>
      <c r="H6" s="4"/>
      <c r="I6" s="4"/>
      <c r="J6" s="4"/>
      <c r="K6" s="4"/>
      <c r="L6" s="5"/>
      <c r="M6" s="5"/>
      <c r="N6" s="5"/>
      <c r="O6" s="5"/>
      <c r="P6" s="5"/>
      <c r="Q6" s="5"/>
      <c r="R6" s="5"/>
      <c r="S6" s="5"/>
      <c r="T6" s="5"/>
      <c r="U6" s="5"/>
      <c r="V6" s="5"/>
      <c r="W6" s="5"/>
      <c r="X6" s="5"/>
      <c r="Y6" s="5"/>
      <c r="Z6" s="5"/>
      <c r="AA6" s="5"/>
      <c r="AB6" s="5"/>
      <c r="AC6" s="5"/>
      <c r="AD6" s="5"/>
      <c r="AE6" s="5"/>
      <c r="AF6" s="5"/>
      <c r="AG6" s="5"/>
      <c r="AH6" s="5"/>
      <c r="AI6" s="5"/>
      <c r="AJ6" s="6"/>
    </row>
    <row r="7" spans="1:36" s="7" customFormat="1" ht="15.75" customHeight="1" outlineLevel="1" x14ac:dyDescent="0.2">
      <c r="A7" s="9" t="s">
        <v>39</v>
      </c>
      <c r="B7" s="377" t="s">
        <v>1029</v>
      </c>
      <c r="C7" s="377" t="s">
        <v>49</v>
      </c>
      <c r="D7" s="377" t="s">
        <v>49</v>
      </c>
      <c r="E7" s="377" t="s">
        <v>49</v>
      </c>
      <c r="F7" s="377" t="s">
        <v>49</v>
      </c>
      <c r="G7" s="4"/>
      <c r="H7" s="4"/>
      <c r="I7" s="4"/>
      <c r="J7" s="4"/>
      <c r="K7" s="4"/>
      <c r="L7" s="5"/>
      <c r="M7" s="5"/>
      <c r="N7" s="5"/>
      <c r="O7" s="5"/>
      <c r="P7" s="5"/>
      <c r="Q7" s="5"/>
      <c r="R7" s="5"/>
      <c r="S7" s="5"/>
      <c r="T7" s="5"/>
      <c r="U7" s="5"/>
      <c r="V7" s="5"/>
      <c r="W7" s="5"/>
      <c r="X7" s="5"/>
      <c r="Y7" s="5"/>
      <c r="Z7" s="5"/>
      <c r="AA7" s="5"/>
      <c r="AB7" s="5"/>
      <c r="AC7" s="5"/>
      <c r="AD7" s="5"/>
      <c r="AE7" s="5"/>
      <c r="AF7" s="5"/>
      <c r="AG7" s="5"/>
      <c r="AH7" s="5"/>
      <c r="AI7" s="5"/>
      <c r="AJ7" s="6"/>
    </row>
    <row r="8" spans="1:36" s="7" customFormat="1" ht="15.75" customHeight="1" outlineLevel="1" x14ac:dyDescent="0.2">
      <c r="A8" s="10" t="s">
        <v>81</v>
      </c>
      <c r="B8" s="377" t="s">
        <v>1030</v>
      </c>
      <c r="C8" s="377" t="s">
        <v>50</v>
      </c>
      <c r="D8" s="377" t="s">
        <v>50</v>
      </c>
      <c r="E8" s="377" t="s">
        <v>50</v>
      </c>
      <c r="F8" s="377" t="s">
        <v>50</v>
      </c>
      <c r="G8" s="4"/>
      <c r="H8" s="4"/>
      <c r="I8" s="4"/>
      <c r="J8" s="4"/>
      <c r="K8" s="4"/>
      <c r="L8" s="5"/>
      <c r="M8" s="5"/>
      <c r="N8" s="5"/>
      <c r="O8" s="5"/>
      <c r="P8" s="5"/>
      <c r="Q8" s="5"/>
      <c r="R8" s="5"/>
      <c r="S8" s="5"/>
      <c r="T8" s="5"/>
      <c r="U8" s="5"/>
      <c r="V8" s="5"/>
      <c r="W8" s="5"/>
      <c r="X8" s="5"/>
      <c r="Y8" s="5"/>
      <c r="Z8" s="5"/>
      <c r="AA8" s="5"/>
      <c r="AB8" s="5"/>
      <c r="AC8" s="5"/>
      <c r="AD8" s="5"/>
      <c r="AE8" s="5"/>
      <c r="AF8" s="5"/>
      <c r="AG8" s="5"/>
      <c r="AH8" s="5"/>
      <c r="AI8" s="5"/>
      <c r="AJ8" s="6"/>
    </row>
    <row r="9" spans="1:36" s="7" customFormat="1" ht="15.75" customHeight="1" outlineLevel="1" x14ac:dyDescent="0.2">
      <c r="A9" s="10" t="s">
        <v>82</v>
      </c>
      <c r="B9" s="377" t="s">
        <v>1031</v>
      </c>
      <c r="C9" s="377" t="s">
        <v>51</v>
      </c>
      <c r="D9" s="377" t="s">
        <v>51</v>
      </c>
      <c r="E9" s="377" t="s">
        <v>51</v>
      </c>
      <c r="F9" s="377" t="s">
        <v>51</v>
      </c>
      <c r="G9" s="4"/>
      <c r="H9" s="4"/>
      <c r="I9" s="4"/>
      <c r="J9" s="4"/>
      <c r="K9" s="4"/>
      <c r="L9" s="5"/>
      <c r="M9" s="5"/>
      <c r="N9" s="5"/>
      <c r="O9" s="5"/>
      <c r="P9" s="5"/>
      <c r="Q9" s="5"/>
      <c r="R9" s="5"/>
      <c r="S9" s="5"/>
      <c r="T9" s="5"/>
      <c r="U9" s="5"/>
      <c r="V9" s="5"/>
      <c r="W9" s="5"/>
      <c r="X9" s="5"/>
      <c r="Y9" s="5"/>
      <c r="Z9" s="5"/>
      <c r="AA9" s="5"/>
      <c r="AB9" s="5"/>
      <c r="AC9" s="5"/>
      <c r="AD9" s="5"/>
      <c r="AE9" s="5"/>
      <c r="AF9" s="5"/>
      <c r="AG9" s="5"/>
      <c r="AH9" s="5"/>
      <c r="AI9" s="5"/>
      <c r="AJ9" s="6"/>
    </row>
    <row r="10" spans="1:36" s="12" customFormat="1" ht="15.75" customHeight="1" outlineLevel="1" x14ac:dyDescent="0.2">
      <c r="A10" s="8" t="s">
        <v>53</v>
      </c>
      <c r="B10" s="378" t="s">
        <v>1032</v>
      </c>
      <c r="C10" s="378" t="s">
        <v>54</v>
      </c>
      <c r="D10" s="378" t="s">
        <v>54</v>
      </c>
      <c r="E10" s="378" t="s">
        <v>54</v>
      </c>
      <c r="F10" s="378" t="s">
        <v>54</v>
      </c>
      <c r="G10" s="11"/>
      <c r="H10" s="11"/>
      <c r="I10" s="11"/>
      <c r="J10" s="11"/>
      <c r="K10" s="11"/>
      <c r="L10" s="5"/>
      <c r="M10" s="5"/>
      <c r="N10" s="5"/>
      <c r="O10" s="5"/>
      <c r="P10" s="5"/>
      <c r="Q10" s="5"/>
      <c r="R10" s="5"/>
      <c r="S10" s="5"/>
      <c r="T10" s="5"/>
      <c r="U10" s="5"/>
      <c r="V10" s="5"/>
      <c r="W10" s="5"/>
      <c r="X10" s="5"/>
      <c r="Y10" s="5"/>
      <c r="Z10" s="5"/>
      <c r="AA10" s="5"/>
      <c r="AB10" s="5"/>
      <c r="AC10" s="5"/>
      <c r="AD10" s="5"/>
      <c r="AE10" s="5"/>
      <c r="AF10" s="5"/>
      <c r="AG10" s="5"/>
      <c r="AH10" s="5"/>
      <c r="AI10" s="5"/>
      <c r="AJ10" s="6"/>
    </row>
    <row r="11" spans="1:36" s="7" customFormat="1" ht="15.75" customHeight="1" outlineLevel="1" x14ac:dyDescent="0.2">
      <c r="A11" s="8" t="s">
        <v>76</v>
      </c>
      <c r="B11" s="379" t="s">
        <v>1033</v>
      </c>
      <c r="C11" s="377" t="s">
        <v>43</v>
      </c>
      <c r="D11" s="377" t="s">
        <v>43</v>
      </c>
      <c r="E11" s="377" t="s">
        <v>43</v>
      </c>
      <c r="F11" s="377" t="s">
        <v>43</v>
      </c>
      <c r="G11" s="4"/>
      <c r="H11" s="4"/>
      <c r="I11" s="4"/>
      <c r="J11" s="4"/>
      <c r="K11" s="4"/>
      <c r="L11" s="5"/>
      <c r="M11" s="5"/>
      <c r="N11" s="5"/>
      <c r="O11" s="5"/>
      <c r="P11" s="5"/>
      <c r="Q11" s="5">
        <f>+Q145*1.03</f>
        <v>2008815183.0900002</v>
      </c>
      <c r="R11" s="5"/>
      <c r="S11" s="5"/>
      <c r="T11" s="5"/>
      <c r="U11" s="5"/>
      <c r="V11" s="5"/>
      <c r="W11" s="5"/>
      <c r="X11" s="5"/>
      <c r="Y11" s="5"/>
      <c r="Z11" s="5"/>
      <c r="AA11" s="5"/>
      <c r="AB11" s="5"/>
      <c r="AC11" s="5"/>
      <c r="AD11" s="5"/>
      <c r="AE11" s="5"/>
      <c r="AF11" s="5"/>
      <c r="AG11" s="5"/>
      <c r="AH11" s="5"/>
      <c r="AI11" s="5"/>
      <c r="AJ11" s="6"/>
    </row>
    <row r="12" spans="1:36" s="7" customFormat="1" ht="15.75" customHeight="1" outlineLevel="1" x14ac:dyDescent="0.2">
      <c r="A12" s="8" t="s">
        <v>69</v>
      </c>
      <c r="B12" s="379" t="s">
        <v>1034</v>
      </c>
      <c r="C12" s="377">
        <v>2020110010174</v>
      </c>
      <c r="D12" s="377">
        <v>2020110010174</v>
      </c>
      <c r="E12" s="377">
        <v>2020110010174</v>
      </c>
      <c r="F12" s="377">
        <v>2020110010174</v>
      </c>
      <c r="G12" s="4"/>
      <c r="H12" s="4"/>
      <c r="I12" s="4"/>
      <c r="J12" s="4"/>
      <c r="K12" s="4"/>
      <c r="L12" s="5"/>
      <c r="M12" s="5"/>
      <c r="N12" s="5"/>
      <c r="O12" s="5"/>
      <c r="P12" s="5"/>
      <c r="Q12" s="5">
        <f>+(Q160+Q166)*1.03</f>
        <v>2534241973</v>
      </c>
      <c r="R12" s="5"/>
      <c r="S12" s="5"/>
      <c r="T12" s="5"/>
      <c r="U12" s="5"/>
      <c r="V12" s="5"/>
      <c r="W12" s="5"/>
      <c r="X12" s="5"/>
      <c r="Y12" s="5"/>
      <c r="Z12" s="5"/>
      <c r="AA12" s="5"/>
      <c r="AB12" s="5"/>
      <c r="AC12" s="5"/>
      <c r="AD12" s="5"/>
      <c r="AE12" s="5"/>
      <c r="AF12" s="5"/>
      <c r="AG12" s="5"/>
      <c r="AH12" s="5"/>
      <c r="AI12" s="5"/>
      <c r="AJ12" s="6"/>
    </row>
    <row r="13" spans="1:36" s="15" customFormat="1" ht="15.75" customHeight="1" outlineLevel="1" x14ac:dyDescent="0.2">
      <c r="A13" s="13" t="s">
        <v>0</v>
      </c>
      <c r="B13" s="377" t="s">
        <v>1035</v>
      </c>
      <c r="C13" s="377" t="s">
        <v>40</v>
      </c>
      <c r="D13" s="377" t="s">
        <v>40</v>
      </c>
      <c r="E13" s="377" t="s">
        <v>40</v>
      </c>
      <c r="F13" s="377" t="s">
        <v>40</v>
      </c>
      <c r="G13" s="14"/>
      <c r="H13" s="14"/>
      <c r="I13" s="14"/>
      <c r="J13" s="14"/>
      <c r="K13" s="14"/>
      <c r="L13" s="5"/>
      <c r="M13" s="5"/>
      <c r="N13" s="5"/>
      <c r="O13" s="5"/>
      <c r="P13" s="5"/>
      <c r="Q13" s="5">
        <f>+(Q176+Q182)*1.03</f>
        <v>988942813.62</v>
      </c>
      <c r="R13" s="5"/>
      <c r="S13" s="5"/>
      <c r="T13" s="5"/>
      <c r="U13" s="5"/>
      <c r="V13" s="5"/>
      <c r="W13" s="5"/>
      <c r="X13" s="5"/>
      <c r="Y13" s="5"/>
      <c r="Z13" s="5"/>
      <c r="AA13" s="5"/>
      <c r="AB13" s="5"/>
      <c r="AC13" s="5"/>
      <c r="AD13" s="5"/>
      <c r="AE13" s="5"/>
      <c r="AF13" s="5"/>
      <c r="AG13" s="5"/>
      <c r="AH13" s="5"/>
      <c r="AI13" s="5"/>
      <c r="AJ13" s="6"/>
    </row>
    <row r="14" spans="1:36" s="15" customFormat="1" ht="15.75" customHeight="1" outlineLevel="1" x14ac:dyDescent="0.2">
      <c r="A14" s="13" t="s">
        <v>41</v>
      </c>
      <c r="B14" s="377" t="s">
        <v>1036</v>
      </c>
      <c r="C14" s="377" t="s">
        <v>55</v>
      </c>
      <c r="D14" s="377" t="s">
        <v>55</v>
      </c>
      <c r="E14" s="377" t="s">
        <v>55</v>
      </c>
      <c r="F14" s="377" t="s">
        <v>55</v>
      </c>
      <c r="G14" s="4"/>
      <c r="H14" s="4"/>
      <c r="I14" s="4"/>
      <c r="J14" s="4"/>
      <c r="K14" s="4"/>
      <c r="L14" s="5"/>
      <c r="M14" s="5"/>
      <c r="N14" s="5"/>
      <c r="O14" s="5"/>
      <c r="P14" s="5"/>
      <c r="Q14" s="5">
        <f>+(Q188+Q194+Q200)*1.03</f>
        <v>188388770.56999999</v>
      </c>
      <c r="R14" s="5"/>
      <c r="S14" s="5"/>
      <c r="T14" s="5"/>
      <c r="U14" s="5"/>
      <c r="V14" s="5"/>
      <c r="W14" s="5"/>
      <c r="X14" s="5"/>
      <c r="Y14" s="5"/>
      <c r="Z14" s="5"/>
      <c r="AA14" s="5"/>
      <c r="AB14" s="5"/>
      <c r="AC14" s="5"/>
      <c r="AD14" s="5"/>
      <c r="AE14" s="5"/>
      <c r="AF14" s="5"/>
      <c r="AG14" s="5"/>
      <c r="AH14" s="5"/>
      <c r="AI14" s="5"/>
      <c r="AJ14" s="6"/>
    </row>
    <row r="15" spans="1:36" s="15" customFormat="1" ht="15.75" customHeight="1" outlineLevel="1" x14ac:dyDescent="0.2">
      <c r="A15" s="13" t="s">
        <v>42</v>
      </c>
      <c r="B15" s="380">
        <v>44230</v>
      </c>
      <c r="C15" s="380"/>
      <c r="D15" s="380"/>
      <c r="E15" s="380"/>
      <c r="F15" s="380"/>
      <c r="G15" s="16"/>
      <c r="H15" s="16"/>
      <c r="I15" s="16"/>
      <c r="J15" s="16"/>
      <c r="K15" s="16"/>
      <c r="L15" s="5"/>
      <c r="M15" s="5"/>
      <c r="N15" s="5"/>
      <c r="O15" s="5"/>
      <c r="P15" s="5"/>
      <c r="Q15" s="5">
        <f>+Q202*1.03</f>
        <v>5720388740.2799997</v>
      </c>
      <c r="R15" s="5"/>
      <c r="S15" s="5"/>
      <c r="T15" s="5"/>
      <c r="U15" s="5"/>
      <c r="V15" s="5"/>
      <c r="W15" s="5"/>
      <c r="X15" s="5"/>
      <c r="Y15" s="5"/>
      <c r="Z15" s="5"/>
      <c r="AA15" s="5"/>
      <c r="AB15" s="5"/>
      <c r="AC15" s="5"/>
      <c r="AD15" s="5"/>
      <c r="AE15" s="5"/>
      <c r="AF15" s="5"/>
      <c r="AG15" s="5"/>
      <c r="AH15" s="5"/>
      <c r="AI15" s="5"/>
      <c r="AJ15" s="6"/>
    </row>
    <row r="16" spans="1:36" s="15" customFormat="1" ht="15" x14ac:dyDescent="0.2">
      <c r="A16" s="376" t="s">
        <v>70</v>
      </c>
      <c r="B16" s="151" t="s">
        <v>31</v>
      </c>
      <c r="C16" s="151" t="s">
        <v>34</v>
      </c>
      <c r="D16" s="151" t="s">
        <v>35</v>
      </c>
      <c r="E16" s="151" t="s">
        <v>68</v>
      </c>
      <c r="F16" s="151" t="s">
        <v>67</v>
      </c>
      <c r="G16" s="11"/>
      <c r="H16" s="11"/>
      <c r="I16" s="11"/>
      <c r="J16" s="11"/>
      <c r="K16" s="11"/>
      <c r="L16" s="5"/>
      <c r="M16" s="5"/>
      <c r="N16" s="5"/>
      <c r="O16" s="5"/>
      <c r="P16" s="5"/>
      <c r="Q16" s="5"/>
      <c r="R16" s="5"/>
      <c r="S16" s="5"/>
      <c r="T16" s="5"/>
      <c r="U16" s="5"/>
      <c r="V16" s="5"/>
      <c r="W16" s="5"/>
      <c r="X16" s="5"/>
      <c r="Y16" s="5"/>
      <c r="Z16" s="5"/>
      <c r="AA16" s="5"/>
      <c r="AB16" s="5"/>
      <c r="AC16" s="5"/>
      <c r="AD16" s="5"/>
      <c r="AE16" s="5"/>
      <c r="AF16" s="5"/>
      <c r="AG16" s="5"/>
      <c r="AH16" s="5"/>
      <c r="AI16" s="5"/>
      <c r="AJ16" s="6"/>
    </row>
    <row r="17" spans="1:37" s="15" customFormat="1" ht="15" x14ac:dyDescent="0.2">
      <c r="A17" s="376"/>
      <c r="B17" s="17">
        <v>5615324094</v>
      </c>
      <c r="C17" s="18">
        <v>0</v>
      </c>
      <c r="D17" s="18">
        <v>0</v>
      </c>
      <c r="E17" s="19">
        <f>C17-D17</f>
        <v>0</v>
      </c>
      <c r="F17" s="20">
        <f>+B17+E17</f>
        <v>5615324094</v>
      </c>
      <c r="G17" s="11"/>
      <c r="H17" s="11"/>
      <c r="I17" s="11"/>
      <c r="J17" s="11"/>
      <c r="K17" s="11"/>
      <c r="L17" s="5"/>
      <c r="M17" s="5"/>
      <c r="N17" s="5"/>
      <c r="O17" s="5"/>
      <c r="P17" s="5"/>
      <c r="Q17" s="5"/>
      <c r="R17" s="5"/>
      <c r="S17" s="5"/>
      <c r="T17" s="5"/>
      <c r="U17" s="5"/>
      <c r="V17" s="5"/>
      <c r="W17" s="5"/>
      <c r="X17" s="5"/>
      <c r="Y17" s="5"/>
      <c r="Z17" s="5"/>
      <c r="AA17" s="5"/>
      <c r="AB17" s="5"/>
      <c r="AC17" s="5"/>
      <c r="AD17" s="5"/>
      <c r="AE17" s="5"/>
      <c r="AF17" s="5"/>
      <c r="AG17" s="5"/>
      <c r="AH17" s="5"/>
      <c r="AI17" s="5"/>
      <c r="AJ17" s="6"/>
    </row>
    <row r="18" spans="1:37" s="4" customFormat="1" ht="15" x14ac:dyDescent="0.2">
      <c r="A18" s="21"/>
      <c r="B18" s="22"/>
      <c r="C18" s="23"/>
      <c r="D18" s="23"/>
      <c r="E18" s="24"/>
      <c r="F18" s="5"/>
      <c r="G18" s="11"/>
      <c r="H18" s="11"/>
      <c r="I18" s="11"/>
      <c r="J18" s="11"/>
      <c r="K18" s="11"/>
      <c r="L18" s="5"/>
      <c r="M18" s="5"/>
      <c r="N18" s="5"/>
      <c r="O18" s="5"/>
      <c r="P18" s="5"/>
      <c r="Q18" s="5"/>
      <c r="R18" s="5"/>
      <c r="S18" s="5"/>
      <c r="T18" s="5"/>
      <c r="U18" s="5"/>
      <c r="V18" s="5"/>
      <c r="W18" s="5"/>
      <c r="X18" s="5"/>
      <c r="Y18" s="5"/>
      <c r="Z18" s="5"/>
      <c r="AA18" s="5"/>
      <c r="AB18" s="5"/>
      <c r="AC18" s="5"/>
      <c r="AD18" s="5"/>
      <c r="AE18" s="5"/>
      <c r="AF18" s="5"/>
      <c r="AG18" s="5"/>
      <c r="AH18" s="5"/>
      <c r="AI18" s="5"/>
      <c r="AJ18" s="25"/>
    </row>
    <row r="19" spans="1:37" ht="38.25" x14ac:dyDescent="0.2">
      <c r="A19" s="26" t="s">
        <v>1</v>
      </c>
      <c r="B19" s="27" t="s">
        <v>2</v>
      </c>
      <c r="C19" s="27" t="s">
        <v>3</v>
      </c>
      <c r="D19" s="28" t="s">
        <v>4</v>
      </c>
      <c r="E19" s="28" t="s">
        <v>74</v>
      </c>
      <c r="F19" s="28" t="s">
        <v>75</v>
      </c>
      <c r="G19" s="28" t="s">
        <v>59</v>
      </c>
      <c r="H19" s="28" t="s">
        <v>63</v>
      </c>
      <c r="I19" s="28" t="s">
        <v>73</v>
      </c>
      <c r="J19" s="28" t="s">
        <v>5</v>
      </c>
      <c r="K19" s="29" t="s">
        <v>64</v>
      </c>
      <c r="L19" s="30" t="s">
        <v>32</v>
      </c>
      <c r="M19" s="31" t="s">
        <v>29</v>
      </c>
      <c r="N19" s="32" t="s">
        <v>9</v>
      </c>
      <c r="O19" s="33" t="s">
        <v>30</v>
      </c>
      <c r="P19" s="34" t="s">
        <v>10</v>
      </c>
      <c r="Q19" s="31" t="s">
        <v>6</v>
      </c>
      <c r="R19" s="35" t="s">
        <v>11</v>
      </c>
      <c r="S19" s="31" t="s">
        <v>7</v>
      </c>
      <c r="T19" s="31" t="s">
        <v>27</v>
      </c>
      <c r="U19" s="31" t="s">
        <v>28</v>
      </c>
      <c r="V19" s="36" t="s">
        <v>12</v>
      </c>
      <c r="W19" s="37" t="s">
        <v>13</v>
      </c>
      <c r="X19" s="38" t="s">
        <v>14</v>
      </c>
      <c r="Y19" s="38" t="s">
        <v>15</v>
      </c>
      <c r="Z19" s="38" t="s">
        <v>16</v>
      </c>
      <c r="AA19" s="38" t="s">
        <v>17</v>
      </c>
      <c r="AB19" s="38" t="s">
        <v>18</v>
      </c>
      <c r="AC19" s="38" t="s">
        <v>19</v>
      </c>
      <c r="AD19" s="38" t="s">
        <v>20</v>
      </c>
      <c r="AE19" s="38" t="s">
        <v>21</v>
      </c>
      <c r="AF19" s="38" t="s">
        <v>22</v>
      </c>
      <c r="AG19" s="38" t="s">
        <v>23</v>
      </c>
      <c r="AH19" s="39" t="s">
        <v>24</v>
      </c>
      <c r="AI19" s="40" t="s">
        <v>25</v>
      </c>
      <c r="AJ19" s="40" t="s">
        <v>26</v>
      </c>
    </row>
    <row r="20" spans="1:37" s="152" customFormat="1" ht="38.25" x14ac:dyDescent="0.2">
      <c r="A20" s="41" t="s">
        <v>1042</v>
      </c>
      <c r="B20" s="122">
        <f>1944000000+1127382+5330870</f>
        <v>1950458252</v>
      </c>
      <c r="C20" s="139"/>
      <c r="D20" s="139"/>
      <c r="E20" s="139"/>
      <c r="F20" s="139"/>
      <c r="G20" s="139"/>
      <c r="H20" s="139"/>
      <c r="I20" s="139"/>
      <c r="J20" s="139"/>
      <c r="K20" s="139"/>
      <c r="L20" s="43"/>
      <c r="M20" s="114"/>
      <c r="N20" s="44"/>
      <c r="O20" s="45"/>
      <c r="P20" s="46"/>
      <c r="Q20" s="47"/>
      <c r="R20" s="48"/>
      <c r="S20" s="47"/>
      <c r="T20" s="49"/>
      <c r="U20" s="49"/>
      <c r="V20" s="50"/>
      <c r="W20" s="51"/>
      <c r="X20" s="52"/>
      <c r="Y20" s="52"/>
      <c r="Z20" s="52"/>
      <c r="AA20" s="52"/>
      <c r="AB20" s="52"/>
      <c r="AC20" s="52"/>
      <c r="AD20" s="52"/>
      <c r="AE20" s="52"/>
      <c r="AF20" s="52"/>
      <c r="AG20" s="52"/>
      <c r="AH20" s="53"/>
      <c r="AI20" s="54"/>
      <c r="AJ20" s="54"/>
    </row>
    <row r="21" spans="1:37" s="154" customFormat="1" x14ac:dyDescent="0.2">
      <c r="A21" s="55" t="s">
        <v>1042</v>
      </c>
      <c r="B21" s="123">
        <f>+S21</f>
        <v>11276050</v>
      </c>
      <c r="C21" s="57" t="s">
        <v>57</v>
      </c>
      <c r="D21" s="57" t="s">
        <v>1041</v>
      </c>
      <c r="E21" s="57" t="s">
        <v>1235</v>
      </c>
      <c r="F21" s="57" t="s">
        <v>1236</v>
      </c>
      <c r="G21" s="57" t="s">
        <v>1040</v>
      </c>
      <c r="H21" s="57" t="s">
        <v>1045</v>
      </c>
      <c r="I21" s="57" t="s">
        <v>1045</v>
      </c>
      <c r="J21" s="57" t="s">
        <v>1043</v>
      </c>
      <c r="K21" s="57" t="s">
        <v>1044</v>
      </c>
      <c r="L21" s="58"/>
      <c r="M21" s="115">
        <v>11276050</v>
      </c>
      <c r="N21" s="56">
        <v>393</v>
      </c>
      <c r="O21" s="56">
        <v>11276050</v>
      </c>
      <c r="P21" s="59">
        <v>494</v>
      </c>
      <c r="Q21" s="56">
        <v>11276050</v>
      </c>
      <c r="R21" s="59">
        <v>607</v>
      </c>
      <c r="S21" s="60">
        <v>11276050</v>
      </c>
      <c r="T21" s="118" t="s">
        <v>1046</v>
      </c>
      <c r="U21" s="118" t="s">
        <v>1121</v>
      </c>
      <c r="V21" s="59" t="s">
        <v>1195</v>
      </c>
      <c r="W21" s="62"/>
      <c r="X21" s="56"/>
      <c r="Y21" s="56"/>
      <c r="Z21" s="56"/>
      <c r="AA21" s="56"/>
      <c r="AB21" s="56"/>
      <c r="AC21" s="56">
        <v>0</v>
      </c>
      <c r="AD21" s="56">
        <v>1127605</v>
      </c>
      <c r="AE21" s="56">
        <v>2255210</v>
      </c>
      <c r="AF21" s="56"/>
      <c r="AG21" s="56"/>
      <c r="AH21" s="60"/>
      <c r="AI21" s="63">
        <f>SUM(W21:AH21)</f>
        <v>3382815</v>
      </c>
      <c r="AJ21" s="64">
        <f>+S21-AI21</f>
        <v>7893235</v>
      </c>
      <c r="AK21" s="153"/>
    </row>
    <row r="22" spans="1:37" s="154" customFormat="1" x14ac:dyDescent="0.2">
      <c r="A22" s="55" t="s">
        <v>1042</v>
      </c>
      <c r="B22" s="123">
        <f>+S22</f>
        <v>21000000</v>
      </c>
      <c r="C22" s="57" t="s">
        <v>57</v>
      </c>
      <c r="D22" s="57" t="s">
        <v>1041</v>
      </c>
      <c r="E22" s="57" t="s">
        <v>1235</v>
      </c>
      <c r="F22" s="57" t="s">
        <v>1236</v>
      </c>
      <c r="G22" s="57" t="s">
        <v>1040</v>
      </c>
      <c r="H22" s="57" t="s">
        <v>1045</v>
      </c>
      <c r="I22" s="57" t="s">
        <v>1045</v>
      </c>
      <c r="J22" s="57" t="s">
        <v>1043</v>
      </c>
      <c r="K22" s="57" t="s">
        <v>1044</v>
      </c>
      <c r="L22" s="58"/>
      <c r="M22" s="115">
        <v>21000000</v>
      </c>
      <c r="N22" s="56">
        <v>395</v>
      </c>
      <c r="O22" s="56">
        <v>21000000</v>
      </c>
      <c r="P22" s="59">
        <v>493</v>
      </c>
      <c r="Q22" s="56">
        <v>21000000</v>
      </c>
      <c r="R22" s="59">
        <v>608</v>
      </c>
      <c r="S22" s="60">
        <v>21000000</v>
      </c>
      <c r="T22" s="118" t="s">
        <v>1047</v>
      </c>
      <c r="U22" s="118" t="s">
        <v>1122</v>
      </c>
      <c r="V22" s="59" t="s">
        <v>1196</v>
      </c>
      <c r="W22" s="62"/>
      <c r="X22" s="56"/>
      <c r="Y22" s="56"/>
      <c r="Z22" s="56"/>
      <c r="AA22" s="56"/>
      <c r="AB22" s="56"/>
      <c r="AC22" s="56">
        <v>0</v>
      </c>
      <c r="AD22" s="56">
        <v>2100000</v>
      </c>
      <c r="AE22" s="56">
        <v>4200000</v>
      </c>
      <c r="AF22" s="56"/>
      <c r="AG22" s="56"/>
      <c r="AH22" s="60"/>
      <c r="AI22" s="63">
        <f t="shared" ref="AI22:AI143" si="0">SUM(W22:AH22)</f>
        <v>6300000</v>
      </c>
      <c r="AJ22" s="64">
        <f t="shared" ref="AJ22:AJ144" si="1">+S22-AI22</f>
        <v>14700000</v>
      </c>
      <c r="AK22" s="153"/>
    </row>
    <row r="23" spans="1:37" s="154" customFormat="1" x14ac:dyDescent="0.2">
      <c r="A23" s="55" t="s">
        <v>1042</v>
      </c>
      <c r="B23" s="123">
        <f t="shared" ref="B23:B86" si="2">+S23</f>
        <v>19332500</v>
      </c>
      <c r="C23" s="57" t="s">
        <v>57</v>
      </c>
      <c r="D23" s="57" t="s">
        <v>1041</v>
      </c>
      <c r="E23" s="57" t="s">
        <v>1235</v>
      </c>
      <c r="F23" s="57" t="s">
        <v>1236</v>
      </c>
      <c r="G23" s="57" t="s">
        <v>1040</v>
      </c>
      <c r="H23" s="57" t="s">
        <v>1045</v>
      </c>
      <c r="I23" s="57" t="s">
        <v>1045</v>
      </c>
      <c r="J23" s="57" t="s">
        <v>1043</v>
      </c>
      <c r="K23" s="57" t="s">
        <v>1044</v>
      </c>
      <c r="L23" s="58"/>
      <c r="M23" s="115">
        <v>19332500</v>
      </c>
      <c r="N23" s="56">
        <v>519</v>
      </c>
      <c r="O23" s="56">
        <v>19332500</v>
      </c>
      <c r="P23" s="59">
        <v>578</v>
      </c>
      <c r="Q23" s="56">
        <v>19332500</v>
      </c>
      <c r="R23" s="59">
        <v>646</v>
      </c>
      <c r="S23" s="60">
        <v>19332500</v>
      </c>
      <c r="T23" s="118" t="s">
        <v>1048</v>
      </c>
      <c r="U23" s="118" t="s">
        <v>1123</v>
      </c>
      <c r="V23" s="59" t="s">
        <v>1197</v>
      </c>
      <c r="W23" s="62"/>
      <c r="X23" s="56"/>
      <c r="Y23" s="56"/>
      <c r="Z23" s="56"/>
      <c r="AA23" s="56"/>
      <c r="AB23" s="56"/>
      <c r="AC23" s="56">
        <v>0</v>
      </c>
      <c r="AD23" s="56">
        <v>1933250</v>
      </c>
      <c r="AE23" s="56">
        <v>3866500</v>
      </c>
      <c r="AF23" s="56"/>
      <c r="AG23" s="56"/>
      <c r="AH23" s="60"/>
      <c r="AI23" s="63">
        <f t="shared" ref="AI23:AI44" si="3">SUM(W23:AH23)</f>
        <v>5799750</v>
      </c>
      <c r="AJ23" s="64">
        <f t="shared" ref="AJ23:AJ44" si="4">+S23-AI23</f>
        <v>13532750</v>
      </c>
      <c r="AK23" s="153"/>
    </row>
    <row r="24" spans="1:37" s="154" customFormat="1" x14ac:dyDescent="0.2">
      <c r="A24" s="55" t="s">
        <v>1042</v>
      </c>
      <c r="B24" s="123">
        <f t="shared" si="2"/>
        <v>39500000</v>
      </c>
      <c r="C24" s="57" t="s">
        <v>57</v>
      </c>
      <c r="D24" s="57" t="s">
        <v>1041</v>
      </c>
      <c r="E24" s="57" t="s">
        <v>1235</v>
      </c>
      <c r="F24" s="57" t="s">
        <v>1236</v>
      </c>
      <c r="G24" s="57" t="s">
        <v>1040</v>
      </c>
      <c r="H24" s="57" t="s">
        <v>1045</v>
      </c>
      <c r="I24" s="57" t="s">
        <v>1045</v>
      </c>
      <c r="J24" s="57" t="s">
        <v>1043</v>
      </c>
      <c r="K24" s="57" t="s">
        <v>1044</v>
      </c>
      <c r="L24" s="58"/>
      <c r="M24" s="115">
        <v>39500000</v>
      </c>
      <c r="N24" s="56">
        <v>394</v>
      </c>
      <c r="O24" s="56">
        <v>39500000</v>
      </c>
      <c r="P24" s="59">
        <v>492</v>
      </c>
      <c r="Q24" s="56">
        <v>39500000</v>
      </c>
      <c r="R24" s="59">
        <v>645</v>
      </c>
      <c r="S24" s="60">
        <v>39500000</v>
      </c>
      <c r="T24" s="118" t="s">
        <v>1049</v>
      </c>
      <c r="U24" s="118" t="s">
        <v>1124</v>
      </c>
      <c r="V24" s="59" t="s">
        <v>1198</v>
      </c>
      <c r="W24" s="62"/>
      <c r="X24" s="56"/>
      <c r="Y24" s="56"/>
      <c r="Z24" s="56"/>
      <c r="AA24" s="56"/>
      <c r="AB24" s="56"/>
      <c r="AC24" s="56">
        <v>0</v>
      </c>
      <c r="AD24" s="56">
        <v>3950000</v>
      </c>
      <c r="AE24" s="56">
        <v>7900000</v>
      </c>
      <c r="AF24" s="56"/>
      <c r="AG24" s="56"/>
      <c r="AH24" s="60"/>
      <c r="AI24" s="63">
        <f t="shared" si="3"/>
        <v>11850000</v>
      </c>
      <c r="AJ24" s="64">
        <f t="shared" si="4"/>
        <v>27650000</v>
      </c>
      <c r="AK24" s="153"/>
    </row>
    <row r="25" spans="1:37" s="154" customFormat="1" x14ac:dyDescent="0.2">
      <c r="A25" s="55" t="s">
        <v>1042</v>
      </c>
      <c r="B25" s="123">
        <f t="shared" si="2"/>
        <v>19332500</v>
      </c>
      <c r="C25" s="57" t="s">
        <v>57</v>
      </c>
      <c r="D25" s="57" t="s">
        <v>1041</v>
      </c>
      <c r="E25" s="57" t="s">
        <v>1235</v>
      </c>
      <c r="F25" s="57" t="s">
        <v>1236</v>
      </c>
      <c r="G25" s="57" t="s">
        <v>1040</v>
      </c>
      <c r="H25" s="57" t="s">
        <v>1045</v>
      </c>
      <c r="I25" s="57" t="s">
        <v>1045</v>
      </c>
      <c r="J25" s="57" t="s">
        <v>1043</v>
      </c>
      <c r="K25" s="57" t="s">
        <v>1044</v>
      </c>
      <c r="L25" s="58"/>
      <c r="M25" s="115">
        <v>19332500</v>
      </c>
      <c r="N25" s="56">
        <v>531</v>
      </c>
      <c r="O25" s="56">
        <v>19332500</v>
      </c>
      <c r="P25" s="59">
        <v>564</v>
      </c>
      <c r="Q25" s="56">
        <v>19332500</v>
      </c>
      <c r="R25" s="59">
        <v>642</v>
      </c>
      <c r="S25" s="60">
        <v>19332500</v>
      </c>
      <c r="T25" s="118" t="s">
        <v>1050</v>
      </c>
      <c r="U25" s="118" t="s">
        <v>1125</v>
      </c>
      <c r="V25" s="59" t="s">
        <v>717</v>
      </c>
      <c r="W25" s="62"/>
      <c r="X25" s="56"/>
      <c r="Y25" s="56"/>
      <c r="Z25" s="56"/>
      <c r="AA25" s="56"/>
      <c r="AB25" s="56"/>
      <c r="AC25" s="56">
        <v>0</v>
      </c>
      <c r="AD25" s="56">
        <v>1933250</v>
      </c>
      <c r="AE25" s="56">
        <v>3866500</v>
      </c>
      <c r="AF25" s="56"/>
      <c r="AG25" s="56"/>
      <c r="AH25" s="60"/>
      <c r="AI25" s="63">
        <f t="shared" si="3"/>
        <v>5799750</v>
      </c>
      <c r="AJ25" s="64">
        <f t="shared" si="4"/>
        <v>13532750</v>
      </c>
      <c r="AK25" s="153"/>
    </row>
    <row r="26" spans="1:37" s="154" customFormat="1" x14ac:dyDescent="0.2">
      <c r="A26" s="55" t="s">
        <v>1042</v>
      </c>
      <c r="B26" s="123">
        <f t="shared" si="2"/>
        <v>26229500</v>
      </c>
      <c r="C26" s="57" t="s">
        <v>57</v>
      </c>
      <c r="D26" s="57" t="s">
        <v>1041</v>
      </c>
      <c r="E26" s="57" t="s">
        <v>1235</v>
      </c>
      <c r="F26" s="57" t="s">
        <v>1236</v>
      </c>
      <c r="G26" s="57" t="s">
        <v>1040</v>
      </c>
      <c r="H26" s="57" t="s">
        <v>1045</v>
      </c>
      <c r="I26" s="57" t="s">
        <v>1045</v>
      </c>
      <c r="J26" s="57" t="s">
        <v>1043</v>
      </c>
      <c r="K26" s="57" t="s">
        <v>1044</v>
      </c>
      <c r="L26" s="58"/>
      <c r="M26" s="115">
        <v>26229500</v>
      </c>
      <c r="N26" s="56">
        <v>396</v>
      </c>
      <c r="O26" s="56">
        <v>26229500</v>
      </c>
      <c r="P26" s="59">
        <v>490</v>
      </c>
      <c r="Q26" s="56">
        <v>26229500</v>
      </c>
      <c r="R26" s="59">
        <v>603</v>
      </c>
      <c r="S26" s="60">
        <v>26229500</v>
      </c>
      <c r="T26" s="118" t="s">
        <v>1051</v>
      </c>
      <c r="U26" s="118" t="s">
        <v>1126</v>
      </c>
      <c r="V26" s="59" t="s">
        <v>1199</v>
      </c>
      <c r="W26" s="62"/>
      <c r="X26" s="56"/>
      <c r="Y26" s="56"/>
      <c r="Z26" s="56"/>
      <c r="AA26" s="56"/>
      <c r="AB26" s="56"/>
      <c r="AC26" s="56">
        <v>0</v>
      </c>
      <c r="AD26" s="56">
        <v>2448087</v>
      </c>
      <c r="AE26" s="56">
        <v>5245900</v>
      </c>
      <c r="AF26" s="56"/>
      <c r="AG26" s="56"/>
      <c r="AH26" s="60"/>
      <c r="AI26" s="63">
        <f t="shared" si="3"/>
        <v>7693987</v>
      </c>
      <c r="AJ26" s="64">
        <f t="shared" si="4"/>
        <v>18535513</v>
      </c>
      <c r="AK26" s="153"/>
    </row>
    <row r="27" spans="1:37" s="154" customFormat="1" x14ac:dyDescent="0.2">
      <c r="A27" s="55" t="s">
        <v>1042</v>
      </c>
      <c r="B27" s="123">
        <f t="shared" si="2"/>
        <v>36575000</v>
      </c>
      <c r="C27" s="57" t="s">
        <v>57</v>
      </c>
      <c r="D27" s="57" t="s">
        <v>1041</v>
      </c>
      <c r="E27" s="57" t="s">
        <v>1235</v>
      </c>
      <c r="F27" s="57" t="s">
        <v>1236</v>
      </c>
      <c r="G27" s="57" t="s">
        <v>1040</v>
      </c>
      <c r="H27" s="57" t="s">
        <v>1045</v>
      </c>
      <c r="I27" s="57" t="s">
        <v>1045</v>
      </c>
      <c r="J27" s="57" t="s">
        <v>1043</v>
      </c>
      <c r="K27" s="57" t="s">
        <v>1044</v>
      </c>
      <c r="L27" s="58"/>
      <c r="M27" s="115">
        <v>36575000</v>
      </c>
      <c r="N27" s="56">
        <v>529</v>
      </c>
      <c r="O27" s="56">
        <v>36575000</v>
      </c>
      <c r="P27" s="59">
        <v>563</v>
      </c>
      <c r="Q27" s="56">
        <v>36575000</v>
      </c>
      <c r="R27" s="59">
        <v>641</v>
      </c>
      <c r="S27" s="60">
        <v>36575000</v>
      </c>
      <c r="T27" s="118" t="s">
        <v>1052</v>
      </c>
      <c r="U27" s="118" t="s">
        <v>1127</v>
      </c>
      <c r="V27" s="59" t="s">
        <v>1200</v>
      </c>
      <c r="W27" s="62"/>
      <c r="X27" s="56"/>
      <c r="Y27" s="56"/>
      <c r="Z27" s="56"/>
      <c r="AA27" s="56"/>
      <c r="AB27" s="56"/>
      <c r="AC27" s="56">
        <v>0</v>
      </c>
      <c r="AD27" s="56">
        <v>4632833</v>
      </c>
      <c r="AE27" s="56">
        <v>6339667</v>
      </c>
      <c r="AF27" s="56"/>
      <c r="AG27" s="56"/>
      <c r="AH27" s="60"/>
      <c r="AI27" s="63">
        <f t="shared" si="3"/>
        <v>10972500</v>
      </c>
      <c r="AJ27" s="64">
        <f t="shared" si="4"/>
        <v>25602500</v>
      </c>
      <c r="AK27" s="153"/>
    </row>
    <row r="28" spans="1:37" s="154" customFormat="1" x14ac:dyDescent="0.2">
      <c r="A28" s="55" t="s">
        <v>1042</v>
      </c>
      <c r="B28" s="123">
        <f t="shared" si="2"/>
        <v>36575000</v>
      </c>
      <c r="C28" s="57" t="s">
        <v>57</v>
      </c>
      <c r="D28" s="57" t="s">
        <v>1041</v>
      </c>
      <c r="E28" s="57" t="s">
        <v>1235</v>
      </c>
      <c r="F28" s="57" t="s">
        <v>1236</v>
      </c>
      <c r="G28" s="57" t="s">
        <v>1040</v>
      </c>
      <c r="H28" s="57" t="s">
        <v>1045</v>
      </c>
      <c r="I28" s="57" t="s">
        <v>1045</v>
      </c>
      <c r="J28" s="57" t="s">
        <v>1043</v>
      </c>
      <c r="K28" s="57" t="s">
        <v>1044</v>
      </c>
      <c r="L28" s="58"/>
      <c r="M28" s="115">
        <v>36575000</v>
      </c>
      <c r="N28" s="56">
        <v>512</v>
      </c>
      <c r="O28" s="56">
        <v>36575000</v>
      </c>
      <c r="P28" s="59">
        <v>583</v>
      </c>
      <c r="Q28" s="56">
        <v>36575000</v>
      </c>
      <c r="R28" s="59">
        <v>640</v>
      </c>
      <c r="S28" s="60">
        <v>36575000</v>
      </c>
      <c r="T28" s="118" t="s">
        <v>1053</v>
      </c>
      <c r="U28" s="118" t="s">
        <v>1128</v>
      </c>
      <c r="V28" s="59" t="s">
        <v>718</v>
      </c>
      <c r="W28" s="62"/>
      <c r="X28" s="56"/>
      <c r="Y28" s="56"/>
      <c r="Z28" s="56"/>
      <c r="AA28" s="56"/>
      <c r="AB28" s="56"/>
      <c r="AC28" s="56">
        <v>0</v>
      </c>
      <c r="AD28" s="56">
        <v>3657500</v>
      </c>
      <c r="AE28" s="56">
        <v>7315000</v>
      </c>
      <c r="AF28" s="56"/>
      <c r="AG28" s="56"/>
      <c r="AH28" s="60"/>
      <c r="AI28" s="63">
        <f t="shared" si="3"/>
        <v>10972500</v>
      </c>
      <c r="AJ28" s="64">
        <f t="shared" si="4"/>
        <v>25602500</v>
      </c>
      <c r="AK28" s="153"/>
    </row>
    <row r="29" spans="1:37" s="154" customFormat="1" x14ac:dyDescent="0.2">
      <c r="A29" s="55" t="s">
        <v>1042</v>
      </c>
      <c r="B29" s="123">
        <f t="shared" si="2"/>
        <v>16500000</v>
      </c>
      <c r="C29" s="57" t="s">
        <v>57</v>
      </c>
      <c r="D29" s="57" t="s">
        <v>1041</v>
      </c>
      <c r="E29" s="57" t="s">
        <v>1235</v>
      </c>
      <c r="F29" s="57" t="s">
        <v>1236</v>
      </c>
      <c r="G29" s="57" t="s">
        <v>1040</v>
      </c>
      <c r="H29" s="57" t="s">
        <v>1045</v>
      </c>
      <c r="I29" s="57" t="s">
        <v>1045</v>
      </c>
      <c r="J29" s="57" t="s">
        <v>1043</v>
      </c>
      <c r="K29" s="57" t="s">
        <v>1044</v>
      </c>
      <c r="L29" s="58"/>
      <c r="M29" s="115">
        <v>16500000</v>
      </c>
      <c r="N29" s="56">
        <v>397</v>
      </c>
      <c r="O29" s="56">
        <v>16500000</v>
      </c>
      <c r="P29" s="59">
        <v>491</v>
      </c>
      <c r="Q29" s="56">
        <v>16500000</v>
      </c>
      <c r="R29" s="59">
        <v>609</v>
      </c>
      <c r="S29" s="60">
        <v>16500000</v>
      </c>
      <c r="T29" s="118" t="s">
        <v>1055</v>
      </c>
      <c r="U29" s="118" t="s">
        <v>1130</v>
      </c>
      <c r="V29" s="59" t="s">
        <v>1202</v>
      </c>
      <c r="W29" s="62"/>
      <c r="X29" s="56"/>
      <c r="Y29" s="56"/>
      <c r="Z29" s="56"/>
      <c r="AA29" s="56"/>
      <c r="AB29" s="56"/>
      <c r="AC29" s="56">
        <v>0</v>
      </c>
      <c r="AD29" s="56">
        <v>1540000</v>
      </c>
      <c r="AE29" s="56">
        <v>3500200</v>
      </c>
      <c r="AF29" s="56"/>
      <c r="AG29" s="56"/>
      <c r="AH29" s="60"/>
      <c r="AI29" s="63">
        <f t="shared" si="3"/>
        <v>5040200</v>
      </c>
      <c r="AJ29" s="64">
        <f t="shared" si="4"/>
        <v>11459800</v>
      </c>
      <c r="AK29" s="153"/>
    </row>
    <row r="30" spans="1:37" s="154" customFormat="1" x14ac:dyDescent="0.2">
      <c r="A30" s="55" t="s">
        <v>1042</v>
      </c>
      <c r="B30" s="123">
        <f t="shared" si="2"/>
        <v>47500000</v>
      </c>
      <c r="C30" s="57" t="s">
        <v>57</v>
      </c>
      <c r="D30" s="57" t="s">
        <v>1041</v>
      </c>
      <c r="E30" s="57" t="s">
        <v>1235</v>
      </c>
      <c r="F30" s="57" t="s">
        <v>1236</v>
      </c>
      <c r="G30" s="57" t="s">
        <v>1040</v>
      </c>
      <c r="H30" s="57" t="s">
        <v>1045</v>
      </c>
      <c r="I30" s="57" t="s">
        <v>1045</v>
      </c>
      <c r="J30" s="57" t="s">
        <v>1043</v>
      </c>
      <c r="K30" s="57" t="s">
        <v>1044</v>
      </c>
      <c r="L30" s="58"/>
      <c r="M30" s="115">
        <v>47500000</v>
      </c>
      <c r="N30" s="56">
        <v>479</v>
      </c>
      <c r="O30" s="56">
        <v>47500000</v>
      </c>
      <c r="P30" s="59">
        <v>555</v>
      </c>
      <c r="Q30" s="56">
        <v>47500000</v>
      </c>
      <c r="R30" s="59">
        <v>662</v>
      </c>
      <c r="S30" s="60">
        <v>47500000</v>
      </c>
      <c r="T30" s="118" t="s">
        <v>1057</v>
      </c>
      <c r="U30" s="118" t="s">
        <v>1132</v>
      </c>
      <c r="V30" s="59" t="s">
        <v>1204</v>
      </c>
      <c r="W30" s="62"/>
      <c r="X30" s="56"/>
      <c r="Y30" s="56"/>
      <c r="Z30" s="56"/>
      <c r="AA30" s="56"/>
      <c r="AB30" s="56"/>
      <c r="AC30" s="56">
        <v>0</v>
      </c>
      <c r="AD30" s="56">
        <v>4438000</v>
      </c>
      <c r="AE30" s="56">
        <v>9500000</v>
      </c>
      <c r="AF30" s="56"/>
      <c r="AG30" s="56"/>
      <c r="AH30" s="60"/>
      <c r="AI30" s="63">
        <f t="shared" si="3"/>
        <v>13938000</v>
      </c>
      <c r="AJ30" s="64">
        <f t="shared" si="4"/>
        <v>33562000</v>
      </c>
      <c r="AK30" s="153"/>
    </row>
    <row r="31" spans="1:37" s="154" customFormat="1" x14ac:dyDescent="0.2">
      <c r="A31" s="55" t="s">
        <v>1042</v>
      </c>
      <c r="B31" s="123">
        <f t="shared" si="2"/>
        <v>37500000</v>
      </c>
      <c r="C31" s="57" t="s">
        <v>57</v>
      </c>
      <c r="D31" s="57" t="s">
        <v>1041</v>
      </c>
      <c r="E31" s="57" t="s">
        <v>1235</v>
      </c>
      <c r="F31" s="57" t="s">
        <v>1236</v>
      </c>
      <c r="G31" s="57" t="s">
        <v>1040</v>
      </c>
      <c r="H31" s="57" t="s">
        <v>1045</v>
      </c>
      <c r="I31" s="57" t="s">
        <v>1045</v>
      </c>
      <c r="J31" s="57" t="s">
        <v>1043</v>
      </c>
      <c r="K31" s="57" t="s">
        <v>1044</v>
      </c>
      <c r="L31" s="58"/>
      <c r="M31" s="115">
        <v>37500000</v>
      </c>
      <c r="N31" s="56">
        <v>468</v>
      </c>
      <c r="O31" s="56">
        <v>37500000</v>
      </c>
      <c r="P31" s="59">
        <v>545</v>
      </c>
      <c r="Q31" s="56">
        <v>37500000</v>
      </c>
      <c r="R31" s="59">
        <v>661</v>
      </c>
      <c r="S31" s="60">
        <v>37500000</v>
      </c>
      <c r="T31" s="118" t="s">
        <v>1058</v>
      </c>
      <c r="U31" s="118" t="s">
        <v>1133</v>
      </c>
      <c r="V31" s="59" t="s">
        <v>1205</v>
      </c>
      <c r="W31" s="62"/>
      <c r="X31" s="56"/>
      <c r="Y31" s="56"/>
      <c r="Z31" s="56"/>
      <c r="AA31" s="56"/>
      <c r="AB31" s="56"/>
      <c r="AC31" s="56">
        <v>0</v>
      </c>
      <c r="AD31" s="56">
        <v>3500000</v>
      </c>
      <c r="AE31" s="56">
        <v>7500000</v>
      </c>
      <c r="AF31" s="56"/>
      <c r="AG31" s="56"/>
      <c r="AH31" s="60"/>
      <c r="AI31" s="63">
        <f t="shared" si="3"/>
        <v>11000000</v>
      </c>
      <c r="AJ31" s="64">
        <f t="shared" si="4"/>
        <v>26500000</v>
      </c>
      <c r="AK31" s="153"/>
    </row>
    <row r="32" spans="1:37" s="154" customFormat="1" x14ac:dyDescent="0.2">
      <c r="A32" s="55" t="s">
        <v>1042</v>
      </c>
      <c r="B32" s="123">
        <f t="shared" si="2"/>
        <v>18183000</v>
      </c>
      <c r="C32" s="57" t="s">
        <v>57</v>
      </c>
      <c r="D32" s="57" t="s">
        <v>1041</v>
      </c>
      <c r="E32" s="57" t="s">
        <v>1235</v>
      </c>
      <c r="F32" s="57" t="s">
        <v>1236</v>
      </c>
      <c r="G32" s="57" t="s">
        <v>1040</v>
      </c>
      <c r="H32" s="57" t="s">
        <v>1045</v>
      </c>
      <c r="I32" s="57" t="s">
        <v>1045</v>
      </c>
      <c r="J32" s="57" t="s">
        <v>1043</v>
      </c>
      <c r="K32" s="57" t="s">
        <v>1044</v>
      </c>
      <c r="L32" s="58"/>
      <c r="M32" s="115">
        <v>18183000</v>
      </c>
      <c r="N32" s="56">
        <v>474</v>
      </c>
      <c r="O32" s="56">
        <v>18183000</v>
      </c>
      <c r="P32" s="59">
        <v>550</v>
      </c>
      <c r="Q32" s="56">
        <v>18183000</v>
      </c>
      <c r="R32" s="59">
        <v>574</v>
      </c>
      <c r="S32" s="60">
        <v>18183000</v>
      </c>
      <c r="T32" s="118" t="s">
        <v>1059</v>
      </c>
      <c r="U32" s="118" t="s">
        <v>1134</v>
      </c>
      <c r="V32" s="59" t="s">
        <v>1206</v>
      </c>
      <c r="W32" s="62"/>
      <c r="X32" s="56"/>
      <c r="Y32" s="56"/>
      <c r="Z32" s="56"/>
      <c r="AA32" s="56"/>
      <c r="AB32" s="56"/>
      <c r="AC32" s="56">
        <v>0</v>
      </c>
      <c r="AD32" s="56">
        <v>2181960</v>
      </c>
      <c r="AE32" s="56">
        <v>3636600</v>
      </c>
      <c r="AF32" s="56"/>
      <c r="AG32" s="56"/>
      <c r="AH32" s="60"/>
      <c r="AI32" s="63">
        <f t="shared" si="3"/>
        <v>5818560</v>
      </c>
      <c r="AJ32" s="64">
        <f t="shared" si="4"/>
        <v>12364440</v>
      </c>
      <c r="AK32" s="153"/>
    </row>
    <row r="33" spans="1:37" s="154" customFormat="1" x14ac:dyDescent="0.2">
      <c r="A33" s="55" t="s">
        <v>1042</v>
      </c>
      <c r="B33" s="123">
        <f t="shared" si="2"/>
        <v>16000000</v>
      </c>
      <c r="C33" s="57" t="s">
        <v>57</v>
      </c>
      <c r="D33" s="57" t="s">
        <v>1041</v>
      </c>
      <c r="E33" s="57" t="s">
        <v>1235</v>
      </c>
      <c r="F33" s="57" t="s">
        <v>1236</v>
      </c>
      <c r="G33" s="57" t="s">
        <v>1040</v>
      </c>
      <c r="H33" s="57" t="s">
        <v>1045</v>
      </c>
      <c r="I33" s="57" t="s">
        <v>1045</v>
      </c>
      <c r="J33" s="57" t="s">
        <v>1043</v>
      </c>
      <c r="K33" s="57" t="s">
        <v>1044</v>
      </c>
      <c r="L33" s="58"/>
      <c r="M33" s="115">
        <v>16000000</v>
      </c>
      <c r="N33" s="56">
        <v>470</v>
      </c>
      <c r="O33" s="56">
        <v>16000000</v>
      </c>
      <c r="P33" s="59">
        <v>561</v>
      </c>
      <c r="Q33" s="56">
        <v>16000000</v>
      </c>
      <c r="R33" s="59">
        <v>569</v>
      </c>
      <c r="S33" s="60">
        <v>16000000</v>
      </c>
      <c r="T33" s="118" t="s">
        <v>1060</v>
      </c>
      <c r="U33" s="118" t="s">
        <v>1135</v>
      </c>
      <c r="V33" s="59" t="s">
        <v>1207</v>
      </c>
      <c r="W33" s="62"/>
      <c r="X33" s="56"/>
      <c r="Y33" s="56"/>
      <c r="Z33" s="56"/>
      <c r="AA33" s="56"/>
      <c r="AB33" s="56"/>
      <c r="AC33" s="56">
        <v>0</v>
      </c>
      <c r="AD33" s="56">
        <v>1920000</v>
      </c>
      <c r="AE33" s="56">
        <v>3200000</v>
      </c>
      <c r="AF33" s="56"/>
      <c r="AG33" s="56"/>
      <c r="AH33" s="60"/>
      <c r="AI33" s="63">
        <f t="shared" si="3"/>
        <v>5120000</v>
      </c>
      <c r="AJ33" s="64">
        <f t="shared" si="4"/>
        <v>10880000</v>
      </c>
      <c r="AK33" s="153"/>
    </row>
    <row r="34" spans="1:37" s="154" customFormat="1" x14ac:dyDescent="0.2">
      <c r="A34" s="55" t="s">
        <v>1042</v>
      </c>
      <c r="B34" s="123">
        <f t="shared" si="2"/>
        <v>15936250</v>
      </c>
      <c r="C34" s="57" t="s">
        <v>57</v>
      </c>
      <c r="D34" s="57" t="s">
        <v>1041</v>
      </c>
      <c r="E34" s="57" t="s">
        <v>1235</v>
      </c>
      <c r="F34" s="57" t="s">
        <v>1236</v>
      </c>
      <c r="G34" s="57" t="s">
        <v>1040</v>
      </c>
      <c r="H34" s="57" t="s">
        <v>1045</v>
      </c>
      <c r="I34" s="57" t="s">
        <v>1045</v>
      </c>
      <c r="J34" s="57" t="s">
        <v>1043</v>
      </c>
      <c r="K34" s="57" t="s">
        <v>1044</v>
      </c>
      <c r="L34" s="58"/>
      <c r="M34" s="115">
        <v>15936250</v>
      </c>
      <c r="N34" s="56">
        <v>475</v>
      </c>
      <c r="O34" s="56">
        <v>15936250</v>
      </c>
      <c r="P34" s="59">
        <v>554</v>
      </c>
      <c r="Q34" s="56">
        <v>15936250</v>
      </c>
      <c r="R34" s="59">
        <v>566</v>
      </c>
      <c r="S34" s="60">
        <v>15936250</v>
      </c>
      <c r="T34" s="118" t="s">
        <v>1061</v>
      </c>
      <c r="U34" s="118" t="s">
        <v>1136</v>
      </c>
      <c r="V34" s="59" t="s">
        <v>1208</v>
      </c>
      <c r="W34" s="62"/>
      <c r="X34" s="56"/>
      <c r="Y34" s="56"/>
      <c r="Z34" s="56"/>
      <c r="AA34" s="56"/>
      <c r="AB34" s="56"/>
      <c r="AC34" s="56">
        <v>0</v>
      </c>
      <c r="AD34" s="56">
        <v>0</v>
      </c>
      <c r="AE34" s="56">
        <v>5099600</v>
      </c>
      <c r="AF34" s="56"/>
      <c r="AG34" s="56"/>
      <c r="AH34" s="60"/>
      <c r="AI34" s="63">
        <f t="shared" si="3"/>
        <v>5099600</v>
      </c>
      <c r="AJ34" s="64">
        <f t="shared" si="4"/>
        <v>10836650</v>
      </c>
      <c r="AK34" s="153"/>
    </row>
    <row r="35" spans="1:37" s="154" customFormat="1" x14ac:dyDescent="0.2">
      <c r="A35" s="55" t="s">
        <v>1042</v>
      </c>
      <c r="B35" s="123">
        <f t="shared" si="2"/>
        <v>16000000</v>
      </c>
      <c r="C35" s="57" t="s">
        <v>57</v>
      </c>
      <c r="D35" s="57" t="s">
        <v>1041</v>
      </c>
      <c r="E35" s="57" t="s">
        <v>1235</v>
      </c>
      <c r="F35" s="57" t="s">
        <v>1236</v>
      </c>
      <c r="G35" s="57" t="s">
        <v>1040</v>
      </c>
      <c r="H35" s="57" t="s">
        <v>1045</v>
      </c>
      <c r="I35" s="57" t="s">
        <v>1045</v>
      </c>
      <c r="J35" s="57" t="s">
        <v>1043</v>
      </c>
      <c r="K35" s="57" t="s">
        <v>1044</v>
      </c>
      <c r="L35" s="58"/>
      <c r="M35" s="115">
        <v>16000000</v>
      </c>
      <c r="N35" s="56">
        <v>472</v>
      </c>
      <c r="O35" s="56">
        <v>16000000</v>
      </c>
      <c r="P35" s="59">
        <v>562</v>
      </c>
      <c r="Q35" s="56">
        <v>16000000</v>
      </c>
      <c r="R35" s="59">
        <v>572</v>
      </c>
      <c r="S35" s="60">
        <v>16000000</v>
      </c>
      <c r="T35" s="118" t="s">
        <v>1062</v>
      </c>
      <c r="U35" s="118" t="s">
        <v>1137</v>
      </c>
      <c r="V35" s="59" t="s">
        <v>1209</v>
      </c>
      <c r="W35" s="62"/>
      <c r="X35" s="56"/>
      <c r="Y35" s="56"/>
      <c r="Z35" s="56"/>
      <c r="AA35" s="56"/>
      <c r="AB35" s="56"/>
      <c r="AC35" s="56">
        <v>0</v>
      </c>
      <c r="AD35" s="56">
        <v>1920000</v>
      </c>
      <c r="AE35" s="56">
        <v>3200000</v>
      </c>
      <c r="AF35" s="56"/>
      <c r="AG35" s="56"/>
      <c r="AH35" s="60"/>
      <c r="AI35" s="63">
        <f t="shared" si="3"/>
        <v>5120000</v>
      </c>
      <c r="AJ35" s="64">
        <f t="shared" si="4"/>
        <v>10880000</v>
      </c>
      <c r="AK35" s="153"/>
    </row>
    <row r="36" spans="1:37" s="154" customFormat="1" x14ac:dyDescent="0.2">
      <c r="A36" s="55" t="s">
        <v>1042</v>
      </c>
      <c r="B36" s="123">
        <f t="shared" si="2"/>
        <v>28528500</v>
      </c>
      <c r="C36" s="57" t="s">
        <v>57</v>
      </c>
      <c r="D36" s="57" t="s">
        <v>1041</v>
      </c>
      <c r="E36" s="57" t="s">
        <v>1235</v>
      </c>
      <c r="F36" s="57" t="s">
        <v>1236</v>
      </c>
      <c r="G36" s="57" t="s">
        <v>1040</v>
      </c>
      <c r="H36" s="57" t="s">
        <v>1045</v>
      </c>
      <c r="I36" s="57" t="s">
        <v>1045</v>
      </c>
      <c r="J36" s="57" t="s">
        <v>1043</v>
      </c>
      <c r="K36" s="57" t="s">
        <v>1044</v>
      </c>
      <c r="L36" s="58"/>
      <c r="M36" s="115">
        <v>28528500</v>
      </c>
      <c r="N36" s="56">
        <v>473</v>
      </c>
      <c r="O36" s="56">
        <v>28528500</v>
      </c>
      <c r="P36" s="59">
        <v>558</v>
      </c>
      <c r="Q36" s="56">
        <v>28528500</v>
      </c>
      <c r="R36" s="59">
        <v>564</v>
      </c>
      <c r="S36" s="60">
        <v>28528500</v>
      </c>
      <c r="T36" s="118" t="s">
        <v>1063</v>
      </c>
      <c r="U36" s="118" t="s">
        <v>1138</v>
      </c>
      <c r="V36" s="59" t="s">
        <v>1210</v>
      </c>
      <c r="W36" s="62"/>
      <c r="X36" s="56"/>
      <c r="Y36" s="56"/>
      <c r="Z36" s="56"/>
      <c r="AA36" s="56"/>
      <c r="AB36" s="56"/>
      <c r="AC36" s="56">
        <v>0</v>
      </c>
      <c r="AD36" s="56">
        <v>3423420</v>
      </c>
      <c r="AE36" s="56">
        <v>5705700</v>
      </c>
      <c r="AF36" s="56"/>
      <c r="AG36" s="56"/>
      <c r="AH36" s="60"/>
      <c r="AI36" s="63">
        <f t="shared" si="3"/>
        <v>9129120</v>
      </c>
      <c r="AJ36" s="64">
        <f t="shared" si="4"/>
        <v>19399380</v>
      </c>
      <c r="AK36" s="153"/>
    </row>
    <row r="37" spans="1:37" s="154" customFormat="1" x14ac:dyDescent="0.2">
      <c r="A37" s="55" t="s">
        <v>1042</v>
      </c>
      <c r="B37" s="123">
        <f t="shared" si="2"/>
        <v>35454500</v>
      </c>
      <c r="C37" s="57" t="s">
        <v>57</v>
      </c>
      <c r="D37" s="57" t="s">
        <v>1041</v>
      </c>
      <c r="E37" s="57" t="s">
        <v>1235</v>
      </c>
      <c r="F37" s="57" t="s">
        <v>1236</v>
      </c>
      <c r="G37" s="57" t="s">
        <v>1040</v>
      </c>
      <c r="H37" s="57" t="s">
        <v>1045</v>
      </c>
      <c r="I37" s="57" t="s">
        <v>1045</v>
      </c>
      <c r="J37" s="57" t="s">
        <v>1043</v>
      </c>
      <c r="K37" s="57" t="s">
        <v>1044</v>
      </c>
      <c r="L37" s="58"/>
      <c r="M37" s="115">
        <v>35454500</v>
      </c>
      <c r="N37" s="56">
        <v>469</v>
      </c>
      <c r="O37" s="56">
        <v>35454500</v>
      </c>
      <c r="P37" s="59">
        <v>560</v>
      </c>
      <c r="Q37" s="56">
        <v>35454500</v>
      </c>
      <c r="R37" s="59">
        <v>565</v>
      </c>
      <c r="S37" s="60">
        <v>35454500</v>
      </c>
      <c r="T37" s="118" t="s">
        <v>1064</v>
      </c>
      <c r="U37" s="118" t="s">
        <v>1139</v>
      </c>
      <c r="V37" s="59" t="s">
        <v>1211</v>
      </c>
      <c r="W37" s="62"/>
      <c r="X37" s="56"/>
      <c r="Y37" s="56"/>
      <c r="Z37" s="56"/>
      <c r="AA37" s="56"/>
      <c r="AB37" s="56"/>
      <c r="AC37" s="56">
        <v>0</v>
      </c>
      <c r="AD37" s="56">
        <v>4254540</v>
      </c>
      <c r="AE37" s="56">
        <v>7090900</v>
      </c>
      <c r="AF37" s="56"/>
      <c r="AG37" s="56"/>
      <c r="AH37" s="60"/>
      <c r="AI37" s="63">
        <f t="shared" si="3"/>
        <v>11345440</v>
      </c>
      <c r="AJ37" s="64">
        <f t="shared" si="4"/>
        <v>24109060</v>
      </c>
      <c r="AK37" s="153"/>
    </row>
    <row r="38" spans="1:37" s="154" customFormat="1" x14ac:dyDescent="0.2">
      <c r="A38" s="55" t="s">
        <v>1042</v>
      </c>
      <c r="B38" s="123">
        <f t="shared" si="2"/>
        <v>37500000</v>
      </c>
      <c r="C38" s="57" t="s">
        <v>57</v>
      </c>
      <c r="D38" s="57" t="s">
        <v>1041</v>
      </c>
      <c r="E38" s="57" t="s">
        <v>1235</v>
      </c>
      <c r="F38" s="57" t="s">
        <v>1236</v>
      </c>
      <c r="G38" s="57" t="s">
        <v>1040</v>
      </c>
      <c r="H38" s="57" t="s">
        <v>1045</v>
      </c>
      <c r="I38" s="57" t="s">
        <v>1045</v>
      </c>
      <c r="J38" s="57" t="s">
        <v>1043</v>
      </c>
      <c r="K38" s="57" t="s">
        <v>1044</v>
      </c>
      <c r="L38" s="58"/>
      <c r="M38" s="115">
        <v>37500000</v>
      </c>
      <c r="N38" s="56">
        <v>482</v>
      </c>
      <c r="O38" s="56">
        <v>37500000</v>
      </c>
      <c r="P38" s="59">
        <v>553</v>
      </c>
      <c r="Q38" s="56">
        <v>37500000</v>
      </c>
      <c r="R38" s="59">
        <v>663</v>
      </c>
      <c r="S38" s="60">
        <v>37500000</v>
      </c>
      <c r="T38" s="118" t="s">
        <v>1054</v>
      </c>
      <c r="U38" s="118" t="s">
        <v>1129</v>
      </c>
      <c r="V38" s="59" t="s">
        <v>1201</v>
      </c>
      <c r="W38" s="62"/>
      <c r="X38" s="56"/>
      <c r="Y38" s="56"/>
      <c r="Z38" s="56"/>
      <c r="AA38" s="56"/>
      <c r="AB38" s="56"/>
      <c r="AC38" s="56">
        <v>0</v>
      </c>
      <c r="AD38" s="56">
        <v>3500000</v>
      </c>
      <c r="AE38" s="56">
        <v>7500000</v>
      </c>
      <c r="AF38" s="56"/>
      <c r="AG38" s="56"/>
      <c r="AH38" s="60"/>
      <c r="AI38" s="63">
        <f t="shared" si="3"/>
        <v>11000000</v>
      </c>
      <c r="AJ38" s="64">
        <f t="shared" si="4"/>
        <v>26500000</v>
      </c>
      <c r="AK38" s="153"/>
    </row>
    <row r="39" spans="1:37" s="154" customFormat="1" x14ac:dyDescent="0.2">
      <c r="A39" s="55" t="s">
        <v>1042</v>
      </c>
      <c r="B39" s="123">
        <f t="shared" si="2"/>
        <v>20000000</v>
      </c>
      <c r="C39" s="57" t="s">
        <v>57</v>
      </c>
      <c r="D39" s="57" t="s">
        <v>1041</v>
      </c>
      <c r="E39" s="57" t="s">
        <v>1235</v>
      </c>
      <c r="F39" s="57" t="s">
        <v>1236</v>
      </c>
      <c r="G39" s="57" t="s">
        <v>1040</v>
      </c>
      <c r="H39" s="57" t="s">
        <v>1045</v>
      </c>
      <c r="I39" s="57" t="s">
        <v>1045</v>
      </c>
      <c r="J39" s="57" t="s">
        <v>1043</v>
      </c>
      <c r="K39" s="57" t="s">
        <v>1044</v>
      </c>
      <c r="L39" s="58"/>
      <c r="M39" s="115">
        <v>20000000</v>
      </c>
      <c r="N39" s="56">
        <v>478</v>
      </c>
      <c r="O39" s="56">
        <v>20000000</v>
      </c>
      <c r="P39" s="59">
        <v>559</v>
      </c>
      <c r="Q39" s="56">
        <v>20000000</v>
      </c>
      <c r="R39" s="59">
        <v>577</v>
      </c>
      <c r="S39" s="60">
        <v>20000000</v>
      </c>
      <c r="T39" s="118" t="s">
        <v>1066</v>
      </c>
      <c r="U39" s="118" t="s">
        <v>1141</v>
      </c>
      <c r="V39" s="59" t="s">
        <v>1213</v>
      </c>
      <c r="W39" s="62"/>
      <c r="X39" s="56"/>
      <c r="Y39" s="56"/>
      <c r="Z39" s="56"/>
      <c r="AA39" s="56"/>
      <c r="AB39" s="56"/>
      <c r="AC39" s="56">
        <v>0</v>
      </c>
      <c r="AD39" s="56">
        <v>2133333</v>
      </c>
      <c r="AE39" s="56">
        <v>4000000</v>
      </c>
      <c r="AF39" s="56"/>
      <c r="AG39" s="56"/>
      <c r="AH39" s="60"/>
      <c r="AI39" s="63">
        <f t="shared" si="3"/>
        <v>6133333</v>
      </c>
      <c r="AJ39" s="64">
        <f t="shared" si="4"/>
        <v>13866667</v>
      </c>
      <c r="AK39" s="153"/>
    </row>
    <row r="40" spans="1:37" s="154" customFormat="1" x14ac:dyDescent="0.2">
      <c r="A40" s="55" t="s">
        <v>1042</v>
      </c>
      <c r="B40" s="123">
        <f t="shared" si="2"/>
        <v>20000000</v>
      </c>
      <c r="C40" s="57" t="s">
        <v>57</v>
      </c>
      <c r="D40" s="57" t="s">
        <v>1041</v>
      </c>
      <c r="E40" s="57" t="s">
        <v>1235</v>
      </c>
      <c r="F40" s="57" t="s">
        <v>1236</v>
      </c>
      <c r="G40" s="57" t="s">
        <v>1040</v>
      </c>
      <c r="H40" s="57" t="s">
        <v>1045</v>
      </c>
      <c r="I40" s="57" t="s">
        <v>1045</v>
      </c>
      <c r="J40" s="57" t="s">
        <v>1043</v>
      </c>
      <c r="K40" s="57" t="s">
        <v>1044</v>
      </c>
      <c r="L40" s="58"/>
      <c r="M40" s="115">
        <v>20000000</v>
      </c>
      <c r="N40" s="56">
        <v>476</v>
      </c>
      <c r="O40" s="56">
        <v>20000000</v>
      </c>
      <c r="P40" s="59">
        <v>556</v>
      </c>
      <c r="Q40" s="56">
        <v>20000000</v>
      </c>
      <c r="R40" s="59">
        <v>576</v>
      </c>
      <c r="S40" s="60">
        <v>20000000</v>
      </c>
      <c r="T40" s="118" t="s">
        <v>1067</v>
      </c>
      <c r="U40" s="118" t="s">
        <v>1142</v>
      </c>
      <c r="V40" s="59" t="s">
        <v>1214</v>
      </c>
      <c r="W40" s="62"/>
      <c r="X40" s="56"/>
      <c r="Y40" s="56"/>
      <c r="Z40" s="56"/>
      <c r="AA40" s="56"/>
      <c r="AB40" s="56"/>
      <c r="AC40" s="56">
        <v>0</v>
      </c>
      <c r="AD40" s="56">
        <v>2266667</v>
      </c>
      <c r="AE40" s="56">
        <v>4000000</v>
      </c>
      <c r="AF40" s="56"/>
      <c r="AG40" s="56"/>
      <c r="AH40" s="60"/>
      <c r="AI40" s="63">
        <f t="shared" si="3"/>
        <v>6266667</v>
      </c>
      <c r="AJ40" s="64">
        <f t="shared" si="4"/>
        <v>13733333</v>
      </c>
      <c r="AK40" s="153"/>
    </row>
    <row r="41" spans="1:37" s="154" customFormat="1" x14ac:dyDescent="0.2">
      <c r="A41" s="55" t="s">
        <v>1042</v>
      </c>
      <c r="B41" s="123">
        <f t="shared" si="2"/>
        <v>35530000</v>
      </c>
      <c r="C41" s="57" t="s">
        <v>57</v>
      </c>
      <c r="D41" s="57" t="s">
        <v>1041</v>
      </c>
      <c r="E41" s="57" t="s">
        <v>1235</v>
      </c>
      <c r="F41" s="57" t="s">
        <v>1236</v>
      </c>
      <c r="G41" s="57" t="s">
        <v>1040</v>
      </c>
      <c r="H41" s="57" t="s">
        <v>1045</v>
      </c>
      <c r="I41" s="57" t="s">
        <v>1045</v>
      </c>
      <c r="J41" s="57" t="s">
        <v>1043</v>
      </c>
      <c r="K41" s="57" t="s">
        <v>1044</v>
      </c>
      <c r="L41" s="58"/>
      <c r="M41" s="115">
        <v>35530000</v>
      </c>
      <c r="N41" s="56">
        <v>471</v>
      </c>
      <c r="O41" s="56">
        <v>35530000</v>
      </c>
      <c r="P41" s="59">
        <v>548</v>
      </c>
      <c r="Q41" s="56">
        <v>35530000</v>
      </c>
      <c r="R41" s="59">
        <v>571</v>
      </c>
      <c r="S41" s="60">
        <v>35530000</v>
      </c>
      <c r="T41" s="118" t="s">
        <v>1068</v>
      </c>
      <c r="U41" s="118" t="s">
        <v>1143</v>
      </c>
      <c r="V41" s="59" t="s">
        <v>1215</v>
      </c>
      <c r="W41" s="62"/>
      <c r="X41" s="56"/>
      <c r="Y41" s="56"/>
      <c r="Z41" s="56"/>
      <c r="AA41" s="56"/>
      <c r="AB41" s="56"/>
      <c r="AC41" s="56">
        <v>0</v>
      </c>
      <c r="AD41" s="56">
        <v>4263600</v>
      </c>
      <c r="AE41" s="56">
        <v>7106000</v>
      </c>
      <c r="AF41" s="56"/>
      <c r="AG41" s="56"/>
      <c r="AH41" s="60"/>
      <c r="AI41" s="63">
        <f t="shared" si="3"/>
        <v>11369600</v>
      </c>
      <c r="AJ41" s="64">
        <f t="shared" si="4"/>
        <v>24160400</v>
      </c>
      <c r="AK41" s="153"/>
    </row>
    <row r="42" spans="1:37" s="154" customFormat="1" x14ac:dyDescent="0.2">
      <c r="A42" s="55" t="s">
        <v>1042</v>
      </c>
      <c r="B42" s="123">
        <f t="shared" si="2"/>
        <v>52500000</v>
      </c>
      <c r="C42" s="57" t="s">
        <v>57</v>
      </c>
      <c r="D42" s="57" t="s">
        <v>1041</v>
      </c>
      <c r="E42" s="57" t="s">
        <v>1235</v>
      </c>
      <c r="F42" s="57" t="s">
        <v>1236</v>
      </c>
      <c r="G42" s="57" t="s">
        <v>1040</v>
      </c>
      <c r="H42" s="57" t="s">
        <v>1045</v>
      </c>
      <c r="I42" s="57" t="s">
        <v>1045</v>
      </c>
      <c r="J42" s="57" t="s">
        <v>1043</v>
      </c>
      <c r="K42" s="57" t="s">
        <v>1044</v>
      </c>
      <c r="L42" s="58"/>
      <c r="M42" s="115">
        <v>52500000</v>
      </c>
      <c r="N42" s="56">
        <v>398</v>
      </c>
      <c r="O42" s="56">
        <v>52500000</v>
      </c>
      <c r="P42" s="59">
        <v>489</v>
      </c>
      <c r="Q42" s="56">
        <v>52500000</v>
      </c>
      <c r="R42" s="59">
        <v>687</v>
      </c>
      <c r="S42" s="60">
        <v>52500000</v>
      </c>
      <c r="T42" s="118" t="s">
        <v>1056</v>
      </c>
      <c r="U42" s="118" t="s">
        <v>1131</v>
      </c>
      <c r="V42" s="59" t="s">
        <v>1203</v>
      </c>
      <c r="W42" s="62"/>
      <c r="X42" s="56"/>
      <c r="Y42" s="56"/>
      <c r="Z42" s="56"/>
      <c r="AA42" s="56"/>
      <c r="AB42" s="56"/>
      <c r="AC42" s="56">
        <v>0</v>
      </c>
      <c r="AD42" s="56">
        <v>4900000</v>
      </c>
      <c r="AE42" s="56">
        <v>10500000</v>
      </c>
      <c r="AF42" s="56"/>
      <c r="AG42" s="56"/>
      <c r="AH42" s="60"/>
      <c r="AI42" s="63">
        <f t="shared" si="3"/>
        <v>15400000</v>
      </c>
      <c r="AJ42" s="64">
        <f t="shared" si="4"/>
        <v>37100000</v>
      </c>
      <c r="AK42" s="153"/>
    </row>
    <row r="43" spans="1:37" s="154" customFormat="1" x14ac:dyDescent="0.2">
      <c r="A43" s="55" t="s">
        <v>1042</v>
      </c>
      <c r="B43" s="123">
        <f t="shared" si="2"/>
        <v>28737500</v>
      </c>
      <c r="C43" s="57" t="s">
        <v>57</v>
      </c>
      <c r="D43" s="57" t="s">
        <v>1041</v>
      </c>
      <c r="E43" s="57" t="s">
        <v>1235</v>
      </c>
      <c r="F43" s="57" t="s">
        <v>1236</v>
      </c>
      <c r="G43" s="57" t="s">
        <v>1040</v>
      </c>
      <c r="H43" s="57" t="s">
        <v>1045</v>
      </c>
      <c r="I43" s="57" t="s">
        <v>1045</v>
      </c>
      <c r="J43" s="57" t="s">
        <v>1043</v>
      </c>
      <c r="K43" s="57" t="s">
        <v>1044</v>
      </c>
      <c r="L43" s="58"/>
      <c r="M43" s="115">
        <v>28737500</v>
      </c>
      <c r="N43" s="56">
        <v>477</v>
      </c>
      <c r="O43" s="56">
        <v>28737500</v>
      </c>
      <c r="P43" s="59">
        <v>557</v>
      </c>
      <c r="Q43" s="56">
        <v>28737500</v>
      </c>
      <c r="R43" s="59">
        <v>816</v>
      </c>
      <c r="S43" s="60">
        <v>28737500</v>
      </c>
      <c r="T43" s="118" t="s">
        <v>1065</v>
      </c>
      <c r="U43" s="118" t="s">
        <v>1140</v>
      </c>
      <c r="V43" s="59" t="s">
        <v>1212</v>
      </c>
      <c r="W43" s="62"/>
      <c r="X43" s="56"/>
      <c r="Y43" s="56"/>
      <c r="Z43" s="56"/>
      <c r="AA43" s="56"/>
      <c r="AB43" s="56"/>
      <c r="AC43" s="56">
        <v>0</v>
      </c>
      <c r="AD43" s="56">
        <v>0</v>
      </c>
      <c r="AE43" s="56">
        <v>7088583</v>
      </c>
      <c r="AF43" s="56"/>
      <c r="AG43" s="56"/>
      <c r="AH43" s="60"/>
      <c r="AI43" s="63">
        <f t="shared" si="3"/>
        <v>7088583</v>
      </c>
      <c r="AJ43" s="64">
        <f t="shared" si="4"/>
        <v>21648917</v>
      </c>
      <c r="AK43" s="153"/>
    </row>
    <row r="44" spans="1:37" s="154" customFormat="1" x14ac:dyDescent="0.2">
      <c r="A44" s="55" t="s">
        <v>1042</v>
      </c>
      <c r="B44" s="123">
        <f t="shared" si="2"/>
        <v>22000000</v>
      </c>
      <c r="C44" s="57" t="s">
        <v>57</v>
      </c>
      <c r="D44" s="57" t="s">
        <v>1041</v>
      </c>
      <c r="E44" s="57" t="s">
        <v>1235</v>
      </c>
      <c r="F44" s="57" t="s">
        <v>1236</v>
      </c>
      <c r="G44" s="57" t="s">
        <v>1040</v>
      </c>
      <c r="H44" s="57" t="s">
        <v>1045</v>
      </c>
      <c r="I44" s="57" t="s">
        <v>1045</v>
      </c>
      <c r="J44" s="57" t="s">
        <v>1043</v>
      </c>
      <c r="K44" s="57" t="s">
        <v>1044</v>
      </c>
      <c r="L44" s="58"/>
      <c r="M44" s="115">
        <v>22000000</v>
      </c>
      <c r="N44" s="56">
        <v>401</v>
      </c>
      <c r="O44" s="56">
        <v>22000000</v>
      </c>
      <c r="P44" s="59">
        <v>487</v>
      </c>
      <c r="Q44" s="56">
        <v>22000000</v>
      </c>
      <c r="R44" s="59">
        <v>573</v>
      </c>
      <c r="S44" s="60">
        <v>22000000</v>
      </c>
      <c r="T44" s="118" t="s">
        <v>1071</v>
      </c>
      <c r="U44" s="118" t="s">
        <v>1146</v>
      </c>
      <c r="V44" s="59" t="s">
        <v>1218</v>
      </c>
      <c r="W44" s="62"/>
      <c r="X44" s="56"/>
      <c r="Y44" s="56"/>
      <c r="Z44" s="56"/>
      <c r="AA44" s="56"/>
      <c r="AB44" s="56"/>
      <c r="AC44" s="56">
        <v>0</v>
      </c>
      <c r="AD44" s="56">
        <v>2640000</v>
      </c>
      <c r="AE44" s="56">
        <v>4400000</v>
      </c>
      <c r="AF44" s="56"/>
      <c r="AG44" s="56"/>
      <c r="AH44" s="60"/>
      <c r="AI44" s="63">
        <f t="shared" si="3"/>
        <v>7040000</v>
      </c>
      <c r="AJ44" s="64">
        <f t="shared" si="4"/>
        <v>14960000</v>
      </c>
      <c r="AK44" s="153"/>
    </row>
    <row r="45" spans="1:37" s="154" customFormat="1" x14ac:dyDescent="0.2">
      <c r="A45" s="55" t="s">
        <v>1042</v>
      </c>
      <c r="B45" s="123">
        <f t="shared" si="2"/>
        <v>25000000</v>
      </c>
      <c r="C45" s="57" t="s">
        <v>57</v>
      </c>
      <c r="D45" s="57" t="s">
        <v>1041</v>
      </c>
      <c r="E45" s="57" t="s">
        <v>1235</v>
      </c>
      <c r="F45" s="57" t="s">
        <v>1236</v>
      </c>
      <c r="G45" s="57" t="s">
        <v>1040</v>
      </c>
      <c r="H45" s="57" t="s">
        <v>1045</v>
      </c>
      <c r="I45" s="57" t="s">
        <v>1045</v>
      </c>
      <c r="J45" s="57" t="s">
        <v>1043</v>
      </c>
      <c r="K45" s="57" t="s">
        <v>1044</v>
      </c>
      <c r="L45" s="58"/>
      <c r="M45" s="115">
        <v>25000000</v>
      </c>
      <c r="N45" s="56">
        <v>525</v>
      </c>
      <c r="O45" s="56">
        <v>25000000</v>
      </c>
      <c r="P45" s="59">
        <v>573</v>
      </c>
      <c r="Q45" s="56">
        <v>25000000</v>
      </c>
      <c r="R45" s="59">
        <v>648</v>
      </c>
      <c r="S45" s="60">
        <v>25000000</v>
      </c>
      <c r="T45" s="118" t="s">
        <v>1072</v>
      </c>
      <c r="U45" s="118" t="s">
        <v>1147</v>
      </c>
      <c r="V45" s="59" t="s">
        <v>1219</v>
      </c>
      <c r="W45" s="62"/>
      <c r="X45" s="56"/>
      <c r="Y45" s="56"/>
      <c r="Z45" s="56"/>
      <c r="AA45" s="56"/>
      <c r="AB45" s="56"/>
      <c r="AC45" s="56">
        <v>0</v>
      </c>
      <c r="AD45" s="56">
        <v>2500000</v>
      </c>
      <c r="AE45" s="56">
        <v>5000000</v>
      </c>
      <c r="AF45" s="56"/>
      <c r="AG45" s="56"/>
      <c r="AH45" s="60"/>
      <c r="AI45" s="63">
        <f t="shared" si="0"/>
        <v>7500000</v>
      </c>
      <c r="AJ45" s="64">
        <f t="shared" si="1"/>
        <v>17500000</v>
      </c>
      <c r="AK45" s="153"/>
    </row>
    <row r="46" spans="1:37" s="154" customFormat="1" x14ac:dyDescent="0.2">
      <c r="A46" s="55" t="s">
        <v>1042</v>
      </c>
      <c r="B46" s="123">
        <f t="shared" si="2"/>
        <v>36590000</v>
      </c>
      <c r="C46" s="57" t="s">
        <v>57</v>
      </c>
      <c r="D46" s="57" t="s">
        <v>1041</v>
      </c>
      <c r="E46" s="57" t="s">
        <v>1235</v>
      </c>
      <c r="F46" s="57" t="s">
        <v>1236</v>
      </c>
      <c r="G46" s="57" t="s">
        <v>1040</v>
      </c>
      <c r="H46" s="57" t="s">
        <v>1045</v>
      </c>
      <c r="I46" s="57" t="s">
        <v>1045</v>
      </c>
      <c r="J46" s="57" t="s">
        <v>1043</v>
      </c>
      <c r="K46" s="57" t="s">
        <v>1044</v>
      </c>
      <c r="L46" s="58"/>
      <c r="M46" s="115">
        <v>36590000</v>
      </c>
      <c r="N46" s="56">
        <v>528</v>
      </c>
      <c r="O46" s="56">
        <v>36590000</v>
      </c>
      <c r="P46" s="59">
        <v>565</v>
      </c>
      <c r="Q46" s="56">
        <v>36590000</v>
      </c>
      <c r="R46" s="59">
        <v>643</v>
      </c>
      <c r="S46" s="60">
        <v>36590000</v>
      </c>
      <c r="T46" s="118" t="s">
        <v>1073</v>
      </c>
      <c r="U46" s="118" t="s">
        <v>1148</v>
      </c>
      <c r="V46" s="59" t="s">
        <v>1220</v>
      </c>
      <c r="W46" s="62"/>
      <c r="X46" s="56"/>
      <c r="Y46" s="56"/>
      <c r="Z46" s="56"/>
      <c r="AA46" s="56"/>
      <c r="AB46" s="56"/>
      <c r="AC46" s="56">
        <v>0</v>
      </c>
      <c r="AD46" s="56">
        <v>3659000</v>
      </c>
      <c r="AE46" s="56">
        <v>7318000</v>
      </c>
      <c r="AF46" s="56"/>
      <c r="AG46" s="56"/>
      <c r="AH46" s="60"/>
      <c r="AI46" s="63">
        <f t="shared" si="0"/>
        <v>10977000</v>
      </c>
      <c r="AJ46" s="64">
        <f t="shared" si="1"/>
        <v>25613000</v>
      </c>
      <c r="AK46" s="153"/>
    </row>
    <row r="47" spans="1:37" s="154" customFormat="1" x14ac:dyDescent="0.2">
      <c r="A47" s="55" t="s">
        <v>1042</v>
      </c>
      <c r="B47" s="123">
        <f t="shared" si="2"/>
        <v>42500000</v>
      </c>
      <c r="C47" s="57" t="s">
        <v>57</v>
      </c>
      <c r="D47" s="57" t="s">
        <v>1041</v>
      </c>
      <c r="E47" s="57" t="s">
        <v>1235</v>
      </c>
      <c r="F47" s="57" t="s">
        <v>1236</v>
      </c>
      <c r="G47" s="57" t="s">
        <v>1040</v>
      </c>
      <c r="H47" s="57" t="s">
        <v>1045</v>
      </c>
      <c r="I47" s="57" t="s">
        <v>1045</v>
      </c>
      <c r="J47" s="57" t="s">
        <v>1043</v>
      </c>
      <c r="K47" s="57" t="s">
        <v>1044</v>
      </c>
      <c r="L47" s="58"/>
      <c r="M47" s="115">
        <v>42500000</v>
      </c>
      <c r="N47" s="56">
        <v>513</v>
      </c>
      <c r="O47" s="56">
        <v>42500000</v>
      </c>
      <c r="P47" s="59">
        <v>582</v>
      </c>
      <c r="Q47" s="56">
        <v>42500000</v>
      </c>
      <c r="R47" s="59">
        <v>639</v>
      </c>
      <c r="S47" s="60">
        <v>42500000</v>
      </c>
      <c r="T47" s="118" t="s">
        <v>1074</v>
      </c>
      <c r="U47" s="118" t="s">
        <v>1149</v>
      </c>
      <c r="V47" s="59" t="s">
        <v>1221</v>
      </c>
      <c r="W47" s="62"/>
      <c r="X47" s="56"/>
      <c r="Y47" s="56"/>
      <c r="Z47" s="56"/>
      <c r="AA47" s="56"/>
      <c r="AB47" s="56"/>
      <c r="AC47" s="56">
        <v>0</v>
      </c>
      <c r="AD47" s="56">
        <v>4250000</v>
      </c>
      <c r="AE47" s="56">
        <v>8500000</v>
      </c>
      <c r="AF47" s="56"/>
      <c r="AG47" s="56"/>
      <c r="AH47" s="60"/>
      <c r="AI47" s="63">
        <f t="shared" si="0"/>
        <v>12750000</v>
      </c>
      <c r="AJ47" s="64">
        <f t="shared" si="1"/>
        <v>29750000</v>
      </c>
      <c r="AK47" s="153"/>
    </row>
    <row r="48" spans="1:37" s="154" customFormat="1" x14ac:dyDescent="0.2">
      <c r="A48" s="55" t="s">
        <v>1042</v>
      </c>
      <c r="B48" s="123">
        <f t="shared" si="2"/>
        <v>17138000</v>
      </c>
      <c r="C48" s="57" t="s">
        <v>57</v>
      </c>
      <c r="D48" s="57" t="s">
        <v>1041</v>
      </c>
      <c r="E48" s="57" t="s">
        <v>1235</v>
      </c>
      <c r="F48" s="57" t="s">
        <v>1236</v>
      </c>
      <c r="G48" s="57" t="s">
        <v>1040</v>
      </c>
      <c r="H48" s="57" t="s">
        <v>1045</v>
      </c>
      <c r="I48" s="57" t="s">
        <v>1045</v>
      </c>
      <c r="J48" s="57" t="s">
        <v>1043</v>
      </c>
      <c r="K48" s="57" t="s">
        <v>1044</v>
      </c>
      <c r="L48" s="58"/>
      <c r="M48" s="115">
        <v>17138000</v>
      </c>
      <c r="N48" s="56">
        <v>402</v>
      </c>
      <c r="O48" s="56">
        <v>17138000</v>
      </c>
      <c r="P48" s="59">
        <v>547</v>
      </c>
      <c r="Q48" s="56">
        <v>17138000</v>
      </c>
      <c r="R48" s="59">
        <v>616</v>
      </c>
      <c r="S48" s="60">
        <v>17138000</v>
      </c>
      <c r="T48" s="118" t="s">
        <v>1075</v>
      </c>
      <c r="U48" s="118" t="s">
        <v>1150</v>
      </c>
      <c r="V48" s="59" t="s">
        <v>1222</v>
      </c>
      <c r="W48" s="62"/>
      <c r="X48" s="56"/>
      <c r="Y48" s="56"/>
      <c r="Z48" s="56"/>
      <c r="AA48" s="56"/>
      <c r="AB48" s="56"/>
      <c r="AC48" s="56">
        <v>0</v>
      </c>
      <c r="AD48" s="56">
        <v>1599547</v>
      </c>
      <c r="AE48" s="56">
        <v>3427600</v>
      </c>
      <c r="AF48" s="56"/>
      <c r="AG48" s="56"/>
      <c r="AH48" s="60"/>
      <c r="AI48" s="63">
        <f t="shared" si="0"/>
        <v>5027147</v>
      </c>
      <c r="AJ48" s="64">
        <f t="shared" si="1"/>
        <v>12110853</v>
      </c>
      <c r="AK48" s="153"/>
    </row>
    <row r="49" spans="1:37" s="154" customFormat="1" x14ac:dyDescent="0.2">
      <c r="A49" s="55" t="s">
        <v>1042</v>
      </c>
      <c r="B49" s="123">
        <f t="shared" si="2"/>
        <v>28500000</v>
      </c>
      <c r="C49" s="57" t="s">
        <v>57</v>
      </c>
      <c r="D49" s="57" t="s">
        <v>1041</v>
      </c>
      <c r="E49" s="57" t="s">
        <v>1235</v>
      </c>
      <c r="F49" s="57" t="s">
        <v>1236</v>
      </c>
      <c r="G49" s="57" t="s">
        <v>1040</v>
      </c>
      <c r="H49" s="57" t="s">
        <v>1045</v>
      </c>
      <c r="I49" s="57" t="s">
        <v>1045</v>
      </c>
      <c r="J49" s="57" t="s">
        <v>1043</v>
      </c>
      <c r="K49" s="57" t="s">
        <v>1044</v>
      </c>
      <c r="L49" s="58"/>
      <c r="M49" s="115">
        <v>28500000</v>
      </c>
      <c r="N49" s="56">
        <v>405</v>
      </c>
      <c r="O49" s="56">
        <v>28500000</v>
      </c>
      <c r="P49" s="59">
        <v>530</v>
      </c>
      <c r="Q49" s="56">
        <v>28500000</v>
      </c>
      <c r="R49" s="59">
        <v>618</v>
      </c>
      <c r="S49" s="60">
        <v>28500000</v>
      </c>
      <c r="T49" s="118" t="s">
        <v>1076</v>
      </c>
      <c r="U49" s="118" t="s">
        <v>1151</v>
      </c>
      <c r="V49" s="59" t="s">
        <v>1223</v>
      </c>
      <c r="W49" s="62"/>
      <c r="X49" s="56"/>
      <c r="Y49" s="56"/>
      <c r="Z49" s="56"/>
      <c r="AA49" s="56"/>
      <c r="AB49" s="56"/>
      <c r="AC49" s="56">
        <v>0</v>
      </c>
      <c r="AD49" s="56">
        <v>2660000</v>
      </c>
      <c r="AE49" s="56">
        <v>5700000</v>
      </c>
      <c r="AF49" s="56"/>
      <c r="AG49" s="56"/>
      <c r="AH49" s="60"/>
      <c r="AI49" s="63">
        <f t="shared" si="0"/>
        <v>8360000</v>
      </c>
      <c r="AJ49" s="64">
        <f t="shared" si="1"/>
        <v>20140000</v>
      </c>
      <c r="AK49" s="153"/>
    </row>
    <row r="50" spans="1:37" s="154" customFormat="1" x14ac:dyDescent="0.2">
      <c r="A50" s="55" t="s">
        <v>1042</v>
      </c>
      <c r="B50" s="123">
        <f t="shared" si="2"/>
        <v>20000000</v>
      </c>
      <c r="C50" s="57" t="s">
        <v>57</v>
      </c>
      <c r="D50" s="57" t="s">
        <v>1041</v>
      </c>
      <c r="E50" s="57" t="s">
        <v>1235</v>
      </c>
      <c r="F50" s="57" t="s">
        <v>1236</v>
      </c>
      <c r="G50" s="57" t="s">
        <v>1040</v>
      </c>
      <c r="H50" s="57" t="s">
        <v>1045</v>
      </c>
      <c r="I50" s="57" t="s">
        <v>1045</v>
      </c>
      <c r="J50" s="57" t="s">
        <v>1043</v>
      </c>
      <c r="K50" s="57" t="s">
        <v>1044</v>
      </c>
      <c r="L50" s="58"/>
      <c r="M50" s="115">
        <v>20000000</v>
      </c>
      <c r="N50" s="56">
        <v>403</v>
      </c>
      <c r="O50" s="56">
        <v>20000000</v>
      </c>
      <c r="P50" s="59">
        <v>546</v>
      </c>
      <c r="Q50" s="56">
        <v>20000000</v>
      </c>
      <c r="R50" s="59">
        <v>615</v>
      </c>
      <c r="S50" s="60">
        <v>20000000</v>
      </c>
      <c r="T50" s="118" t="s">
        <v>1077</v>
      </c>
      <c r="U50" s="118" t="s">
        <v>1152</v>
      </c>
      <c r="V50" s="59" t="s">
        <v>1224</v>
      </c>
      <c r="W50" s="62"/>
      <c r="X50" s="56"/>
      <c r="Y50" s="56"/>
      <c r="Z50" s="56"/>
      <c r="AA50" s="56"/>
      <c r="AB50" s="56"/>
      <c r="AC50" s="56">
        <v>0</v>
      </c>
      <c r="AD50" s="56">
        <v>1866667</v>
      </c>
      <c r="AE50" s="56">
        <v>4000000</v>
      </c>
      <c r="AF50" s="56"/>
      <c r="AG50" s="56"/>
      <c r="AH50" s="60"/>
      <c r="AI50" s="63">
        <f t="shared" si="0"/>
        <v>5866667</v>
      </c>
      <c r="AJ50" s="64">
        <f t="shared" si="1"/>
        <v>14133333</v>
      </c>
      <c r="AK50" s="153"/>
    </row>
    <row r="51" spans="1:37" s="154" customFormat="1" x14ac:dyDescent="0.2">
      <c r="A51" s="55" t="s">
        <v>1042</v>
      </c>
      <c r="B51" s="123">
        <f t="shared" si="2"/>
        <v>28500000</v>
      </c>
      <c r="C51" s="57" t="s">
        <v>57</v>
      </c>
      <c r="D51" s="57" t="s">
        <v>1041</v>
      </c>
      <c r="E51" s="57" t="s">
        <v>1235</v>
      </c>
      <c r="F51" s="57" t="s">
        <v>1236</v>
      </c>
      <c r="G51" s="57" t="s">
        <v>1040</v>
      </c>
      <c r="H51" s="57" t="s">
        <v>1045</v>
      </c>
      <c r="I51" s="57" t="s">
        <v>1045</v>
      </c>
      <c r="J51" s="57" t="s">
        <v>1043</v>
      </c>
      <c r="K51" s="57" t="s">
        <v>1044</v>
      </c>
      <c r="L51" s="58"/>
      <c r="M51" s="115">
        <v>28500000</v>
      </c>
      <c r="N51" s="56">
        <v>514</v>
      </c>
      <c r="O51" s="56">
        <v>28500000</v>
      </c>
      <c r="P51" s="59">
        <v>581</v>
      </c>
      <c r="Q51" s="56">
        <v>28500000</v>
      </c>
      <c r="R51" s="59">
        <v>638</v>
      </c>
      <c r="S51" s="60">
        <v>28500000</v>
      </c>
      <c r="T51" s="118" t="s">
        <v>1078</v>
      </c>
      <c r="U51" s="118" t="s">
        <v>1153</v>
      </c>
      <c r="V51" s="59" t="s">
        <v>1225</v>
      </c>
      <c r="W51" s="62"/>
      <c r="X51" s="56"/>
      <c r="Y51" s="56"/>
      <c r="Z51" s="56"/>
      <c r="AA51" s="56"/>
      <c r="AB51" s="56"/>
      <c r="AC51" s="56">
        <v>0</v>
      </c>
      <c r="AD51" s="56">
        <v>2850000</v>
      </c>
      <c r="AE51" s="56">
        <v>5700000</v>
      </c>
      <c r="AF51" s="56"/>
      <c r="AG51" s="56"/>
      <c r="AH51" s="60"/>
      <c r="AI51" s="63">
        <f t="shared" si="0"/>
        <v>8550000</v>
      </c>
      <c r="AJ51" s="64">
        <f t="shared" si="1"/>
        <v>19950000</v>
      </c>
      <c r="AK51" s="153"/>
    </row>
    <row r="52" spans="1:37" s="154" customFormat="1" x14ac:dyDescent="0.2">
      <c r="A52" s="55" t="s">
        <v>1042</v>
      </c>
      <c r="B52" s="123">
        <f t="shared" si="2"/>
        <v>20000000</v>
      </c>
      <c r="C52" s="57" t="s">
        <v>57</v>
      </c>
      <c r="D52" s="57" t="s">
        <v>1041</v>
      </c>
      <c r="E52" s="57" t="s">
        <v>1235</v>
      </c>
      <c r="F52" s="57" t="s">
        <v>1236</v>
      </c>
      <c r="G52" s="57" t="s">
        <v>1040</v>
      </c>
      <c r="H52" s="57" t="s">
        <v>1045</v>
      </c>
      <c r="I52" s="57" t="s">
        <v>1045</v>
      </c>
      <c r="J52" s="57" t="s">
        <v>1043</v>
      </c>
      <c r="K52" s="57" t="s">
        <v>1044</v>
      </c>
      <c r="L52" s="58"/>
      <c r="M52" s="115">
        <v>20000000</v>
      </c>
      <c r="N52" s="56">
        <v>567</v>
      </c>
      <c r="O52" s="56">
        <v>20000000</v>
      </c>
      <c r="P52" s="59">
        <v>677</v>
      </c>
      <c r="Q52" s="56">
        <v>20000000</v>
      </c>
      <c r="R52" s="59">
        <v>664</v>
      </c>
      <c r="S52" s="60">
        <v>20000000</v>
      </c>
      <c r="T52" s="118" t="s">
        <v>1079</v>
      </c>
      <c r="U52" s="118" t="s">
        <v>1154</v>
      </c>
      <c r="V52" s="59" t="s">
        <v>1226</v>
      </c>
      <c r="W52" s="62"/>
      <c r="X52" s="56"/>
      <c r="Y52" s="56"/>
      <c r="Z52" s="56"/>
      <c r="AA52" s="56"/>
      <c r="AB52" s="56"/>
      <c r="AC52" s="56">
        <v>0</v>
      </c>
      <c r="AD52" s="56">
        <v>1866667</v>
      </c>
      <c r="AE52" s="56">
        <v>4000000</v>
      </c>
      <c r="AF52" s="56"/>
      <c r="AG52" s="56"/>
      <c r="AH52" s="60"/>
      <c r="AI52" s="63">
        <f t="shared" si="0"/>
        <v>5866667</v>
      </c>
      <c r="AJ52" s="64">
        <f t="shared" si="1"/>
        <v>14133333</v>
      </c>
      <c r="AK52" s="153"/>
    </row>
    <row r="53" spans="1:37" s="154" customFormat="1" x14ac:dyDescent="0.2">
      <c r="A53" s="55" t="s">
        <v>1042</v>
      </c>
      <c r="B53" s="123">
        <f t="shared" si="2"/>
        <v>45000000</v>
      </c>
      <c r="C53" s="57" t="s">
        <v>57</v>
      </c>
      <c r="D53" s="57" t="s">
        <v>1041</v>
      </c>
      <c r="E53" s="57" t="s">
        <v>1235</v>
      </c>
      <c r="F53" s="57" t="s">
        <v>1236</v>
      </c>
      <c r="G53" s="57" t="s">
        <v>1040</v>
      </c>
      <c r="H53" s="57" t="s">
        <v>1045</v>
      </c>
      <c r="I53" s="57" t="s">
        <v>1045</v>
      </c>
      <c r="J53" s="57" t="s">
        <v>1043</v>
      </c>
      <c r="K53" s="57" t="s">
        <v>1044</v>
      </c>
      <c r="L53" s="58"/>
      <c r="M53" s="115">
        <v>45000000</v>
      </c>
      <c r="N53" s="56">
        <v>518</v>
      </c>
      <c r="O53" s="56">
        <v>45000000</v>
      </c>
      <c r="P53" s="59">
        <v>577</v>
      </c>
      <c r="Q53" s="56">
        <v>45000000</v>
      </c>
      <c r="R53" s="59">
        <v>691</v>
      </c>
      <c r="S53" s="60">
        <v>45000000</v>
      </c>
      <c r="T53" s="118" t="s">
        <v>1080</v>
      </c>
      <c r="U53" s="118" t="s">
        <v>1155</v>
      </c>
      <c r="V53" s="59" t="s">
        <v>1227</v>
      </c>
      <c r="W53" s="62"/>
      <c r="X53" s="56"/>
      <c r="Y53" s="56"/>
      <c r="Z53" s="56"/>
      <c r="AA53" s="56"/>
      <c r="AB53" s="56"/>
      <c r="AC53" s="56">
        <v>0</v>
      </c>
      <c r="AD53" s="56">
        <v>4200000</v>
      </c>
      <c r="AE53" s="56">
        <v>9000000</v>
      </c>
      <c r="AF53" s="56"/>
      <c r="AG53" s="56"/>
      <c r="AH53" s="60"/>
      <c r="AI53" s="63">
        <f t="shared" si="0"/>
        <v>13200000</v>
      </c>
      <c r="AJ53" s="64">
        <f t="shared" si="1"/>
        <v>31800000</v>
      </c>
      <c r="AK53" s="153"/>
    </row>
    <row r="54" spans="1:37" s="154" customFormat="1" x14ac:dyDescent="0.2">
      <c r="A54" s="55" t="s">
        <v>1042</v>
      </c>
      <c r="B54" s="123">
        <f t="shared" si="2"/>
        <v>25000000</v>
      </c>
      <c r="C54" s="57" t="s">
        <v>57</v>
      </c>
      <c r="D54" s="57" t="s">
        <v>1041</v>
      </c>
      <c r="E54" s="57" t="s">
        <v>1235</v>
      </c>
      <c r="F54" s="57" t="s">
        <v>1236</v>
      </c>
      <c r="G54" s="57" t="s">
        <v>1040</v>
      </c>
      <c r="H54" s="57" t="s">
        <v>1045</v>
      </c>
      <c r="I54" s="57" t="s">
        <v>1045</v>
      </c>
      <c r="J54" s="57" t="s">
        <v>1043</v>
      </c>
      <c r="K54" s="57" t="s">
        <v>1044</v>
      </c>
      <c r="L54" s="58"/>
      <c r="M54" s="115">
        <v>25000000</v>
      </c>
      <c r="N54" s="56">
        <v>406</v>
      </c>
      <c r="O54" s="56">
        <v>25000000</v>
      </c>
      <c r="P54" s="59">
        <v>506</v>
      </c>
      <c r="Q54" s="56">
        <v>25000000</v>
      </c>
      <c r="R54" s="59">
        <v>653</v>
      </c>
      <c r="S54" s="60">
        <v>25000000</v>
      </c>
      <c r="T54" s="118" t="s">
        <v>1081</v>
      </c>
      <c r="U54" s="118" t="s">
        <v>1156</v>
      </c>
      <c r="V54" s="59" t="s">
        <v>1228</v>
      </c>
      <c r="W54" s="62"/>
      <c r="X54" s="56"/>
      <c r="Y54" s="56"/>
      <c r="Z54" s="56"/>
      <c r="AA54" s="56"/>
      <c r="AB54" s="56"/>
      <c r="AC54" s="56">
        <v>0</v>
      </c>
      <c r="AD54" s="56">
        <v>2333333</v>
      </c>
      <c r="AE54" s="56">
        <v>5000000</v>
      </c>
      <c r="AF54" s="56"/>
      <c r="AG54" s="56"/>
      <c r="AH54" s="60"/>
      <c r="AI54" s="63">
        <f t="shared" si="0"/>
        <v>7333333</v>
      </c>
      <c r="AJ54" s="64">
        <f t="shared" si="1"/>
        <v>17666667</v>
      </c>
      <c r="AK54" s="153"/>
    </row>
    <row r="55" spans="1:37" s="154" customFormat="1" x14ac:dyDescent="0.2">
      <c r="A55" s="55" t="s">
        <v>1042</v>
      </c>
      <c r="B55" s="123">
        <f t="shared" si="2"/>
        <v>25000000</v>
      </c>
      <c r="C55" s="57" t="s">
        <v>57</v>
      </c>
      <c r="D55" s="57" t="s">
        <v>1041</v>
      </c>
      <c r="E55" s="57" t="s">
        <v>1235</v>
      </c>
      <c r="F55" s="57" t="s">
        <v>1236</v>
      </c>
      <c r="G55" s="57" t="s">
        <v>1040</v>
      </c>
      <c r="H55" s="57" t="s">
        <v>1045</v>
      </c>
      <c r="I55" s="57" t="s">
        <v>1045</v>
      </c>
      <c r="J55" s="57" t="s">
        <v>1043</v>
      </c>
      <c r="K55" s="57" t="s">
        <v>1044</v>
      </c>
      <c r="L55" s="58"/>
      <c r="M55" s="115">
        <v>25000000</v>
      </c>
      <c r="N55" s="56">
        <v>404</v>
      </c>
      <c r="O55" s="56">
        <v>25000000</v>
      </c>
      <c r="P55" s="59">
        <v>505</v>
      </c>
      <c r="Q55" s="56">
        <v>25000000</v>
      </c>
      <c r="R55" s="59">
        <v>602</v>
      </c>
      <c r="S55" s="60">
        <v>25000000</v>
      </c>
      <c r="T55" s="118" t="s">
        <v>1082</v>
      </c>
      <c r="U55" s="118" t="s">
        <v>1157</v>
      </c>
      <c r="V55" s="59" t="s">
        <v>1229</v>
      </c>
      <c r="W55" s="62"/>
      <c r="X55" s="56"/>
      <c r="Y55" s="56"/>
      <c r="Z55" s="56"/>
      <c r="AA55" s="56"/>
      <c r="AB55" s="56"/>
      <c r="AC55" s="56">
        <v>0</v>
      </c>
      <c r="AD55" s="56">
        <v>2666672</v>
      </c>
      <c r="AE55" s="56">
        <v>5000000</v>
      </c>
      <c r="AF55" s="56"/>
      <c r="AG55" s="56"/>
      <c r="AH55" s="60"/>
      <c r="AI55" s="63">
        <f t="shared" si="0"/>
        <v>7666672</v>
      </c>
      <c r="AJ55" s="64">
        <f t="shared" si="1"/>
        <v>17333328</v>
      </c>
      <c r="AK55" s="153"/>
    </row>
    <row r="56" spans="1:37" s="154" customFormat="1" x14ac:dyDescent="0.2">
      <c r="A56" s="55" t="s">
        <v>1042</v>
      </c>
      <c r="B56" s="123">
        <f t="shared" si="2"/>
        <v>37500000</v>
      </c>
      <c r="C56" s="57" t="s">
        <v>57</v>
      </c>
      <c r="D56" s="57" t="s">
        <v>1041</v>
      </c>
      <c r="E56" s="57" t="s">
        <v>1235</v>
      </c>
      <c r="F56" s="57" t="s">
        <v>1236</v>
      </c>
      <c r="G56" s="57" t="s">
        <v>1040</v>
      </c>
      <c r="H56" s="57" t="s">
        <v>1045</v>
      </c>
      <c r="I56" s="57" t="s">
        <v>1045</v>
      </c>
      <c r="J56" s="57" t="s">
        <v>1043</v>
      </c>
      <c r="K56" s="57" t="s">
        <v>1044</v>
      </c>
      <c r="L56" s="58"/>
      <c r="M56" s="115">
        <v>37500000</v>
      </c>
      <c r="N56" s="56">
        <v>399</v>
      </c>
      <c r="O56" s="56">
        <v>37500000</v>
      </c>
      <c r="P56" s="59">
        <v>488</v>
      </c>
      <c r="Q56" s="56">
        <v>37500000</v>
      </c>
      <c r="R56" s="59">
        <v>563</v>
      </c>
      <c r="S56" s="60">
        <v>37500000</v>
      </c>
      <c r="T56" s="118" t="s">
        <v>1069</v>
      </c>
      <c r="U56" s="118" t="s">
        <v>1144</v>
      </c>
      <c r="V56" s="59" t="s">
        <v>1216</v>
      </c>
      <c r="W56" s="62"/>
      <c r="X56" s="56"/>
      <c r="Y56" s="56"/>
      <c r="Z56" s="56"/>
      <c r="AA56" s="56"/>
      <c r="AB56" s="56"/>
      <c r="AC56" s="56">
        <v>0</v>
      </c>
      <c r="AD56" s="56">
        <v>4500000</v>
      </c>
      <c r="AE56" s="56">
        <v>7500000</v>
      </c>
      <c r="AF56" s="56"/>
      <c r="AG56" s="56"/>
      <c r="AH56" s="60"/>
      <c r="AI56" s="63">
        <f t="shared" si="0"/>
        <v>12000000</v>
      </c>
      <c r="AJ56" s="64">
        <f t="shared" si="1"/>
        <v>25500000</v>
      </c>
      <c r="AK56" s="153"/>
    </row>
    <row r="57" spans="1:37" s="154" customFormat="1" x14ac:dyDescent="0.2">
      <c r="A57" s="55" t="s">
        <v>1042</v>
      </c>
      <c r="B57" s="123">
        <f t="shared" si="2"/>
        <v>26908750</v>
      </c>
      <c r="C57" s="57" t="s">
        <v>57</v>
      </c>
      <c r="D57" s="57" t="s">
        <v>1041</v>
      </c>
      <c r="E57" s="57" t="s">
        <v>1235</v>
      </c>
      <c r="F57" s="57" t="s">
        <v>1236</v>
      </c>
      <c r="G57" s="57" t="s">
        <v>1040</v>
      </c>
      <c r="H57" s="57" t="s">
        <v>1045</v>
      </c>
      <c r="I57" s="57" t="s">
        <v>1045</v>
      </c>
      <c r="J57" s="57" t="s">
        <v>1043</v>
      </c>
      <c r="K57" s="57" t="s">
        <v>1044</v>
      </c>
      <c r="L57" s="58"/>
      <c r="M57" s="115">
        <v>26908750</v>
      </c>
      <c r="N57" s="56">
        <v>408</v>
      </c>
      <c r="O57" s="56">
        <v>26908750</v>
      </c>
      <c r="P57" s="59">
        <v>503</v>
      </c>
      <c r="Q57" s="56">
        <v>26908750</v>
      </c>
      <c r="R57" s="59">
        <v>651</v>
      </c>
      <c r="S57" s="60">
        <v>26908750</v>
      </c>
      <c r="T57" s="118" t="s">
        <v>1084</v>
      </c>
      <c r="U57" s="118" t="s">
        <v>1159</v>
      </c>
      <c r="V57" s="59" t="s">
        <v>1231</v>
      </c>
      <c r="W57" s="62"/>
      <c r="X57" s="56"/>
      <c r="Y57" s="56"/>
      <c r="Z57" s="56"/>
      <c r="AA57" s="56"/>
      <c r="AB57" s="56"/>
      <c r="AC57" s="56">
        <v>0</v>
      </c>
      <c r="AD57" s="56">
        <v>2511483</v>
      </c>
      <c r="AE57" s="56">
        <v>5381750</v>
      </c>
      <c r="AF57" s="56"/>
      <c r="AG57" s="56"/>
      <c r="AH57" s="60"/>
      <c r="AI57" s="63">
        <f t="shared" si="0"/>
        <v>7893233</v>
      </c>
      <c r="AJ57" s="64">
        <f t="shared" si="1"/>
        <v>19015517</v>
      </c>
      <c r="AK57" s="153"/>
    </row>
    <row r="58" spans="1:37" s="154" customFormat="1" x14ac:dyDescent="0.2">
      <c r="A58" s="55" t="s">
        <v>1042</v>
      </c>
      <c r="B58" s="123">
        <f t="shared" si="2"/>
        <v>27500000</v>
      </c>
      <c r="C58" s="57" t="s">
        <v>57</v>
      </c>
      <c r="D58" s="57" t="s">
        <v>1041</v>
      </c>
      <c r="E58" s="57" t="s">
        <v>1235</v>
      </c>
      <c r="F58" s="57" t="s">
        <v>1236</v>
      </c>
      <c r="G58" s="57" t="s">
        <v>1040</v>
      </c>
      <c r="H58" s="57" t="s">
        <v>1045</v>
      </c>
      <c r="I58" s="57" t="s">
        <v>1045</v>
      </c>
      <c r="J58" s="57" t="s">
        <v>1043</v>
      </c>
      <c r="K58" s="57" t="s">
        <v>1044</v>
      </c>
      <c r="L58" s="58"/>
      <c r="M58" s="115">
        <v>27500000</v>
      </c>
      <c r="N58" s="56">
        <v>400</v>
      </c>
      <c r="O58" s="56">
        <v>27500000</v>
      </c>
      <c r="P58" s="59">
        <v>678</v>
      </c>
      <c r="Q58" s="56">
        <v>27500000</v>
      </c>
      <c r="R58" s="59">
        <v>686</v>
      </c>
      <c r="S58" s="60">
        <v>27500000</v>
      </c>
      <c r="T58" s="118" t="s">
        <v>1070</v>
      </c>
      <c r="U58" s="118" t="s">
        <v>1145</v>
      </c>
      <c r="V58" s="59" t="s">
        <v>1217</v>
      </c>
      <c r="W58" s="62"/>
      <c r="X58" s="56"/>
      <c r="Y58" s="56"/>
      <c r="Z58" s="56"/>
      <c r="AA58" s="56"/>
      <c r="AB58" s="56"/>
      <c r="AC58" s="56">
        <v>0</v>
      </c>
      <c r="AD58" s="56">
        <v>2566667</v>
      </c>
      <c r="AE58" s="56">
        <v>5500000</v>
      </c>
      <c r="AF58" s="56"/>
      <c r="AG58" s="56"/>
      <c r="AH58" s="60"/>
      <c r="AI58" s="63">
        <f t="shared" si="0"/>
        <v>8066667</v>
      </c>
      <c r="AJ58" s="64">
        <f t="shared" si="1"/>
        <v>19433333</v>
      </c>
      <c r="AK58" s="153"/>
    </row>
    <row r="59" spans="1:37" s="154" customFormat="1" x14ac:dyDescent="0.2">
      <c r="A59" s="55" t="s">
        <v>1042</v>
      </c>
      <c r="B59" s="123">
        <f t="shared" si="2"/>
        <v>22375000</v>
      </c>
      <c r="C59" s="57" t="s">
        <v>57</v>
      </c>
      <c r="D59" s="57" t="s">
        <v>1041</v>
      </c>
      <c r="E59" s="57" t="s">
        <v>1235</v>
      </c>
      <c r="F59" s="57" t="s">
        <v>1236</v>
      </c>
      <c r="G59" s="57" t="s">
        <v>1040</v>
      </c>
      <c r="H59" s="57" t="s">
        <v>1045</v>
      </c>
      <c r="I59" s="57" t="s">
        <v>1045</v>
      </c>
      <c r="J59" s="57" t="s">
        <v>1043</v>
      </c>
      <c r="K59" s="57" t="s">
        <v>1044</v>
      </c>
      <c r="L59" s="58"/>
      <c r="M59" s="115">
        <v>22375000</v>
      </c>
      <c r="N59" s="56">
        <v>410</v>
      </c>
      <c r="O59" s="56">
        <v>22375000</v>
      </c>
      <c r="P59" s="59">
        <v>501</v>
      </c>
      <c r="Q59" s="56">
        <v>22375000</v>
      </c>
      <c r="R59" s="59">
        <v>650</v>
      </c>
      <c r="S59" s="60">
        <v>22375000</v>
      </c>
      <c r="T59" s="118" t="s">
        <v>1086</v>
      </c>
      <c r="U59" s="118" t="s">
        <v>1161</v>
      </c>
      <c r="V59" s="59" t="s">
        <v>1233</v>
      </c>
      <c r="W59" s="62"/>
      <c r="X59" s="56"/>
      <c r="Y59" s="56"/>
      <c r="Z59" s="56"/>
      <c r="AA59" s="56"/>
      <c r="AB59" s="56"/>
      <c r="AC59" s="56">
        <v>0</v>
      </c>
      <c r="AD59" s="56">
        <v>2088333</v>
      </c>
      <c r="AE59" s="56">
        <v>4475000</v>
      </c>
      <c r="AF59" s="56"/>
      <c r="AG59" s="56"/>
      <c r="AH59" s="60"/>
      <c r="AI59" s="63">
        <f t="shared" si="0"/>
        <v>6563333</v>
      </c>
      <c r="AJ59" s="64">
        <f t="shared" si="1"/>
        <v>15811667</v>
      </c>
      <c r="AK59" s="153"/>
    </row>
    <row r="60" spans="1:37" s="154" customFormat="1" x14ac:dyDescent="0.2">
      <c r="A60" s="55" t="s">
        <v>1042</v>
      </c>
      <c r="B60" s="123">
        <f t="shared" si="2"/>
        <v>26000000</v>
      </c>
      <c r="C60" s="57" t="s">
        <v>57</v>
      </c>
      <c r="D60" s="57" t="s">
        <v>1041</v>
      </c>
      <c r="E60" s="57" t="s">
        <v>1235</v>
      </c>
      <c r="F60" s="57" t="s">
        <v>1236</v>
      </c>
      <c r="G60" s="57" t="s">
        <v>1040</v>
      </c>
      <c r="H60" s="57" t="s">
        <v>1045</v>
      </c>
      <c r="I60" s="57" t="s">
        <v>1045</v>
      </c>
      <c r="J60" s="57" t="s">
        <v>1043</v>
      </c>
      <c r="K60" s="57" t="s">
        <v>1044</v>
      </c>
      <c r="L60" s="58"/>
      <c r="M60" s="115">
        <v>26000000</v>
      </c>
      <c r="N60" s="56">
        <v>511</v>
      </c>
      <c r="O60" s="56">
        <v>26000000</v>
      </c>
      <c r="P60" s="59">
        <v>580</v>
      </c>
      <c r="Q60" s="56">
        <v>26000000</v>
      </c>
      <c r="R60" s="59">
        <v>649</v>
      </c>
      <c r="S60" s="60">
        <v>26000000</v>
      </c>
      <c r="T60" s="118" t="s">
        <v>1087</v>
      </c>
      <c r="U60" s="118" t="s">
        <v>1162</v>
      </c>
      <c r="V60" s="59" t="s">
        <v>1234</v>
      </c>
      <c r="W60" s="62"/>
      <c r="X60" s="56"/>
      <c r="Y60" s="56"/>
      <c r="Z60" s="56"/>
      <c r="AA60" s="56"/>
      <c r="AB60" s="56"/>
      <c r="AC60" s="56">
        <v>0</v>
      </c>
      <c r="AD60" s="56">
        <v>2600000</v>
      </c>
      <c r="AE60" s="56">
        <v>5200000</v>
      </c>
      <c r="AF60" s="56"/>
      <c r="AG60" s="56"/>
      <c r="AH60" s="60"/>
      <c r="AI60" s="63">
        <f t="shared" si="0"/>
        <v>7800000</v>
      </c>
      <c r="AJ60" s="64">
        <f t="shared" si="1"/>
        <v>18200000</v>
      </c>
      <c r="AK60" s="153"/>
    </row>
    <row r="61" spans="1:37" s="154" customFormat="1" x14ac:dyDescent="0.2">
      <c r="A61" s="55" t="s">
        <v>1042</v>
      </c>
      <c r="B61" s="123">
        <f t="shared" si="2"/>
        <v>20000000</v>
      </c>
      <c r="C61" s="57" t="s">
        <v>57</v>
      </c>
      <c r="D61" s="57" t="s">
        <v>1041</v>
      </c>
      <c r="E61" s="57" t="s">
        <v>1235</v>
      </c>
      <c r="F61" s="57" t="s">
        <v>1236</v>
      </c>
      <c r="G61" s="57" t="s">
        <v>1040</v>
      </c>
      <c r="H61" s="57" t="s">
        <v>1045</v>
      </c>
      <c r="I61" s="57" t="s">
        <v>1045</v>
      </c>
      <c r="J61" s="57" t="s">
        <v>1043</v>
      </c>
      <c r="K61" s="57" t="s">
        <v>1044</v>
      </c>
      <c r="L61" s="58"/>
      <c r="M61" s="115">
        <v>20000000</v>
      </c>
      <c r="N61" s="56">
        <v>411</v>
      </c>
      <c r="O61" s="56">
        <v>20000000</v>
      </c>
      <c r="P61" s="59">
        <v>500</v>
      </c>
      <c r="Q61" s="56">
        <v>20000000</v>
      </c>
      <c r="R61" s="59">
        <v>655</v>
      </c>
      <c r="S61" s="60">
        <v>20000000</v>
      </c>
      <c r="T61" s="118" t="s">
        <v>1088</v>
      </c>
      <c r="U61" s="118" t="s">
        <v>1163</v>
      </c>
      <c r="V61" s="59">
        <v>414</v>
      </c>
      <c r="W61" s="62"/>
      <c r="X61" s="56"/>
      <c r="Y61" s="56"/>
      <c r="Z61" s="56"/>
      <c r="AA61" s="56"/>
      <c r="AB61" s="56"/>
      <c r="AC61" s="56">
        <v>0</v>
      </c>
      <c r="AD61" s="56">
        <v>1866667</v>
      </c>
      <c r="AE61" s="56">
        <v>4000000</v>
      </c>
      <c r="AF61" s="56"/>
      <c r="AG61" s="56"/>
      <c r="AH61" s="60"/>
      <c r="AI61" s="63">
        <f t="shared" si="0"/>
        <v>5866667</v>
      </c>
      <c r="AJ61" s="64">
        <f t="shared" si="1"/>
        <v>14133333</v>
      </c>
      <c r="AK61" s="153"/>
    </row>
    <row r="62" spans="1:37" s="154" customFormat="1" x14ac:dyDescent="0.2">
      <c r="A62" s="55" t="s">
        <v>1042</v>
      </c>
      <c r="B62" s="123">
        <f t="shared" si="2"/>
        <v>25000000</v>
      </c>
      <c r="C62" s="57" t="s">
        <v>57</v>
      </c>
      <c r="D62" s="57" t="s">
        <v>1041</v>
      </c>
      <c r="E62" s="57" t="s">
        <v>1235</v>
      </c>
      <c r="F62" s="57" t="s">
        <v>1236</v>
      </c>
      <c r="G62" s="57" t="s">
        <v>1040</v>
      </c>
      <c r="H62" s="57" t="s">
        <v>1045</v>
      </c>
      <c r="I62" s="57" t="s">
        <v>1045</v>
      </c>
      <c r="J62" s="57" t="s">
        <v>1043</v>
      </c>
      <c r="K62" s="57" t="s">
        <v>1044</v>
      </c>
      <c r="L62" s="58"/>
      <c r="M62" s="115">
        <v>25000000</v>
      </c>
      <c r="N62" s="56">
        <v>407</v>
      </c>
      <c r="O62" s="56">
        <v>25000000</v>
      </c>
      <c r="P62" s="59">
        <v>504</v>
      </c>
      <c r="Q62" s="56">
        <v>25000000</v>
      </c>
      <c r="R62" s="59">
        <v>654</v>
      </c>
      <c r="S62" s="60">
        <v>25000000</v>
      </c>
      <c r="T62" s="118" t="s">
        <v>1083</v>
      </c>
      <c r="U62" s="118" t="s">
        <v>1158</v>
      </c>
      <c r="V62" s="59" t="s">
        <v>1230</v>
      </c>
      <c r="W62" s="62"/>
      <c r="X62" s="56"/>
      <c r="Y62" s="56"/>
      <c r="Z62" s="56"/>
      <c r="AA62" s="56"/>
      <c r="AB62" s="56"/>
      <c r="AC62" s="56">
        <v>0</v>
      </c>
      <c r="AD62" s="56">
        <v>2333333</v>
      </c>
      <c r="AE62" s="56">
        <v>5000000</v>
      </c>
      <c r="AF62" s="56"/>
      <c r="AG62" s="56"/>
      <c r="AH62" s="60"/>
      <c r="AI62" s="63">
        <f t="shared" si="0"/>
        <v>7333333</v>
      </c>
      <c r="AJ62" s="64">
        <f t="shared" si="1"/>
        <v>17666667</v>
      </c>
      <c r="AK62" s="153"/>
    </row>
    <row r="63" spans="1:37" s="154" customFormat="1" x14ac:dyDescent="0.2">
      <c r="A63" s="55" t="s">
        <v>1042</v>
      </c>
      <c r="B63" s="123">
        <f t="shared" si="2"/>
        <v>41956750</v>
      </c>
      <c r="C63" s="57" t="s">
        <v>57</v>
      </c>
      <c r="D63" s="57" t="s">
        <v>1041</v>
      </c>
      <c r="E63" s="57" t="s">
        <v>1235</v>
      </c>
      <c r="F63" s="57" t="s">
        <v>1236</v>
      </c>
      <c r="G63" s="57" t="s">
        <v>1040</v>
      </c>
      <c r="H63" s="57" t="s">
        <v>1045</v>
      </c>
      <c r="I63" s="57" t="s">
        <v>1045</v>
      </c>
      <c r="J63" s="57" t="s">
        <v>1043</v>
      </c>
      <c r="K63" s="57" t="s">
        <v>1044</v>
      </c>
      <c r="L63" s="58"/>
      <c r="M63" s="115">
        <v>41956750</v>
      </c>
      <c r="N63" s="56">
        <v>412</v>
      </c>
      <c r="O63" s="56">
        <v>41956750</v>
      </c>
      <c r="P63" s="59">
        <v>499</v>
      </c>
      <c r="Q63" s="56">
        <v>41956750</v>
      </c>
      <c r="R63" s="59">
        <v>680</v>
      </c>
      <c r="S63" s="60">
        <v>41956750</v>
      </c>
      <c r="T63" s="118" t="s">
        <v>1090</v>
      </c>
      <c r="U63" s="118" t="s">
        <v>1165</v>
      </c>
      <c r="V63" s="59">
        <v>422</v>
      </c>
      <c r="W63" s="62"/>
      <c r="X63" s="56"/>
      <c r="Y63" s="56"/>
      <c r="Z63" s="56"/>
      <c r="AA63" s="56"/>
      <c r="AB63" s="56"/>
      <c r="AC63" s="56">
        <v>0</v>
      </c>
      <c r="AD63" s="56">
        <v>3915963</v>
      </c>
      <c r="AE63" s="56">
        <v>8391350</v>
      </c>
      <c r="AF63" s="56"/>
      <c r="AG63" s="56"/>
      <c r="AH63" s="60"/>
      <c r="AI63" s="63">
        <f t="shared" si="0"/>
        <v>12307313</v>
      </c>
      <c r="AJ63" s="64">
        <f t="shared" si="1"/>
        <v>29649437</v>
      </c>
      <c r="AK63" s="153"/>
    </row>
    <row r="64" spans="1:37" s="154" customFormat="1" x14ac:dyDescent="0.2">
      <c r="A64" s="55" t="s">
        <v>1042</v>
      </c>
      <c r="B64" s="123">
        <f t="shared" si="2"/>
        <v>16000000</v>
      </c>
      <c r="C64" s="57" t="s">
        <v>57</v>
      </c>
      <c r="D64" s="57" t="s">
        <v>1041</v>
      </c>
      <c r="E64" s="57" t="s">
        <v>1235</v>
      </c>
      <c r="F64" s="57" t="s">
        <v>1236</v>
      </c>
      <c r="G64" s="57" t="s">
        <v>1040</v>
      </c>
      <c r="H64" s="57" t="s">
        <v>1045</v>
      </c>
      <c r="I64" s="57" t="s">
        <v>1045</v>
      </c>
      <c r="J64" s="57" t="s">
        <v>1043</v>
      </c>
      <c r="K64" s="57" t="s">
        <v>1044</v>
      </c>
      <c r="L64" s="58"/>
      <c r="M64" s="115">
        <v>16000000</v>
      </c>
      <c r="N64" s="56">
        <v>480</v>
      </c>
      <c r="O64" s="56">
        <v>16000000</v>
      </c>
      <c r="P64" s="59">
        <v>549</v>
      </c>
      <c r="Q64" s="56">
        <v>16000000</v>
      </c>
      <c r="R64" s="59">
        <v>568</v>
      </c>
      <c r="S64" s="60">
        <v>16000000</v>
      </c>
      <c r="T64" s="118" t="s">
        <v>1091</v>
      </c>
      <c r="U64" s="118" t="s">
        <v>1166</v>
      </c>
      <c r="V64" s="59">
        <v>307</v>
      </c>
      <c r="W64" s="62"/>
      <c r="X64" s="56"/>
      <c r="Y64" s="56"/>
      <c r="Z64" s="56"/>
      <c r="AA64" s="56"/>
      <c r="AB64" s="56"/>
      <c r="AC64" s="56">
        <v>0</v>
      </c>
      <c r="AD64" s="56">
        <v>1920000</v>
      </c>
      <c r="AE64" s="56">
        <v>3200000</v>
      </c>
      <c r="AF64" s="56"/>
      <c r="AG64" s="56"/>
      <c r="AH64" s="60"/>
      <c r="AI64" s="63">
        <f t="shared" si="0"/>
        <v>5120000</v>
      </c>
      <c r="AJ64" s="64">
        <f t="shared" si="1"/>
        <v>10880000</v>
      </c>
      <c r="AK64" s="153"/>
    </row>
    <row r="65" spans="1:37" s="154" customFormat="1" x14ac:dyDescent="0.2">
      <c r="A65" s="55" t="s">
        <v>1042</v>
      </c>
      <c r="B65" s="123">
        <f t="shared" si="2"/>
        <v>28500000</v>
      </c>
      <c r="C65" s="57" t="s">
        <v>57</v>
      </c>
      <c r="D65" s="57" t="s">
        <v>1041</v>
      </c>
      <c r="E65" s="57" t="s">
        <v>1235</v>
      </c>
      <c r="F65" s="57" t="s">
        <v>1236</v>
      </c>
      <c r="G65" s="57" t="s">
        <v>1040</v>
      </c>
      <c r="H65" s="57" t="s">
        <v>1045</v>
      </c>
      <c r="I65" s="57" t="s">
        <v>1045</v>
      </c>
      <c r="J65" s="57" t="s">
        <v>1043</v>
      </c>
      <c r="K65" s="57" t="s">
        <v>1044</v>
      </c>
      <c r="L65" s="58"/>
      <c r="M65" s="115">
        <v>28500000</v>
      </c>
      <c r="N65" s="56">
        <v>481</v>
      </c>
      <c r="O65" s="56">
        <v>28500000</v>
      </c>
      <c r="P65" s="59">
        <v>551</v>
      </c>
      <c r="Q65" s="56">
        <v>28500000</v>
      </c>
      <c r="R65" s="59">
        <v>575</v>
      </c>
      <c r="S65" s="60">
        <v>28500000</v>
      </c>
      <c r="T65" s="118" t="s">
        <v>1092</v>
      </c>
      <c r="U65" s="118" t="s">
        <v>1167</v>
      </c>
      <c r="V65" s="59">
        <v>306</v>
      </c>
      <c r="W65" s="62"/>
      <c r="X65" s="56"/>
      <c r="Y65" s="56"/>
      <c r="Z65" s="56"/>
      <c r="AA65" s="56"/>
      <c r="AB65" s="56"/>
      <c r="AC65" s="56">
        <v>0</v>
      </c>
      <c r="AD65" s="56">
        <v>3040000</v>
      </c>
      <c r="AE65" s="56">
        <v>5700000</v>
      </c>
      <c r="AF65" s="56"/>
      <c r="AG65" s="56"/>
      <c r="AH65" s="60"/>
      <c r="AI65" s="63">
        <f t="shared" si="0"/>
        <v>8740000</v>
      </c>
      <c r="AJ65" s="64">
        <f t="shared" si="1"/>
        <v>19760000</v>
      </c>
      <c r="AK65" s="153"/>
    </row>
    <row r="66" spans="1:37" s="154" customFormat="1" x14ac:dyDescent="0.2">
      <c r="A66" s="55" t="s">
        <v>1042</v>
      </c>
      <c r="B66" s="123">
        <f t="shared" si="2"/>
        <v>14000000</v>
      </c>
      <c r="C66" s="57" t="s">
        <v>57</v>
      </c>
      <c r="D66" s="57" t="s">
        <v>1041</v>
      </c>
      <c r="E66" s="57" t="s">
        <v>1235</v>
      </c>
      <c r="F66" s="57" t="s">
        <v>1236</v>
      </c>
      <c r="G66" s="57" t="s">
        <v>1040</v>
      </c>
      <c r="H66" s="57" t="s">
        <v>1045</v>
      </c>
      <c r="I66" s="57" t="s">
        <v>1045</v>
      </c>
      <c r="J66" s="57" t="s">
        <v>1043</v>
      </c>
      <c r="K66" s="57" t="s">
        <v>1044</v>
      </c>
      <c r="L66" s="58"/>
      <c r="M66" s="115">
        <v>14000000</v>
      </c>
      <c r="N66" s="56">
        <v>857</v>
      </c>
      <c r="O66" s="56">
        <v>14000000</v>
      </c>
      <c r="P66" s="59">
        <v>944</v>
      </c>
      <c r="Q66" s="56">
        <v>14000000</v>
      </c>
      <c r="R66" s="59">
        <v>1179</v>
      </c>
      <c r="S66" s="60">
        <v>14000000</v>
      </c>
      <c r="T66" s="118" t="s">
        <v>1093</v>
      </c>
      <c r="U66" s="118" t="s">
        <v>1941</v>
      </c>
      <c r="V66" s="59">
        <v>701</v>
      </c>
      <c r="W66" s="62"/>
      <c r="X66" s="56"/>
      <c r="Y66" s="56"/>
      <c r="Z66" s="56"/>
      <c r="AA66" s="56"/>
      <c r="AB66" s="56"/>
      <c r="AC66" s="56"/>
      <c r="AD66" s="56"/>
      <c r="AE66" s="56">
        <v>0</v>
      </c>
      <c r="AF66" s="56"/>
      <c r="AG66" s="56"/>
      <c r="AH66" s="60"/>
      <c r="AI66" s="63">
        <f t="shared" si="0"/>
        <v>0</v>
      </c>
      <c r="AJ66" s="64">
        <f t="shared" si="1"/>
        <v>14000000</v>
      </c>
      <c r="AK66" s="153"/>
    </row>
    <row r="67" spans="1:37" s="154" customFormat="1" x14ac:dyDescent="0.2">
      <c r="A67" s="55" t="s">
        <v>1042</v>
      </c>
      <c r="B67" s="123">
        <f t="shared" si="2"/>
        <v>8000000</v>
      </c>
      <c r="C67" s="57" t="s">
        <v>57</v>
      </c>
      <c r="D67" s="57" t="s">
        <v>1041</v>
      </c>
      <c r="E67" s="57" t="s">
        <v>1235</v>
      </c>
      <c r="F67" s="57" t="s">
        <v>1236</v>
      </c>
      <c r="G67" s="57" t="s">
        <v>1040</v>
      </c>
      <c r="H67" s="57" t="s">
        <v>1045</v>
      </c>
      <c r="I67" s="57" t="s">
        <v>1045</v>
      </c>
      <c r="J67" s="57" t="s">
        <v>1043</v>
      </c>
      <c r="K67" s="57" t="s">
        <v>1044</v>
      </c>
      <c r="L67" s="58"/>
      <c r="M67" s="115">
        <v>8000000</v>
      </c>
      <c r="N67" s="56">
        <v>801</v>
      </c>
      <c r="O67" s="56">
        <v>8000000</v>
      </c>
      <c r="P67" s="59">
        <v>862</v>
      </c>
      <c r="Q67" s="56">
        <v>8000000</v>
      </c>
      <c r="R67" s="59">
        <v>976</v>
      </c>
      <c r="S67" s="60">
        <v>8000000</v>
      </c>
      <c r="T67" s="118" t="s">
        <v>1094</v>
      </c>
      <c r="U67" s="118" t="s">
        <v>1168</v>
      </c>
      <c r="V67" s="59">
        <v>621</v>
      </c>
      <c r="W67" s="62"/>
      <c r="X67" s="56"/>
      <c r="Y67" s="56"/>
      <c r="Z67" s="56"/>
      <c r="AA67" s="56"/>
      <c r="AB67" s="56"/>
      <c r="AC67" s="56"/>
      <c r="AD67" s="56"/>
      <c r="AE67" s="56">
        <v>0</v>
      </c>
      <c r="AF67" s="56"/>
      <c r="AG67" s="56"/>
      <c r="AH67" s="60"/>
      <c r="AI67" s="63">
        <f t="shared" ref="AI67:AI81" si="5">SUM(W67:AH67)</f>
        <v>0</v>
      </c>
      <c r="AJ67" s="64">
        <f t="shared" ref="AJ67:AJ81" si="6">+S67-AI67</f>
        <v>8000000</v>
      </c>
      <c r="AK67" s="153"/>
    </row>
    <row r="68" spans="1:37" s="154" customFormat="1" x14ac:dyDescent="0.2">
      <c r="A68" s="55" t="s">
        <v>1042</v>
      </c>
      <c r="B68" s="123">
        <f t="shared" si="2"/>
        <v>20000000</v>
      </c>
      <c r="C68" s="57" t="s">
        <v>57</v>
      </c>
      <c r="D68" s="57" t="s">
        <v>1041</v>
      </c>
      <c r="E68" s="57" t="s">
        <v>1235</v>
      </c>
      <c r="F68" s="57" t="s">
        <v>1236</v>
      </c>
      <c r="G68" s="57" t="s">
        <v>1040</v>
      </c>
      <c r="H68" s="57" t="s">
        <v>1045</v>
      </c>
      <c r="I68" s="57" t="s">
        <v>1045</v>
      </c>
      <c r="J68" s="57" t="s">
        <v>1043</v>
      </c>
      <c r="K68" s="57" t="s">
        <v>1044</v>
      </c>
      <c r="L68" s="58"/>
      <c r="M68" s="115">
        <v>20000000</v>
      </c>
      <c r="N68" s="56">
        <v>532</v>
      </c>
      <c r="O68" s="56">
        <v>20000000</v>
      </c>
      <c r="P68" s="59">
        <v>626</v>
      </c>
      <c r="Q68" s="56">
        <v>20000000</v>
      </c>
      <c r="R68" s="59">
        <v>679</v>
      </c>
      <c r="S68" s="60">
        <v>20000000</v>
      </c>
      <c r="T68" s="118" t="s">
        <v>1095</v>
      </c>
      <c r="U68" s="118" t="s">
        <v>1169</v>
      </c>
      <c r="V68" s="59">
        <v>424</v>
      </c>
      <c r="W68" s="62"/>
      <c r="X68" s="56"/>
      <c r="Y68" s="56"/>
      <c r="Z68" s="56"/>
      <c r="AA68" s="56"/>
      <c r="AB68" s="56"/>
      <c r="AC68" s="56">
        <v>0</v>
      </c>
      <c r="AD68" s="56">
        <v>0</v>
      </c>
      <c r="AE68" s="56">
        <v>5866667</v>
      </c>
      <c r="AF68" s="56"/>
      <c r="AG68" s="56"/>
      <c r="AH68" s="60"/>
      <c r="AI68" s="63">
        <f t="shared" si="5"/>
        <v>5866667</v>
      </c>
      <c r="AJ68" s="64">
        <f t="shared" si="6"/>
        <v>14133333</v>
      </c>
      <c r="AK68" s="153"/>
    </row>
    <row r="69" spans="1:37" s="154" customFormat="1" x14ac:dyDescent="0.2">
      <c r="A69" s="55" t="s">
        <v>1042</v>
      </c>
      <c r="B69" s="123">
        <f t="shared" si="2"/>
        <v>16145250</v>
      </c>
      <c r="C69" s="57" t="s">
        <v>57</v>
      </c>
      <c r="D69" s="57" t="s">
        <v>1041</v>
      </c>
      <c r="E69" s="57" t="s">
        <v>1235</v>
      </c>
      <c r="F69" s="57" t="s">
        <v>1236</v>
      </c>
      <c r="G69" s="57" t="s">
        <v>1040</v>
      </c>
      <c r="H69" s="57" t="s">
        <v>1045</v>
      </c>
      <c r="I69" s="57" t="s">
        <v>1045</v>
      </c>
      <c r="J69" s="57" t="s">
        <v>1043</v>
      </c>
      <c r="K69" s="57" t="s">
        <v>1044</v>
      </c>
      <c r="L69" s="58"/>
      <c r="M69" s="115">
        <v>16145250</v>
      </c>
      <c r="N69" s="56">
        <v>530</v>
      </c>
      <c r="O69" s="56">
        <v>16145250</v>
      </c>
      <c r="P69" s="59">
        <v>567</v>
      </c>
      <c r="Q69" s="56">
        <v>16145250</v>
      </c>
      <c r="R69" s="59">
        <v>660</v>
      </c>
      <c r="S69" s="60">
        <v>16145250</v>
      </c>
      <c r="T69" s="118" t="s">
        <v>1096</v>
      </c>
      <c r="U69" s="118" t="s">
        <v>1170</v>
      </c>
      <c r="V69" s="59">
        <v>353</v>
      </c>
      <c r="W69" s="62"/>
      <c r="X69" s="56"/>
      <c r="Y69" s="56"/>
      <c r="Z69" s="56"/>
      <c r="AA69" s="56"/>
      <c r="AB69" s="56"/>
      <c r="AC69" s="56">
        <v>0</v>
      </c>
      <c r="AD69" s="56">
        <v>1506890</v>
      </c>
      <c r="AE69" s="56">
        <v>3229050</v>
      </c>
      <c r="AF69" s="56"/>
      <c r="AG69" s="56"/>
      <c r="AH69" s="60"/>
      <c r="AI69" s="63">
        <f t="shared" si="5"/>
        <v>4735940</v>
      </c>
      <c r="AJ69" s="64">
        <f t="shared" si="6"/>
        <v>11409310</v>
      </c>
      <c r="AK69" s="153"/>
    </row>
    <row r="70" spans="1:37" s="154" customFormat="1" x14ac:dyDescent="0.2">
      <c r="A70" s="55" t="s">
        <v>1042</v>
      </c>
      <c r="B70" s="123">
        <f t="shared" si="2"/>
        <v>9471880</v>
      </c>
      <c r="C70" s="57" t="s">
        <v>57</v>
      </c>
      <c r="D70" s="57" t="s">
        <v>1041</v>
      </c>
      <c r="E70" s="57" t="s">
        <v>1235</v>
      </c>
      <c r="F70" s="57" t="s">
        <v>1236</v>
      </c>
      <c r="G70" s="57" t="s">
        <v>1040</v>
      </c>
      <c r="H70" s="57" t="s">
        <v>1045</v>
      </c>
      <c r="I70" s="57" t="s">
        <v>1045</v>
      </c>
      <c r="J70" s="57" t="s">
        <v>1043</v>
      </c>
      <c r="K70" s="57" t="s">
        <v>1044</v>
      </c>
      <c r="L70" s="58"/>
      <c r="M70" s="115">
        <v>9471880</v>
      </c>
      <c r="N70" s="56">
        <v>413</v>
      </c>
      <c r="O70" s="56">
        <v>9471880</v>
      </c>
      <c r="P70" s="59">
        <v>498</v>
      </c>
      <c r="Q70" s="56">
        <v>9471880</v>
      </c>
      <c r="R70" s="59">
        <v>610</v>
      </c>
      <c r="S70" s="60">
        <v>9471880</v>
      </c>
      <c r="T70" s="118" t="s">
        <v>1097</v>
      </c>
      <c r="U70" s="118" t="s">
        <v>1171</v>
      </c>
      <c r="V70" s="59">
        <v>384</v>
      </c>
      <c r="W70" s="62"/>
      <c r="X70" s="56"/>
      <c r="Y70" s="56"/>
      <c r="Z70" s="56"/>
      <c r="AA70" s="56"/>
      <c r="AB70" s="56"/>
      <c r="AC70" s="56">
        <v>0</v>
      </c>
      <c r="AD70" s="56">
        <v>1722160</v>
      </c>
      <c r="AE70" s="56">
        <v>3229050</v>
      </c>
      <c r="AF70" s="56"/>
      <c r="AG70" s="56"/>
      <c r="AH70" s="60"/>
      <c r="AI70" s="63">
        <f t="shared" si="5"/>
        <v>4951210</v>
      </c>
      <c r="AJ70" s="64">
        <f t="shared" si="6"/>
        <v>4520670</v>
      </c>
      <c r="AK70" s="153"/>
    </row>
    <row r="71" spans="1:37" s="154" customFormat="1" x14ac:dyDescent="0.2">
      <c r="A71" s="55" t="s">
        <v>1042</v>
      </c>
      <c r="B71" s="123">
        <f t="shared" si="2"/>
        <v>16145250</v>
      </c>
      <c r="C71" s="57" t="s">
        <v>57</v>
      </c>
      <c r="D71" s="57" t="s">
        <v>1041</v>
      </c>
      <c r="E71" s="57" t="s">
        <v>1235</v>
      </c>
      <c r="F71" s="57" t="s">
        <v>1236</v>
      </c>
      <c r="G71" s="57" t="s">
        <v>1040</v>
      </c>
      <c r="H71" s="57" t="s">
        <v>1045</v>
      </c>
      <c r="I71" s="57" t="s">
        <v>1045</v>
      </c>
      <c r="J71" s="57" t="s">
        <v>1043</v>
      </c>
      <c r="K71" s="57" t="s">
        <v>1044</v>
      </c>
      <c r="L71" s="58"/>
      <c r="M71" s="115">
        <v>16145250</v>
      </c>
      <c r="N71" s="56">
        <v>414</v>
      </c>
      <c r="O71" s="56">
        <v>16145250</v>
      </c>
      <c r="P71" s="59">
        <v>497</v>
      </c>
      <c r="Q71" s="56">
        <v>16145250</v>
      </c>
      <c r="R71" s="59">
        <v>652</v>
      </c>
      <c r="S71" s="60">
        <v>16145250</v>
      </c>
      <c r="T71" s="118" t="s">
        <v>1098</v>
      </c>
      <c r="U71" s="118" t="s">
        <v>1172</v>
      </c>
      <c r="V71" s="59">
        <v>401</v>
      </c>
      <c r="W71" s="62"/>
      <c r="X71" s="56"/>
      <c r="Y71" s="56"/>
      <c r="Z71" s="56"/>
      <c r="AA71" s="56"/>
      <c r="AB71" s="56"/>
      <c r="AC71" s="56">
        <v>0</v>
      </c>
      <c r="AD71" s="56">
        <v>1506890</v>
      </c>
      <c r="AE71" s="56">
        <v>3229050</v>
      </c>
      <c r="AF71" s="56"/>
      <c r="AG71" s="56"/>
      <c r="AH71" s="60"/>
      <c r="AI71" s="63">
        <f t="shared" si="5"/>
        <v>4735940</v>
      </c>
      <c r="AJ71" s="64">
        <f t="shared" si="6"/>
        <v>11409310</v>
      </c>
      <c r="AK71" s="153"/>
    </row>
    <row r="72" spans="1:37" s="154" customFormat="1" x14ac:dyDescent="0.2">
      <c r="A72" s="55" t="s">
        <v>1042</v>
      </c>
      <c r="B72" s="123">
        <f t="shared" si="2"/>
        <v>14107500</v>
      </c>
      <c r="C72" s="57" t="s">
        <v>57</v>
      </c>
      <c r="D72" s="57" t="s">
        <v>1041</v>
      </c>
      <c r="E72" s="57" t="s">
        <v>1235</v>
      </c>
      <c r="F72" s="57" t="s">
        <v>1236</v>
      </c>
      <c r="G72" s="57" t="s">
        <v>1040</v>
      </c>
      <c r="H72" s="57" t="s">
        <v>1045</v>
      </c>
      <c r="I72" s="57" t="s">
        <v>1045</v>
      </c>
      <c r="J72" s="57" t="s">
        <v>1043</v>
      </c>
      <c r="K72" s="57" t="s">
        <v>1044</v>
      </c>
      <c r="L72" s="58"/>
      <c r="M72" s="115">
        <v>14107500</v>
      </c>
      <c r="N72" s="56">
        <v>415</v>
      </c>
      <c r="O72" s="56">
        <v>14107500</v>
      </c>
      <c r="P72" s="59">
        <v>496</v>
      </c>
      <c r="Q72" s="56">
        <v>14107500</v>
      </c>
      <c r="R72" s="59">
        <v>581</v>
      </c>
      <c r="S72" s="60">
        <v>14107500</v>
      </c>
      <c r="T72" s="118" t="s">
        <v>1099</v>
      </c>
      <c r="U72" s="118" t="s">
        <v>1173</v>
      </c>
      <c r="V72" s="59">
        <v>333</v>
      </c>
      <c r="W72" s="62"/>
      <c r="X72" s="56"/>
      <c r="Y72" s="56"/>
      <c r="Z72" s="56"/>
      <c r="AA72" s="56"/>
      <c r="AB72" s="56"/>
      <c r="AC72" s="56">
        <v>0</v>
      </c>
      <c r="AD72" s="56">
        <v>1504800</v>
      </c>
      <c r="AE72" s="56">
        <v>2821500</v>
      </c>
      <c r="AF72" s="56"/>
      <c r="AG72" s="56"/>
      <c r="AH72" s="60"/>
      <c r="AI72" s="63">
        <f t="shared" si="5"/>
        <v>4326300</v>
      </c>
      <c r="AJ72" s="64">
        <f t="shared" si="6"/>
        <v>9781200</v>
      </c>
      <c r="AK72" s="153"/>
    </row>
    <row r="73" spans="1:37" s="154" customFormat="1" x14ac:dyDescent="0.2">
      <c r="A73" s="55" t="s">
        <v>1042</v>
      </c>
      <c r="B73" s="123">
        <f t="shared" si="2"/>
        <v>18183000</v>
      </c>
      <c r="C73" s="57" t="s">
        <v>57</v>
      </c>
      <c r="D73" s="57" t="s">
        <v>1041</v>
      </c>
      <c r="E73" s="57" t="s">
        <v>1235</v>
      </c>
      <c r="F73" s="57" t="s">
        <v>1236</v>
      </c>
      <c r="G73" s="57" t="s">
        <v>1040</v>
      </c>
      <c r="H73" s="57" t="s">
        <v>1045</v>
      </c>
      <c r="I73" s="57" t="s">
        <v>1045</v>
      </c>
      <c r="J73" s="57" t="s">
        <v>1043</v>
      </c>
      <c r="K73" s="57" t="s">
        <v>1044</v>
      </c>
      <c r="L73" s="58"/>
      <c r="M73" s="115">
        <v>18183000</v>
      </c>
      <c r="N73" s="56">
        <v>409</v>
      </c>
      <c r="O73" s="56">
        <v>18183000</v>
      </c>
      <c r="P73" s="59">
        <v>502</v>
      </c>
      <c r="Q73" s="56">
        <v>18183000</v>
      </c>
      <c r="R73" s="59">
        <v>601</v>
      </c>
      <c r="S73" s="60">
        <v>18183000</v>
      </c>
      <c r="T73" s="118" t="s">
        <v>1085</v>
      </c>
      <c r="U73" s="118" t="s">
        <v>1160</v>
      </c>
      <c r="V73" s="59" t="s">
        <v>1232</v>
      </c>
      <c r="W73" s="62"/>
      <c r="X73" s="56"/>
      <c r="Y73" s="56"/>
      <c r="Z73" s="56"/>
      <c r="AA73" s="56"/>
      <c r="AB73" s="56"/>
      <c r="AC73" s="56">
        <v>0</v>
      </c>
      <c r="AD73" s="56">
        <v>1939520</v>
      </c>
      <c r="AE73" s="56">
        <v>3636600</v>
      </c>
      <c r="AF73" s="56"/>
      <c r="AG73" s="56"/>
      <c r="AH73" s="60"/>
      <c r="AI73" s="63">
        <f t="shared" si="5"/>
        <v>5576120</v>
      </c>
      <c r="AJ73" s="64">
        <f t="shared" si="6"/>
        <v>12606880</v>
      </c>
      <c r="AK73" s="153"/>
    </row>
    <row r="74" spans="1:37" s="154" customFormat="1" x14ac:dyDescent="0.2">
      <c r="A74" s="55" t="s">
        <v>1042</v>
      </c>
      <c r="B74" s="123">
        <f t="shared" si="2"/>
        <v>14003000</v>
      </c>
      <c r="C74" s="57" t="s">
        <v>57</v>
      </c>
      <c r="D74" s="57" t="s">
        <v>1041</v>
      </c>
      <c r="E74" s="57" t="s">
        <v>1235</v>
      </c>
      <c r="F74" s="57" t="s">
        <v>1236</v>
      </c>
      <c r="G74" s="57" t="s">
        <v>1040</v>
      </c>
      <c r="H74" s="57" t="s">
        <v>1045</v>
      </c>
      <c r="I74" s="57" t="s">
        <v>1045</v>
      </c>
      <c r="J74" s="57" t="s">
        <v>1043</v>
      </c>
      <c r="K74" s="57" t="s">
        <v>1044</v>
      </c>
      <c r="L74" s="58"/>
      <c r="M74" s="115">
        <v>14003000</v>
      </c>
      <c r="N74" s="56">
        <v>416</v>
      </c>
      <c r="O74" s="56">
        <v>14003000</v>
      </c>
      <c r="P74" s="59">
        <v>538</v>
      </c>
      <c r="Q74" s="56">
        <v>14003000</v>
      </c>
      <c r="R74" s="59">
        <v>617</v>
      </c>
      <c r="S74" s="60">
        <v>14003000</v>
      </c>
      <c r="T74" s="118" t="s">
        <v>1101</v>
      </c>
      <c r="U74" s="118" t="s">
        <v>1175</v>
      </c>
      <c r="V74" s="59">
        <v>369</v>
      </c>
      <c r="W74" s="62"/>
      <c r="X74" s="56"/>
      <c r="Y74" s="56"/>
      <c r="Z74" s="56"/>
      <c r="AA74" s="56"/>
      <c r="AB74" s="56"/>
      <c r="AC74" s="56">
        <v>0</v>
      </c>
      <c r="AD74" s="56">
        <v>1306947</v>
      </c>
      <c r="AE74" s="56">
        <v>2800600</v>
      </c>
      <c r="AF74" s="56"/>
      <c r="AG74" s="56"/>
      <c r="AH74" s="60"/>
      <c r="AI74" s="63">
        <f t="shared" si="5"/>
        <v>4107547</v>
      </c>
      <c r="AJ74" s="64">
        <f t="shared" si="6"/>
        <v>9895453</v>
      </c>
      <c r="AK74" s="153"/>
    </row>
    <row r="75" spans="1:37" s="154" customFormat="1" x14ac:dyDescent="0.2">
      <c r="A75" s="55" t="s">
        <v>1042</v>
      </c>
      <c r="B75" s="123">
        <f t="shared" si="2"/>
        <v>17242500</v>
      </c>
      <c r="C75" s="57" t="s">
        <v>57</v>
      </c>
      <c r="D75" s="57" t="s">
        <v>1041</v>
      </c>
      <c r="E75" s="57" t="s">
        <v>1235</v>
      </c>
      <c r="F75" s="57" t="s">
        <v>1236</v>
      </c>
      <c r="G75" s="57" t="s">
        <v>1040</v>
      </c>
      <c r="H75" s="57" t="s">
        <v>1045</v>
      </c>
      <c r="I75" s="57" t="s">
        <v>1045</v>
      </c>
      <c r="J75" s="57" t="s">
        <v>1043</v>
      </c>
      <c r="K75" s="57" t="s">
        <v>1044</v>
      </c>
      <c r="L75" s="58"/>
      <c r="M75" s="115">
        <v>17242500</v>
      </c>
      <c r="N75" s="56">
        <v>517</v>
      </c>
      <c r="O75" s="56">
        <v>17242500</v>
      </c>
      <c r="P75" s="59">
        <v>575</v>
      </c>
      <c r="Q75" s="56">
        <v>17242500</v>
      </c>
      <c r="R75" s="59">
        <v>631</v>
      </c>
      <c r="S75" s="60">
        <v>17242500</v>
      </c>
      <c r="T75" s="118" t="s">
        <v>1102</v>
      </c>
      <c r="U75" s="118" t="s">
        <v>1176</v>
      </c>
      <c r="V75" s="59">
        <v>338</v>
      </c>
      <c r="W75" s="62"/>
      <c r="X75" s="56"/>
      <c r="Y75" s="56"/>
      <c r="Z75" s="56"/>
      <c r="AA75" s="56"/>
      <c r="AB75" s="56"/>
      <c r="AC75" s="56">
        <v>0</v>
      </c>
      <c r="AD75" s="56">
        <v>1724250</v>
      </c>
      <c r="AE75" s="56">
        <v>3448500</v>
      </c>
      <c r="AF75" s="56"/>
      <c r="AG75" s="56"/>
      <c r="AH75" s="60"/>
      <c r="AI75" s="63">
        <f t="shared" si="5"/>
        <v>5172750</v>
      </c>
      <c r="AJ75" s="64">
        <f t="shared" si="6"/>
        <v>12069750</v>
      </c>
      <c r="AK75" s="153"/>
    </row>
    <row r="76" spans="1:37" s="154" customFormat="1" x14ac:dyDescent="0.2">
      <c r="A76" s="55" t="s">
        <v>1042</v>
      </c>
      <c r="B76" s="123">
        <f t="shared" si="2"/>
        <v>12122000</v>
      </c>
      <c r="C76" s="57" t="s">
        <v>57</v>
      </c>
      <c r="D76" s="57" t="s">
        <v>1041</v>
      </c>
      <c r="E76" s="57" t="s">
        <v>1235</v>
      </c>
      <c r="F76" s="57" t="s">
        <v>1236</v>
      </c>
      <c r="G76" s="57" t="s">
        <v>1040</v>
      </c>
      <c r="H76" s="57" t="s">
        <v>1045</v>
      </c>
      <c r="I76" s="57" t="s">
        <v>1045</v>
      </c>
      <c r="J76" s="57" t="s">
        <v>1043</v>
      </c>
      <c r="K76" s="57" t="s">
        <v>1044</v>
      </c>
      <c r="L76" s="58"/>
      <c r="M76" s="115">
        <v>12122000</v>
      </c>
      <c r="N76" s="56">
        <v>516</v>
      </c>
      <c r="O76" s="56">
        <v>12122000</v>
      </c>
      <c r="P76" s="59">
        <v>574</v>
      </c>
      <c r="Q76" s="56">
        <v>12122000</v>
      </c>
      <c r="R76" s="59">
        <v>633</v>
      </c>
      <c r="S76" s="60">
        <v>12122000</v>
      </c>
      <c r="T76" s="118" t="s">
        <v>1103</v>
      </c>
      <c r="U76" s="118" t="s">
        <v>1177</v>
      </c>
      <c r="V76" s="59">
        <v>327</v>
      </c>
      <c r="W76" s="62"/>
      <c r="X76" s="56"/>
      <c r="Y76" s="56"/>
      <c r="Z76" s="56"/>
      <c r="AA76" s="56"/>
      <c r="AB76" s="56"/>
      <c r="AC76" s="56">
        <v>0</v>
      </c>
      <c r="AD76" s="56">
        <v>1212200</v>
      </c>
      <c r="AE76" s="56">
        <v>2424400</v>
      </c>
      <c r="AF76" s="56"/>
      <c r="AG76" s="56"/>
      <c r="AH76" s="60"/>
      <c r="AI76" s="63">
        <f t="shared" si="5"/>
        <v>3636600</v>
      </c>
      <c r="AJ76" s="64">
        <f t="shared" si="6"/>
        <v>8485400</v>
      </c>
      <c r="AK76" s="153"/>
    </row>
    <row r="77" spans="1:37" s="154" customFormat="1" x14ac:dyDescent="0.2">
      <c r="A77" s="55" t="s">
        <v>1042</v>
      </c>
      <c r="B77" s="123">
        <f t="shared" si="2"/>
        <v>20000000</v>
      </c>
      <c r="C77" s="57" t="s">
        <v>57</v>
      </c>
      <c r="D77" s="57" t="s">
        <v>1041</v>
      </c>
      <c r="E77" s="57" t="s">
        <v>1235</v>
      </c>
      <c r="F77" s="57" t="s">
        <v>1236</v>
      </c>
      <c r="G77" s="57" t="s">
        <v>1040</v>
      </c>
      <c r="H77" s="57" t="s">
        <v>1045</v>
      </c>
      <c r="I77" s="57" t="s">
        <v>1045</v>
      </c>
      <c r="J77" s="57" t="s">
        <v>1043</v>
      </c>
      <c r="K77" s="57" t="s">
        <v>1044</v>
      </c>
      <c r="L77" s="58"/>
      <c r="M77" s="115">
        <v>20000000</v>
      </c>
      <c r="N77" s="56">
        <v>520</v>
      </c>
      <c r="O77" s="56">
        <v>20000000</v>
      </c>
      <c r="P77" s="59">
        <v>576</v>
      </c>
      <c r="Q77" s="56">
        <v>20000000</v>
      </c>
      <c r="R77" s="59">
        <v>636</v>
      </c>
      <c r="S77" s="60">
        <v>20000000</v>
      </c>
      <c r="T77" s="118" t="s">
        <v>1089</v>
      </c>
      <c r="U77" s="118" t="s">
        <v>1164</v>
      </c>
      <c r="V77" s="59">
        <v>340</v>
      </c>
      <c r="W77" s="62"/>
      <c r="X77" s="56"/>
      <c r="Y77" s="56"/>
      <c r="Z77" s="56"/>
      <c r="AA77" s="56"/>
      <c r="AB77" s="56"/>
      <c r="AC77" s="56">
        <v>0</v>
      </c>
      <c r="AD77" s="56">
        <v>2000000</v>
      </c>
      <c r="AE77" s="56">
        <v>4000000</v>
      </c>
      <c r="AF77" s="56"/>
      <c r="AG77" s="56"/>
      <c r="AH77" s="60"/>
      <c r="AI77" s="63">
        <f t="shared" si="5"/>
        <v>6000000</v>
      </c>
      <c r="AJ77" s="64">
        <f t="shared" si="6"/>
        <v>14000000</v>
      </c>
      <c r="AK77" s="153"/>
    </row>
    <row r="78" spans="1:37" s="154" customFormat="1" x14ac:dyDescent="0.2">
      <c r="A78" s="55" t="s">
        <v>1042</v>
      </c>
      <c r="B78" s="123">
        <f t="shared" si="2"/>
        <v>14734500</v>
      </c>
      <c r="C78" s="57" t="s">
        <v>57</v>
      </c>
      <c r="D78" s="57" t="s">
        <v>1041</v>
      </c>
      <c r="E78" s="57" t="s">
        <v>1235</v>
      </c>
      <c r="F78" s="57" t="s">
        <v>1236</v>
      </c>
      <c r="G78" s="57" t="s">
        <v>1040</v>
      </c>
      <c r="H78" s="57" t="s">
        <v>1045</v>
      </c>
      <c r="I78" s="57" t="s">
        <v>1045</v>
      </c>
      <c r="J78" s="57" t="s">
        <v>1043</v>
      </c>
      <c r="K78" s="57" t="s">
        <v>1044</v>
      </c>
      <c r="L78" s="58"/>
      <c r="M78" s="115">
        <v>14734500</v>
      </c>
      <c r="N78" s="56">
        <v>417</v>
      </c>
      <c r="O78" s="56">
        <v>14734500</v>
      </c>
      <c r="P78" s="59">
        <v>537</v>
      </c>
      <c r="Q78" s="56">
        <v>14734500</v>
      </c>
      <c r="R78" s="59">
        <v>667</v>
      </c>
      <c r="S78" s="60">
        <v>14734500</v>
      </c>
      <c r="T78" s="118" t="s">
        <v>1105</v>
      </c>
      <c r="U78" s="118" t="s">
        <v>1179</v>
      </c>
      <c r="V78" s="59">
        <v>372</v>
      </c>
      <c r="W78" s="62"/>
      <c r="X78" s="56"/>
      <c r="Y78" s="56"/>
      <c r="Z78" s="56"/>
      <c r="AA78" s="56"/>
      <c r="AB78" s="56"/>
      <c r="AC78" s="56">
        <v>0</v>
      </c>
      <c r="AD78" s="56">
        <v>1375220</v>
      </c>
      <c r="AE78" s="56">
        <v>2946900</v>
      </c>
      <c r="AF78" s="56"/>
      <c r="AG78" s="56"/>
      <c r="AH78" s="60"/>
      <c r="AI78" s="63">
        <f t="shared" si="5"/>
        <v>4322120</v>
      </c>
      <c r="AJ78" s="64">
        <f t="shared" si="6"/>
        <v>10412380</v>
      </c>
      <c r="AK78" s="153"/>
    </row>
    <row r="79" spans="1:37" s="154" customFormat="1" x14ac:dyDescent="0.2">
      <c r="A79" s="55" t="s">
        <v>1042</v>
      </c>
      <c r="B79" s="123">
        <f t="shared" si="2"/>
        <v>14107500</v>
      </c>
      <c r="C79" s="57" t="s">
        <v>57</v>
      </c>
      <c r="D79" s="57" t="s">
        <v>1041</v>
      </c>
      <c r="E79" s="57" t="s">
        <v>1235</v>
      </c>
      <c r="F79" s="57" t="s">
        <v>1236</v>
      </c>
      <c r="G79" s="57" t="s">
        <v>1040</v>
      </c>
      <c r="H79" s="57" t="s">
        <v>1045</v>
      </c>
      <c r="I79" s="57" t="s">
        <v>1045</v>
      </c>
      <c r="J79" s="57" t="s">
        <v>1043</v>
      </c>
      <c r="K79" s="57" t="s">
        <v>1044</v>
      </c>
      <c r="L79" s="58"/>
      <c r="M79" s="115">
        <v>14107500</v>
      </c>
      <c r="N79" s="56">
        <v>527</v>
      </c>
      <c r="O79" s="56">
        <v>14107500</v>
      </c>
      <c r="P79" s="59">
        <v>568</v>
      </c>
      <c r="Q79" s="56">
        <v>14107500</v>
      </c>
      <c r="R79" s="59">
        <v>644</v>
      </c>
      <c r="S79" s="60">
        <v>14107500</v>
      </c>
      <c r="T79" s="118" t="s">
        <v>1100</v>
      </c>
      <c r="U79" s="118" t="s">
        <v>1174</v>
      </c>
      <c r="V79" s="59">
        <v>391</v>
      </c>
      <c r="W79" s="62"/>
      <c r="X79" s="56"/>
      <c r="Y79" s="56"/>
      <c r="Z79" s="56"/>
      <c r="AA79" s="56"/>
      <c r="AB79" s="56"/>
      <c r="AC79" s="56">
        <v>0</v>
      </c>
      <c r="AD79" s="56">
        <v>1410750</v>
      </c>
      <c r="AE79" s="56">
        <v>2821500</v>
      </c>
      <c r="AF79" s="56"/>
      <c r="AG79" s="56"/>
      <c r="AH79" s="60"/>
      <c r="AI79" s="63">
        <f t="shared" si="5"/>
        <v>4232250</v>
      </c>
      <c r="AJ79" s="64">
        <f t="shared" si="6"/>
        <v>9875250</v>
      </c>
      <c r="AK79" s="153"/>
    </row>
    <row r="80" spans="1:37" s="154" customFormat="1" x14ac:dyDescent="0.2">
      <c r="A80" s="55" t="s">
        <v>1042</v>
      </c>
      <c r="B80" s="123">
        <f t="shared" si="2"/>
        <v>11599500</v>
      </c>
      <c r="C80" s="57" t="s">
        <v>57</v>
      </c>
      <c r="D80" s="57" t="s">
        <v>1041</v>
      </c>
      <c r="E80" s="57" t="s">
        <v>1235</v>
      </c>
      <c r="F80" s="57" t="s">
        <v>1236</v>
      </c>
      <c r="G80" s="57" t="s">
        <v>1040</v>
      </c>
      <c r="H80" s="57" t="s">
        <v>1045</v>
      </c>
      <c r="I80" s="57" t="s">
        <v>1045</v>
      </c>
      <c r="J80" s="57" t="s">
        <v>1043</v>
      </c>
      <c r="K80" s="57" t="s">
        <v>1044</v>
      </c>
      <c r="L80" s="58"/>
      <c r="M80" s="115">
        <v>11599500</v>
      </c>
      <c r="N80" s="56">
        <v>515</v>
      </c>
      <c r="O80" s="56">
        <v>11599500</v>
      </c>
      <c r="P80" s="59">
        <v>854</v>
      </c>
      <c r="Q80" s="56">
        <v>11599500</v>
      </c>
      <c r="R80" s="59">
        <v>936</v>
      </c>
      <c r="S80" s="60">
        <v>11599500</v>
      </c>
      <c r="T80" s="118" t="s">
        <v>1107</v>
      </c>
      <c r="U80" s="118" t="s">
        <v>1181</v>
      </c>
      <c r="V80" s="59">
        <v>603</v>
      </c>
      <c r="W80" s="62"/>
      <c r="X80" s="56"/>
      <c r="Y80" s="56"/>
      <c r="Z80" s="56"/>
      <c r="AA80" s="56"/>
      <c r="AB80" s="56"/>
      <c r="AC80" s="56"/>
      <c r="AD80" s="56"/>
      <c r="AE80" s="56">
        <v>1288833</v>
      </c>
      <c r="AF80" s="56"/>
      <c r="AG80" s="56"/>
      <c r="AH80" s="60"/>
      <c r="AI80" s="63">
        <f t="shared" si="5"/>
        <v>1288833</v>
      </c>
      <c r="AJ80" s="64">
        <f t="shared" si="6"/>
        <v>10310667</v>
      </c>
      <c r="AK80" s="153"/>
    </row>
    <row r="81" spans="1:37" s="154" customFormat="1" x14ac:dyDescent="0.2">
      <c r="A81" s="55" t="s">
        <v>1042</v>
      </c>
      <c r="B81" s="123">
        <f t="shared" si="2"/>
        <v>12122000</v>
      </c>
      <c r="C81" s="57" t="s">
        <v>57</v>
      </c>
      <c r="D81" s="57" t="s">
        <v>1041</v>
      </c>
      <c r="E81" s="57" t="s">
        <v>1235</v>
      </c>
      <c r="F81" s="57" t="s">
        <v>1236</v>
      </c>
      <c r="G81" s="57" t="s">
        <v>1040</v>
      </c>
      <c r="H81" s="57" t="s">
        <v>1045</v>
      </c>
      <c r="I81" s="57" t="s">
        <v>1045</v>
      </c>
      <c r="J81" s="57" t="s">
        <v>1043</v>
      </c>
      <c r="K81" s="57" t="s">
        <v>1044</v>
      </c>
      <c r="L81" s="58"/>
      <c r="M81" s="115">
        <v>12122000</v>
      </c>
      <c r="N81" s="56">
        <v>524</v>
      </c>
      <c r="O81" s="56">
        <v>12122000</v>
      </c>
      <c r="P81" s="59">
        <v>572</v>
      </c>
      <c r="Q81" s="56">
        <v>12122000</v>
      </c>
      <c r="R81" s="59">
        <v>635</v>
      </c>
      <c r="S81" s="60">
        <v>12122000</v>
      </c>
      <c r="T81" s="118" t="s">
        <v>1104</v>
      </c>
      <c r="U81" s="118" t="s">
        <v>1178</v>
      </c>
      <c r="V81" s="59">
        <v>322</v>
      </c>
      <c r="W81" s="62"/>
      <c r="X81" s="56"/>
      <c r="Y81" s="56"/>
      <c r="Z81" s="56"/>
      <c r="AA81" s="56"/>
      <c r="AB81" s="56"/>
      <c r="AC81" s="56">
        <v>0</v>
      </c>
      <c r="AD81" s="56">
        <v>1212200</v>
      </c>
      <c r="AE81" s="56">
        <v>2424400</v>
      </c>
      <c r="AF81" s="56"/>
      <c r="AG81" s="56"/>
      <c r="AH81" s="60"/>
      <c r="AI81" s="63">
        <f t="shared" si="5"/>
        <v>3636600</v>
      </c>
      <c r="AJ81" s="64">
        <f t="shared" si="6"/>
        <v>8485400</v>
      </c>
      <c r="AK81" s="153"/>
    </row>
    <row r="82" spans="1:37" s="154" customFormat="1" x14ac:dyDescent="0.2">
      <c r="A82" s="55" t="s">
        <v>1042</v>
      </c>
      <c r="B82" s="123">
        <f t="shared" si="2"/>
        <v>25000000</v>
      </c>
      <c r="C82" s="57" t="s">
        <v>57</v>
      </c>
      <c r="D82" s="57" t="s">
        <v>1041</v>
      </c>
      <c r="E82" s="57" t="s">
        <v>1235</v>
      </c>
      <c r="F82" s="57" t="s">
        <v>1236</v>
      </c>
      <c r="G82" s="57" t="s">
        <v>1040</v>
      </c>
      <c r="H82" s="57" t="s">
        <v>1045</v>
      </c>
      <c r="I82" s="57" t="s">
        <v>1045</v>
      </c>
      <c r="J82" s="57" t="s">
        <v>1043</v>
      </c>
      <c r="K82" s="57" t="s">
        <v>1044</v>
      </c>
      <c r="L82" s="58"/>
      <c r="M82" s="115">
        <v>25000000</v>
      </c>
      <c r="N82" s="56">
        <v>521</v>
      </c>
      <c r="O82" s="56">
        <v>25000000</v>
      </c>
      <c r="P82" s="59">
        <v>571</v>
      </c>
      <c r="Q82" s="56">
        <v>25000000</v>
      </c>
      <c r="R82" s="59">
        <v>689</v>
      </c>
      <c r="S82" s="60">
        <v>25000000</v>
      </c>
      <c r="T82" s="118" t="s">
        <v>1109</v>
      </c>
      <c r="U82" s="118" t="s">
        <v>1183</v>
      </c>
      <c r="V82" s="59">
        <v>423</v>
      </c>
      <c r="W82" s="62"/>
      <c r="X82" s="56"/>
      <c r="Y82" s="56"/>
      <c r="Z82" s="56"/>
      <c r="AA82" s="56"/>
      <c r="AB82" s="56"/>
      <c r="AC82" s="56">
        <v>0</v>
      </c>
      <c r="AD82" s="56">
        <v>2333333</v>
      </c>
      <c r="AE82" s="56">
        <v>5000000</v>
      </c>
      <c r="AF82" s="56"/>
      <c r="AG82" s="56"/>
      <c r="AH82" s="60"/>
      <c r="AI82" s="63">
        <f t="shared" ref="AI82:AI88" si="7">SUM(W82:AH82)</f>
        <v>7333333</v>
      </c>
      <c r="AJ82" s="64">
        <f t="shared" ref="AJ82:AJ88" si="8">+S82-AI82</f>
        <v>17666667</v>
      </c>
      <c r="AK82" s="153"/>
    </row>
    <row r="83" spans="1:37" s="154" customFormat="1" x14ac:dyDescent="0.2">
      <c r="A83" s="55" t="s">
        <v>1042</v>
      </c>
      <c r="B83" s="123">
        <f t="shared" si="2"/>
        <v>25000000</v>
      </c>
      <c r="C83" s="57" t="s">
        <v>57</v>
      </c>
      <c r="D83" s="57" t="s">
        <v>1041</v>
      </c>
      <c r="E83" s="57" t="s">
        <v>1235</v>
      </c>
      <c r="F83" s="57" t="s">
        <v>1236</v>
      </c>
      <c r="G83" s="57" t="s">
        <v>1040</v>
      </c>
      <c r="H83" s="57" t="s">
        <v>1045</v>
      </c>
      <c r="I83" s="57" t="s">
        <v>1045</v>
      </c>
      <c r="J83" s="57" t="s">
        <v>1043</v>
      </c>
      <c r="K83" s="57" t="s">
        <v>1044</v>
      </c>
      <c r="L83" s="58"/>
      <c r="M83" s="115">
        <v>25000000</v>
      </c>
      <c r="N83" s="56">
        <v>522</v>
      </c>
      <c r="O83" s="56">
        <v>25000000</v>
      </c>
      <c r="P83" s="59">
        <v>570</v>
      </c>
      <c r="Q83" s="56">
        <v>25000000</v>
      </c>
      <c r="R83" s="59">
        <v>632</v>
      </c>
      <c r="S83" s="60">
        <v>25000000</v>
      </c>
      <c r="T83" s="118" t="s">
        <v>1110</v>
      </c>
      <c r="U83" s="118" t="s">
        <v>1184</v>
      </c>
      <c r="V83" s="59">
        <v>321</v>
      </c>
      <c r="W83" s="62"/>
      <c r="X83" s="56"/>
      <c r="Y83" s="56"/>
      <c r="Z83" s="56"/>
      <c r="AA83" s="56"/>
      <c r="AB83" s="56"/>
      <c r="AC83" s="56">
        <v>0</v>
      </c>
      <c r="AD83" s="56">
        <v>2500000</v>
      </c>
      <c r="AE83" s="56">
        <v>5000000</v>
      </c>
      <c r="AF83" s="56"/>
      <c r="AG83" s="56"/>
      <c r="AH83" s="60"/>
      <c r="AI83" s="63">
        <f t="shared" si="7"/>
        <v>7500000</v>
      </c>
      <c r="AJ83" s="64">
        <f t="shared" si="8"/>
        <v>17500000</v>
      </c>
      <c r="AK83" s="153"/>
    </row>
    <row r="84" spans="1:37" s="154" customFormat="1" x14ac:dyDescent="0.2">
      <c r="A84" s="55" t="s">
        <v>1042</v>
      </c>
      <c r="B84" s="123">
        <f t="shared" si="2"/>
        <v>18183000</v>
      </c>
      <c r="C84" s="57" t="s">
        <v>57</v>
      </c>
      <c r="D84" s="57" t="s">
        <v>1041</v>
      </c>
      <c r="E84" s="57" t="s">
        <v>1235</v>
      </c>
      <c r="F84" s="57" t="s">
        <v>1236</v>
      </c>
      <c r="G84" s="57" t="s">
        <v>1040</v>
      </c>
      <c r="H84" s="57" t="s">
        <v>1045</v>
      </c>
      <c r="I84" s="57" t="s">
        <v>1045</v>
      </c>
      <c r="J84" s="57" t="s">
        <v>1043</v>
      </c>
      <c r="K84" s="57" t="s">
        <v>1044</v>
      </c>
      <c r="L84" s="58"/>
      <c r="M84" s="115">
        <v>18183000</v>
      </c>
      <c r="N84" s="56">
        <v>420</v>
      </c>
      <c r="O84" s="56">
        <v>18183000</v>
      </c>
      <c r="P84" s="59">
        <v>535</v>
      </c>
      <c r="Q84" s="56">
        <v>18183000</v>
      </c>
      <c r="R84" s="59">
        <v>578</v>
      </c>
      <c r="S84" s="60">
        <v>18183000</v>
      </c>
      <c r="T84" s="118" t="s">
        <v>1111</v>
      </c>
      <c r="U84" s="118" t="s">
        <v>1185</v>
      </c>
      <c r="V84" s="59">
        <v>318</v>
      </c>
      <c r="W84" s="62"/>
      <c r="X84" s="56"/>
      <c r="Y84" s="56"/>
      <c r="Z84" s="56"/>
      <c r="AA84" s="56"/>
      <c r="AB84" s="56"/>
      <c r="AC84" s="56">
        <v>0</v>
      </c>
      <c r="AD84" s="56">
        <v>1818300</v>
      </c>
      <c r="AE84" s="56">
        <v>3636600</v>
      </c>
      <c r="AF84" s="56"/>
      <c r="AG84" s="56"/>
      <c r="AH84" s="60"/>
      <c r="AI84" s="63">
        <f t="shared" si="7"/>
        <v>5454900</v>
      </c>
      <c r="AJ84" s="64">
        <f t="shared" si="8"/>
        <v>12728100</v>
      </c>
      <c r="AK84" s="153"/>
    </row>
    <row r="85" spans="1:37" s="154" customFormat="1" x14ac:dyDescent="0.2">
      <c r="A85" s="55" t="s">
        <v>1042</v>
      </c>
      <c r="B85" s="123">
        <f t="shared" si="2"/>
        <v>20000000</v>
      </c>
      <c r="C85" s="57" t="s">
        <v>57</v>
      </c>
      <c r="D85" s="57" t="s">
        <v>1041</v>
      </c>
      <c r="E85" s="57" t="s">
        <v>1235</v>
      </c>
      <c r="F85" s="57" t="s">
        <v>1236</v>
      </c>
      <c r="G85" s="57" t="s">
        <v>1040</v>
      </c>
      <c r="H85" s="57" t="s">
        <v>1045</v>
      </c>
      <c r="I85" s="57" t="s">
        <v>1045</v>
      </c>
      <c r="J85" s="57" t="s">
        <v>1043</v>
      </c>
      <c r="K85" s="57" t="s">
        <v>1044</v>
      </c>
      <c r="L85" s="58"/>
      <c r="M85" s="115">
        <v>20000000</v>
      </c>
      <c r="N85" s="56">
        <v>526</v>
      </c>
      <c r="O85" s="56">
        <v>20000000</v>
      </c>
      <c r="P85" s="59">
        <v>566</v>
      </c>
      <c r="Q85" s="56">
        <v>20000000</v>
      </c>
      <c r="R85" s="59">
        <v>647</v>
      </c>
      <c r="S85" s="60">
        <v>20000000</v>
      </c>
      <c r="T85" s="118" t="s">
        <v>1112</v>
      </c>
      <c r="U85" s="118" t="s">
        <v>1186</v>
      </c>
      <c r="V85" s="59">
        <v>335</v>
      </c>
      <c r="W85" s="62"/>
      <c r="X85" s="56"/>
      <c r="Y85" s="56"/>
      <c r="Z85" s="56"/>
      <c r="AA85" s="56"/>
      <c r="AB85" s="56"/>
      <c r="AC85" s="56">
        <v>0</v>
      </c>
      <c r="AD85" s="56">
        <v>2000000</v>
      </c>
      <c r="AE85" s="56">
        <v>4000000</v>
      </c>
      <c r="AF85" s="56"/>
      <c r="AG85" s="56"/>
      <c r="AH85" s="60"/>
      <c r="AI85" s="63">
        <f t="shared" si="7"/>
        <v>6000000</v>
      </c>
      <c r="AJ85" s="64">
        <f t="shared" si="8"/>
        <v>14000000</v>
      </c>
      <c r="AK85" s="153"/>
    </row>
    <row r="86" spans="1:37" s="154" customFormat="1" x14ac:dyDescent="0.2">
      <c r="A86" s="55" t="s">
        <v>1042</v>
      </c>
      <c r="B86" s="123">
        <f t="shared" si="2"/>
        <v>21527000</v>
      </c>
      <c r="C86" s="57" t="s">
        <v>57</v>
      </c>
      <c r="D86" s="57" t="s">
        <v>1041</v>
      </c>
      <c r="E86" s="57" t="s">
        <v>1235</v>
      </c>
      <c r="F86" s="57" t="s">
        <v>1236</v>
      </c>
      <c r="G86" s="57" t="s">
        <v>1040</v>
      </c>
      <c r="H86" s="57" t="s">
        <v>1045</v>
      </c>
      <c r="I86" s="57" t="s">
        <v>1045</v>
      </c>
      <c r="J86" s="57" t="s">
        <v>1043</v>
      </c>
      <c r="K86" s="57" t="s">
        <v>1044</v>
      </c>
      <c r="L86" s="58"/>
      <c r="M86" s="115">
        <v>21527000</v>
      </c>
      <c r="N86" s="56">
        <v>425</v>
      </c>
      <c r="O86" s="56">
        <v>21527000</v>
      </c>
      <c r="P86" s="59">
        <v>534</v>
      </c>
      <c r="Q86" s="56">
        <v>21527000</v>
      </c>
      <c r="R86" s="59">
        <v>580</v>
      </c>
      <c r="S86" s="60">
        <v>21527000</v>
      </c>
      <c r="T86" s="118" t="s">
        <v>1113</v>
      </c>
      <c r="U86" s="118" t="s">
        <v>1187</v>
      </c>
      <c r="V86" s="59">
        <v>319</v>
      </c>
      <c r="W86" s="62"/>
      <c r="X86" s="56"/>
      <c r="Y86" s="56"/>
      <c r="Z86" s="56"/>
      <c r="AA86" s="56"/>
      <c r="AB86" s="56"/>
      <c r="AC86" s="56">
        <v>0</v>
      </c>
      <c r="AD86" s="56">
        <v>2152695</v>
      </c>
      <c r="AE86" s="56">
        <v>4305400</v>
      </c>
      <c r="AF86" s="56"/>
      <c r="AG86" s="56"/>
      <c r="AH86" s="60"/>
      <c r="AI86" s="63">
        <f t="shared" si="7"/>
        <v>6458095</v>
      </c>
      <c r="AJ86" s="64">
        <f t="shared" si="8"/>
        <v>15068905</v>
      </c>
      <c r="AK86" s="153"/>
    </row>
    <row r="87" spans="1:37" s="154" customFormat="1" x14ac:dyDescent="0.2">
      <c r="A87" s="55" t="s">
        <v>1042</v>
      </c>
      <c r="B87" s="123">
        <f t="shared" ref="B87:B142" si="9">+S87</f>
        <v>29625750</v>
      </c>
      <c r="C87" s="57" t="s">
        <v>57</v>
      </c>
      <c r="D87" s="57" t="s">
        <v>1041</v>
      </c>
      <c r="E87" s="57" t="s">
        <v>1235</v>
      </c>
      <c r="F87" s="57" t="s">
        <v>1236</v>
      </c>
      <c r="G87" s="57" t="s">
        <v>1040</v>
      </c>
      <c r="H87" s="57" t="s">
        <v>1045</v>
      </c>
      <c r="I87" s="57" t="s">
        <v>1045</v>
      </c>
      <c r="J87" s="57" t="s">
        <v>1043</v>
      </c>
      <c r="K87" s="57" t="s">
        <v>1044</v>
      </c>
      <c r="L87" s="58"/>
      <c r="M87" s="115">
        <v>29625750</v>
      </c>
      <c r="N87" s="56">
        <v>448</v>
      </c>
      <c r="O87" s="56">
        <v>29625750</v>
      </c>
      <c r="P87" s="59">
        <v>533</v>
      </c>
      <c r="Q87" s="56">
        <v>29625750</v>
      </c>
      <c r="R87" s="59">
        <v>579</v>
      </c>
      <c r="S87" s="60">
        <v>29625750</v>
      </c>
      <c r="T87" s="118" t="s">
        <v>1114</v>
      </c>
      <c r="U87" s="118" t="s">
        <v>1188</v>
      </c>
      <c r="V87" s="59">
        <v>317</v>
      </c>
      <c r="W87" s="62"/>
      <c r="X87" s="56"/>
      <c r="Y87" s="56"/>
      <c r="Z87" s="56"/>
      <c r="AA87" s="56"/>
      <c r="AB87" s="56"/>
      <c r="AC87" s="56">
        <v>0</v>
      </c>
      <c r="AD87" s="56">
        <v>2962575</v>
      </c>
      <c r="AE87" s="56">
        <v>5925150</v>
      </c>
      <c r="AF87" s="56"/>
      <c r="AG87" s="56"/>
      <c r="AH87" s="60"/>
      <c r="AI87" s="63">
        <f t="shared" si="7"/>
        <v>8887725</v>
      </c>
      <c r="AJ87" s="64">
        <f t="shared" si="8"/>
        <v>20738025</v>
      </c>
      <c r="AK87" s="153"/>
    </row>
    <row r="88" spans="1:37" s="154" customFormat="1" x14ac:dyDescent="0.2">
      <c r="A88" s="55" t="s">
        <v>1042</v>
      </c>
      <c r="B88" s="123">
        <f t="shared" si="9"/>
        <v>32400000</v>
      </c>
      <c r="C88" s="57" t="s">
        <v>57</v>
      </c>
      <c r="D88" s="57" t="s">
        <v>1041</v>
      </c>
      <c r="E88" s="57" t="s">
        <v>1235</v>
      </c>
      <c r="F88" s="57" t="s">
        <v>1236</v>
      </c>
      <c r="G88" s="57" t="s">
        <v>1040</v>
      </c>
      <c r="H88" s="57" t="s">
        <v>1045</v>
      </c>
      <c r="I88" s="57" t="s">
        <v>1045</v>
      </c>
      <c r="J88" s="57" t="s">
        <v>1043</v>
      </c>
      <c r="K88" s="57" t="s">
        <v>1044</v>
      </c>
      <c r="L88" s="58"/>
      <c r="M88" s="115">
        <v>32400000</v>
      </c>
      <c r="N88" s="56">
        <v>424</v>
      </c>
      <c r="O88" s="56">
        <v>32400000</v>
      </c>
      <c r="P88" s="59">
        <v>552</v>
      </c>
      <c r="Q88" s="56">
        <v>32400000</v>
      </c>
      <c r="R88" s="59">
        <v>567</v>
      </c>
      <c r="S88" s="60">
        <v>32400000</v>
      </c>
      <c r="T88" s="118" t="s">
        <v>1115</v>
      </c>
      <c r="U88" s="118" t="s">
        <v>1189</v>
      </c>
      <c r="V88" s="59">
        <v>305</v>
      </c>
      <c r="W88" s="62"/>
      <c r="X88" s="56"/>
      <c r="Y88" s="56"/>
      <c r="Z88" s="56"/>
      <c r="AA88" s="56"/>
      <c r="AB88" s="56"/>
      <c r="AC88" s="56">
        <v>0</v>
      </c>
      <c r="AD88" s="56">
        <v>3888000</v>
      </c>
      <c r="AE88" s="56">
        <v>6480000</v>
      </c>
      <c r="AF88" s="56"/>
      <c r="AG88" s="56"/>
      <c r="AH88" s="60"/>
      <c r="AI88" s="63">
        <f t="shared" si="7"/>
        <v>10368000</v>
      </c>
      <c r="AJ88" s="64">
        <f t="shared" si="8"/>
        <v>22032000</v>
      </c>
      <c r="AK88" s="153"/>
    </row>
    <row r="89" spans="1:37" s="154" customFormat="1" x14ac:dyDescent="0.2">
      <c r="A89" s="55" t="s">
        <v>1042</v>
      </c>
      <c r="B89" s="123">
        <f t="shared" si="9"/>
        <v>32400000</v>
      </c>
      <c r="C89" s="57" t="s">
        <v>57</v>
      </c>
      <c r="D89" s="57" t="s">
        <v>1041</v>
      </c>
      <c r="E89" s="57" t="s">
        <v>1235</v>
      </c>
      <c r="F89" s="57" t="s">
        <v>1236</v>
      </c>
      <c r="G89" s="57" t="s">
        <v>1040</v>
      </c>
      <c r="H89" s="57" t="s">
        <v>1045</v>
      </c>
      <c r="I89" s="57" t="s">
        <v>1045</v>
      </c>
      <c r="J89" s="57" t="s">
        <v>1043</v>
      </c>
      <c r="K89" s="57" t="s">
        <v>1044</v>
      </c>
      <c r="L89" s="58"/>
      <c r="M89" s="115">
        <v>32400000</v>
      </c>
      <c r="N89" s="56">
        <v>451</v>
      </c>
      <c r="O89" s="56">
        <v>32400000</v>
      </c>
      <c r="P89" s="59">
        <v>539</v>
      </c>
      <c r="Q89" s="56">
        <v>32400000</v>
      </c>
      <c r="R89" s="59">
        <v>570</v>
      </c>
      <c r="S89" s="60">
        <v>32400000</v>
      </c>
      <c r="T89" s="118" t="s">
        <v>1116</v>
      </c>
      <c r="U89" s="118" t="s">
        <v>1190</v>
      </c>
      <c r="V89" s="59">
        <v>314</v>
      </c>
      <c r="W89" s="62"/>
      <c r="X89" s="56"/>
      <c r="Y89" s="56"/>
      <c r="Z89" s="56"/>
      <c r="AA89" s="56"/>
      <c r="AB89" s="56"/>
      <c r="AC89" s="56">
        <v>0</v>
      </c>
      <c r="AD89" s="56">
        <v>3888000</v>
      </c>
      <c r="AE89" s="56">
        <v>6480000</v>
      </c>
      <c r="AF89" s="56"/>
      <c r="AG89" s="56"/>
      <c r="AH89" s="60"/>
      <c r="AI89" s="63">
        <f t="shared" si="0"/>
        <v>10368000</v>
      </c>
      <c r="AJ89" s="64">
        <f t="shared" si="1"/>
        <v>22032000</v>
      </c>
      <c r="AK89" s="153"/>
    </row>
    <row r="90" spans="1:37" s="154" customFormat="1" x14ac:dyDescent="0.2">
      <c r="A90" s="55" t="s">
        <v>1042</v>
      </c>
      <c r="B90" s="123">
        <f t="shared" si="9"/>
        <v>19332500</v>
      </c>
      <c r="C90" s="57" t="s">
        <v>57</v>
      </c>
      <c r="D90" s="57" t="s">
        <v>1041</v>
      </c>
      <c r="E90" s="57" t="s">
        <v>1235</v>
      </c>
      <c r="F90" s="57" t="s">
        <v>1236</v>
      </c>
      <c r="G90" s="57" t="s">
        <v>1040</v>
      </c>
      <c r="H90" s="57" t="s">
        <v>1045</v>
      </c>
      <c r="I90" s="57" t="s">
        <v>1045</v>
      </c>
      <c r="J90" s="57" t="s">
        <v>1043</v>
      </c>
      <c r="K90" s="57" t="s">
        <v>1044</v>
      </c>
      <c r="L90" s="58"/>
      <c r="M90" s="115">
        <v>19332500</v>
      </c>
      <c r="N90" s="56">
        <v>418</v>
      </c>
      <c r="O90" s="56">
        <v>19332500</v>
      </c>
      <c r="P90" s="59">
        <v>531</v>
      </c>
      <c r="Q90" s="56">
        <v>19332500</v>
      </c>
      <c r="R90" s="59">
        <v>611</v>
      </c>
      <c r="S90" s="60">
        <v>19332500</v>
      </c>
      <c r="T90" s="118" t="s">
        <v>1106</v>
      </c>
      <c r="U90" s="118" t="s">
        <v>1180</v>
      </c>
      <c r="V90" s="59">
        <v>323</v>
      </c>
      <c r="W90" s="62"/>
      <c r="X90" s="56"/>
      <c r="Y90" s="56"/>
      <c r="Z90" s="56"/>
      <c r="AA90" s="56"/>
      <c r="AB90" s="56"/>
      <c r="AC90" s="56">
        <v>0</v>
      </c>
      <c r="AD90" s="56">
        <v>2062133</v>
      </c>
      <c r="AE90" s="56">
        <v>3866500</v>
      </c>
      <c r="AF90" s="56"/>
      <c r="AG90" s="56"/>
      <c r="AH90" s="60"/>
      <c r="AI90" s="63">
        <f t="shared" si="0"/>
        <v>5928633</v>
      </c>
      <c r="AJ90" s="64">
        <f t="shared" si="1"/>
        <v>13403867</v>
      </c>
      <c r="AK90" s="153"/>
    </row>
    <row r="91" spans="1:37" s="154" customFormat="1" x14ac:dyDescent="0.2">
      <c r="A91" s="55" t="s">
        <v>1042</v>
      </c>
      <c r="B91" s="123">
        <f t="shared" si="9"/>
        <v>30000000</v>
      </c>
      <c r="C91" s="57" t="s">
        <v>57</v>
      </c>
      <c r="D91" s="57" t="s">
        <v>1041</v>
      </c>
      <c r="E91" s="57" t="s">
        <v>1235</v>
      </c>
      <c r="F91" s="57" t="s">
        <v>1236</v>
      </c>
      <c r="G91" s="57" t="s">
        <v>1040</v>
      </c>
      <c r="H91" s="57" t="s">
        <v>1045</v>
      </c>
      <c r="I91" s="57" t="s">
        <v>1045</v>
      </c>
      <c r="J91" s="57" t="s">
        <v>1043</v>
      </c>
      <c r="K91" s="57" t="s">
        <v>1044</v>
      </c>
      <c r="L91" s="58"/>
      <c r="M91" s="115">
        <v>30000000</v>
      </c>
      <c r="N91" s="56">
        <v>449</v>
      </c>
      <c r="O91" s="56">
        <v>30000000</v>
      </c>
      <c r="P91" s="59">
        <v>579</v>
      </c>
      <c r="Q91" s="56">
        <v>30000000</v>
      </c>
      <c r="R91" s="59">
        <v>699</v>
      </c>
      <c r="S91" s="60">
        <v>30000000</v>
      </c>
      <c r="T91" s="118" t="s">
        <v>1118</v>
      </c>
      <c r="U91" s="118" t="s">
        <v>1192</v>
      </c>
      <c r="V91" s="59">
        <v>383</v>
      </c>
      <c r="W91" s="62"/>
      <c r="X91" s="56"/>
      <c r="Y91" s="56"/>
      <c r="Z91" s="56"/>
      <c r="AA91" s="56"/>
      <c r="AB91" s="56"/>
      <c r="AC91" s="56">
        <v>0</v>
      </c>
      <c r="AD91" s="56">
        <v>2800000</v>
      </c>
      <c r="AE91" s="56">
        <v>6000000</v>
      </c>
      <c r="AF91" s="56"/>
      <c r="AG91" s="56"/>
      <c r="AH91" s="60"/>
      <c r="AI91" s="63">
        <f t="shared" si="0"/>
        <v>8800000</v>
      </c>
      <c r="AJ91" s="64">
        <f t="shared" si="1"/>
        <v>21200000</v>
      </c>
      <c r="AK91" s="153"/>
    </row>
    <row r="92" spans="1:37" s="154" customFormat="1" x14ac:dyDescent="0.2">
      <c r="A92" s="55" t="s">
        <v>1042</v>
      </c>
      <c r="B92" s="123">
        <f t="shared" si="9"/>
        <v>20900000</v>
      </c>
      <c r="C92" s="57" t="s">
        <v>57</v>
      </c>
      <c r="D92" s="57" t="s">
        <v>1041</v>
      </c>
      <c r="E92" s="57" t="s">
        <v>1235</v>
      </c>
      <c r="F92" s="57" t="s">
        <v>1236</v>
      </c>
      <c r="G92" s="57" t="s">
        <v>1040</v>
      </c>
      <c r="H92" s="57" t="s">
        <v>1045</v>
      </c>
      <c r="I92" s="57" t="s">
        <v>1045</v>
      </c>
      <c r="J92" s="57" t="s">
        <v>1043</v>
      </c>
      <c r="K92" s="57" t="s">
        <v>1044</v>
      </c>
      <c r="L92" s="58"/>
      <c r="M92" s="115">
        <v>20900000</v>
      </c>
      <c r="N92" s="56">
        <v>419</v>
      </c>
      <c r="O92" s="56">
        <v>20900000</v>
      </c>
      <c r="P92" s="59">
        <v>536</v>
      </c>
      <c r="Q92" s="56">
        <v>20900000</v>
      </c>
      <c r="R92" s="59">
        <v>582</v>
      </c>
      <c r="S92" s="60">
        <v>20900000</v>
      </c>
      <c r="T92" s="118" t="s">
        <v>1108</v>
      </c>
      <c r="U92" s="118" t="s">
        <v>1182</v>
      </c>
      <c r="V92" s="59">
        <v>336</v>
      </c>
      <c r="W92" s="62"/>
      <c r="X92" s="56"/>
      <c r="Y92" s="56"/>
      <c r="Z92" s="56"/>
      <c r="AA92" s="56"/>
      <c r="AB92" s="56"/>
      <c r="AC92" s="56">
        <v>0</v>
      </c>
      <c r="AD92" s="56">
        <v>2229333</v>
      </c>
      <c r="AE92" s="56">
        <v>4180000</v>
      </c>
      <c r="AF92" s="56"/>
      <c r="AG92" s="56"/>
      <c r="AH92" s="60"/>
      <c r="AI92" s="63">
        <f t="shared" si="0"/>
        <v>6409333</v>
      </c>
      <c r="AJ92" s="64">
        <f t="shared" si="1"/>
        <v>14490667</v>
      </c>
      <c r="AK92" s="153"/>
    </row>
    <row r="93" spans="1:37" s="154" customFormat="1" x14ac:dyDescent="0.2">
      <c r="A93" s="55" t="s">
        <v>1042</v>
      </c>
      <c r="B93" s="123">
        <f t="shared" si="9"/>
        <v>22000000</v>
      </c>
      <c r="C93" s="57" t="s">
        <v>57</v>
      </c>
      <c r="D93" s="57" t="s">
        <v>1041</v>
      </c>
      <c r="E93" s="57" t="s">
        <v>1235</v>
      </c>
      <c r="F93" s="57" t="s">
        <v>1236</v>
      </c>
      <c r="G93" s="57" t="s">
        <v>1040</v>
      </c>
      <c r="H93" s="57" t="s">
        <v>1045</v>
      </c>
      <c r="I93" s="57" t="s">
        <v>1045</v>
      </c>
      <c r="J93" s="57" t="s">
        <v>1043</v>
      </c>
      <c r="K93" s="57" t="s">
        <v>1044</v>
      </c>
      <c r="L93" s="58"/>
      <c r="M93" s="115">
        <v>22000000</v>
      </c>
      <c r="N93" s="56">
        <v>467</v>
      </c>
      <c r="O93" s="56">
        <v>22000000</v>
      </c>
      <c r="P93" s="59">
        <v>611</v>
      </c>
      <c r="Q93" s="56">
        <v>22000000</v>
      </c>
      <c r="R93" s="59">
        <v>690</v>
      </c>
      <c r="S93" s="60">
        <v>22000000</v>
      </c>
      <c r="T93" s="118" t="s">
        <v>1117</v>
      </c>
      <c r="U93" s="118" t="s">
        <v>1191</v>
      </c>
      <c r="V93" s="59">
        <v>381</v>
      </c>
      <c r="W93" s="62"/>
      <c r="X93" s="56"/>
      <c r="Y93" s="56"/>
      <c r="Z93" s="56"/>
      <c r="AA93" s="56"/>
      <c r="AB93" s="56"/>
      <c r="AC93" s="56">
        <v>0</v>
      </c>
      <c r="AD93" s="56">
        <v>2053333</v>
      </c>
      <c r="AE93" s="56">
        <v>4400000</v>
      </c>
      <c r="AF93" s="56"/>
      <c r="AG93" s="56"/>
      <c r="AH93" s="60"/>
      <c r="AI93" s="63">
        <f t="shared" si="0"/>
        <v>6453333</v>
      </c>
      <c r="AJ93" s="64">
        <f t="shared" si="1"/>
        <v>15546667</v>
      </c>
      <c r="AK93" s="153"/>
    </row>
    <row r="94" spans="1:37" s="154" customFormat="1" x14ac:dyDescent="0.2">
      <c r="A94" s="55" t="s">
        <v>1042</v>
      </c>
      <c r="B94" s="123">
        <f t="shared" si="9"/>
        <v>627285</v>
      </c>
      <c r="C94" s="57" t="s">
        <v>57</v>
      </c>
      <c r="D94" s="57" t="s">
        <v>1041</v>
      </c>
      <c r="E94" s="57" t="s">
        <v>1235</v>
      </c>
      <c r="F94" s="57" t="s">
        <v>1236</v>
      </c>
      <c r="G94" s="57" t="s">
        <v>1040</v>
      </c>
      <c r="H94" s="57" t="s">
        <v>1045</v>
      </c>
      <c r="I94" s="57" t="s">
        <v>1045</v>
      </c>
      <c r="J94" s="57" t="s">
        <v>1043</v>
      </c>
      <c r="K94" s="57" t="s">
        <v>1044</v>
      </c>
      <c r="L94" s="58"/>
      <c r="M94" s="115">
        <v>627285</v>
      </c>
      <c r="N94" s="56">
        <v>1017</v>
      </c>
      <c r="O94" s="56">
        <v>627285</v>
      </c>
      <c r="P94" s="59">
        <v>1161</v>
      </c>
      <c r="Q94" s="56">
        <v>627285</v>
      </c>
      <c r="R94" s="59">
        <v>1440</v>
      </c>
      <c r="S94" s="60">
        <v>627285</v>
      </c>
      <c r="T94" s="118" t="s">
        <v>1895</v>
      </c>
      <c r="U94" s="118" t="s">
        <v>1130</v>
      </c>
      <c r="V94" s="59">
        <v>380</v>
      </c>
      <c r="W94" s="62"/>
      <c r="X94" s="56"/>
      <c r="Y94" s="56"/>
      <c r="Z94" s="56"/>
      <c r="AA94" s="56"/>
      <c r="AB94" s="56"/>
      <c r="AC94" s="56"/>
      <c r="AD94" s="56"/>
      <c r="AE94" s="56"/>
      <c r="AF94" s="56"/>
      <c r="AG94" s="56"/>
      <c r="AH94" s="60"/>
      <c r="AI94" s="63">
        <f t="shared" si="0"/>
        <v>0</v>
      </c>
      <c r="AJ94" s="64">
        <f t="shared" si="1"/>
        <v>627285</v>
      </c>
      <c r="AK94" s="153"/>
    </row>
    <row r="95" spans="1:37" s="154" customFormat="1" x14ac:dyDescent="0.2">
      <c r="A95" s="55" t="s">
        <v>1042</v>
      </c>
      <c r="B95" s="123">
        <f t="shared" si="9"/>
        <v>1127382</v>
      </c>
      <c r="C95" s="57" t="s">
        <v>57</v>
      </c>
      <c r="D95" s="57" t="s">
        <v>1041</v>
      </c>
      <c r="E95" s="57" t="s">
        <v>1235</v>
      </c>
      <c r="F95" s="57" t="s">
        <v>1236</v>
      </c>
      <c r="G95" s="57" t="s">
        <v>1040</v>
      </c>
      <c r="H95" s="57" t="s">
        <v>1045</v>
      </c>
      <c r="I95" s="57" t="s">
        <v>1045</v>
      </c>
      <c r="J95" s="57" t="s">
        <v>1043</v>
      </c>
      <c r="K95" s="57" t="s">
        <v>1044</v>
      </c>
      <c r="L95" s="58"/>
      <c r="M95" s="115">
        <v>1127382</v>
      </c>
      <c r="N95" s="56">
        <v>1017</v>
      </c>
      <c r="O95" s="56">
        <v>1127382</v>
      </c>
      <c r="P95" s="59">
        <v>1161</v>
      </c>
      <c r="Q95" s="56">
        <v>1127382</v>
      </c>
      <c r="R95" s="59">
        <v>1440</v>
      </c>
      <c r="S95" s="60">
        <v>1127382</v>
      </c>
      <c r="T95" s="118" t="s">
        <v>1895</v>
      </c>
      <c r="U95" s="118" t="s">
        <v>1130</v>
      </c>
      <c r="V95" s="59">
        <v>380</v>
      </c>
      <c r="W95" s="62"/>
      <c r="X95" s="56"/>
      <c r="Y95" s="56"/>
      <c r="Z95" s="56"/>
      <c r="AA95" s="56"/>
      <c r="AB95" s="56"/>
      <c r="AC95" s="56"/>
      <c r="AD95" s="56"/>
      <c r="AE95" s="56"/>
      <c r="AF95" s="56"/>
      <c r="AG95" s="56"/>
      <c r="AH95" s="60"/>
      <c r="AI95" s="63">
        <f t="shared" si="0"/>
        <v>0</v>
      </c>
      <c r="AJ95" s="64">
        <f t="shared" si="1"/>
        <v>1127382</v>
      </c>
      <c r="AK95" s="153"/>
    </row>
    <row r="96" spans="1:37" s="154" customFormat="1" x14ac:dyDescent="0.2">
      <c r="A96" s="55" t="s">
        <v>1042</v>
      </c>
      <c r="B96" s="123">
        <f t="shared" si="9"/>
        <v>12122000</v>
      </c>
      <c r="C96" s="57" t="s">
        <v>57</v>
      </c>
      <c r="D96" s="57" t="s">
        <v>1041</v>
      </c>
      <c r="E96" s="57" t="s">
        <v>1235</v>
      </c>
      <c r="F96" s="57" t="s">
        <v>1236</v>
      </c>
      <c r="G96" s="57" t="s">
        <v>1040</v>
      </c>
      <c r="H96" s="57" t="s">
        <v>1045</v>
      </c>
      <c r="I96" s="57" t="s">
        <v>1045</v>
      </c>
      <c r="J96" s="57" t="s">
        <v>1043</v>
      </c>
      <c r="K96" s="57" t="s">
        <v>1044</v>
      </c>
      <c r="L96" s="58"/>
      <c r="M96" s="115">
        <v>12122000</v>
      </c>
      <c r="N96" s="56">
        <v>662</v>
      </c>
      <c r="O96" s="56">
        <v>12122000</v>
      </c>
      <c r="P96" s="59">
        <v>705</v>
      </c>
      <c r="Q96" s="56">
        <v>12122000</v>
      </c>
      <c r="R96" s="59">
        <v>776</v>
      </c>
      <c r="S96" s="60">
        <v>12122000</v>
      </c>
      <c r="T96" s="118" t="s">
        <v>1119</v>
      </c>
      <c r="U96" s="118" t="s">
        <v>1193</v>
      </c>
      <c r="V96" s="59">
        <v>464</v>
      </c>
      <c r="W96" s="62"/>
      <c r="X96" s="56"/>
      <c r="Y96" s="56"/>
      <c r="Z96" s="56"/>
      <c r="AA96" s="56"/>
      <c r="AB96" s="56"/>
      <c r="AC96" s="56">
        <v>0</v>
      </c>
      <c r="AD96" s="56">
        <v>727200</v>
      </c>
      <c r="AE96" s="56">
        <v>2424400</v>
      </c>
      <c r="AF96" s="56"/>
      <c r="AG96" s="56"/>
      <c r="AH96" s="60"/>
      <c r="AI96" s="63">
        <f t="shared" si="0"/>
        <v>3151600</v>
      </c>
      <c r="AJ96" s="64">
        <f t="shared" si="1"/>
        <v>8970400</v>
      </c>
      <c r="AK96" s="153"/>
    </row>
    <row r="97" spans="1:37" s="154" customFormat="1" x14ac:dyDescent="0.2">
      <c r="A97" s="55" t="s">
        <v>1042</v>
      </c>
      <c r="B97" s="123">
        <f t="shared" si="9"/>
        <v>13500000</v>
      </c>
      <c r="C97" s="57" t="s">
        <v>57</v>
      </c>
      <c r="D97" s="57" t="s">
        <v>1041</v>
      </c>
      <c r="E97" s="57" t="s">
        <v>1235</v>
      </c>
      <c r="F97" s="57" t="s">
        <v>1236</v>
      </c>
      <c r="G97" s="57" t="s">
        <v>1040</v>
      </c>
      <c r="H97" s="57" t="s">
        <v>1045</v>
      </c>
      <c r="I97" s="57" t="s">
        <v>1045</v>
      </c>
      <c r="J97" s="57" t="s">
        <v>1043</v>
      </c>
      <c r="K97" s="57" t="s">
        <v>1044</v>
      </c>
      <c r="L97" s="58"/>
      <c r="M97" s="115">
        <v>13500000</v>
      </c>
      <c r="N97" s="56">
        <v>813</v>
      </c>
      <c r="O97" s="56">
        <v>13500000</v>
      </c>
      <c r="P97" s="59">
        <v>880</v>
      </c>
      <c r="Q97" s="56">
        <v>13500000</v>
      </c>
      <c r="R97" s="59">
        <v>1071</v>
      </c>
      <c r="S97" s="60">
        <v>13500000</v>
      </c>
      <c r="T97" s="118" t="s">
        <v>1120</v>
      </c>
      <c r="U97" s="118" t="s">
        <v>1194</v>
      </c>
      <c r="V97" s="59">
        <v>652</v>
      </c>
      <c r="W97" s="62"/>
      <c r="X97" s="56"/>
      <c r="Y97" s="56"/>
      <c r="Z97" s="56"/>
      <c r="AA97" s="56"/>
      <c r="AB97" s="56"/>
      <c r="AC97" s="56"/>
      <c r="AD97" s="56"/>
      <c r="AE97" s="56">
        <v>0</v>
      </c>
      <c r="AF97" s="56"/>
      <c r="AG97" s="56"/>
      <c r="AH97" s="60"/>
      <c r="AI97" s="63">
        <f t="shared" si="0"/>
        <v>0</v>
      </c>
      <c r="AJ97" s="64">
        <f t="shared" si="1"/>
        <v>13500000</v>
      </c>
      <c r="AK97" s="153"/>
    </row>
    <row r="98" spans="1:37" s="154" customFormat="1" x14ac:dyDescent="0.2">
      <c r="A98" s="55" t="s">
        <v>1042</v>
      </c>
      <c r="B98" s="123">
        <f t="shared" si="9"/>
        <v>1506890</v>
      </c>
      <c r="C98" s="57" t="s">
        <v>57</v>
      </c>
      <c r="D98" s="57" t="s">
        <v>1041</v>
      </c>
      <c r="E98" s="57" t="s">
        <v>1235</v>
      </c>
      <c r="F98" s="57" t="s">
        <v>1236</v>
      </c>
      <c r="G98" s="57" t="s">
        <v>1040</v>
      </c>
      <c r="H98" s="57" t="s">
        <v>1045</v>
      </c>
      <c r="I98" s="57" t="s">
        <v>1045</v>
      </c>
      <c r="J98" s="57" t="s">
        <v>1043</v>
      </c>
      <c r="K98" s="57" t="s">
        <v>1044</v>
      </c>
      <c r="L98" s="58"/>
      <c r="M98" s="115">
        <v>1506890</v>
      </c>
      <c r="N98" s="56">
        <v>1109</v>
      </c>
      <c r="O98" s="56">
        <v>1506890</v>
      </c>
      <c r="P98" s="59">
        <v>1206</v>
      </c>
      <c r="Q98" s="56">
        <v>1506890</v>
      </c>
      <c r="R98" s="59">
        <v>1450</v>
      </c>
      <c r="S98" s="60">
        <v>1506890</v>
      </c>
      <c r="T98" s="118" t="s">
        <v>1896</v>
      </c>
      <c r="U98" s="118" t="s">
        <v>1942</v>
      </c>
      <c r="V98" s="59">
        <v>353</v>
      </c>
      <c r="W98" s="62"/>
      <c r="X98" s="56"/>
      <c r="Y98" s="56"/>
      <c r="Z98" s="56"/>
      <c r="AA98" s="56"/>
      <c r="AB98" s="56"/>
      <c r="AC98" s="56"/>
      <c r="AD98" s="56"/>
      <c r="AE98" s="56"/>
      <c r="AF98" s="56"/>
      <c r="AG98" s="56"/>
      <c r="AH98" s="60"/>
      <c r="AI98" s="63">
        <f t="shared" si="0"/>
        <v>0</v>
      </c>
      <c r="AJ98" s="64">
        <f t="shared" si="1"/>
        <v>1506890</v>
      </c>
      <c r="AK98" s="153"/>
    </row>
    <row r="99" spans="1:37" s="154" customFormat="1" x14ac:dyDescent="0.2">
      <c r="A99" s="55" t="s">
        <v>1042</v>
      </c>
      <c r="B99" s="123">
        <f t="shared" si="9"/>
        <v>1818300</v>
      </c>
      <c r="C99" s="57" t="s">
        <v>57</v>
      </c>
      <c r="D99" s="57" t="s">
        <v>1041</v>
      </c>
      <c r="E99" s="57" t="s">
        <v>1235</v>
      </c>
      <c r="F99" s="57" t="s">
        <v>1236</v>
      </c>
      <c r="G99" s="57" t="s">
        <v>1040</v>
      </c>
      <c r="H99" s="57" t="s">
        <v>1045</v>
      </c>
      <c r="I99" s="57" t="s">
        <v>1045</v>
      </c>
      <c r="J99" s="57" t="s">
        <v>1043</v>
      </c>
      <c r="K99" s="57" t="s">
        <v>1044</v>
      </c>
      <c r="L99" s="58"/>
      <c r="M99" s="115">
        <v>1818300</v>
      </c>
      <c r="N99" s="56">
        <v>1037</v>
      </c>
      <c r="O99" s="56">
        <v>1818300</v>
      </c>
      <c r="P99" s="59">
        <v>1140</v>
      </c>
      <c r="Q99" s="56">
        <v>1818300</v>
      </c>
      <c r="R99" s="59">
        <v>1400</v>
      </c>
      <c r="S99" s="60">
        <v>1818300</v>
      </c>
      <c r="T99" s="118" t="s">
        <v>1897</v>
      </c>
      <c r="U99" s="118" t="s">
        <v>1185</v>
      </c>
      <c r="V99" s="59">
        <v>318</v>
      </c>
      <c r="W99" s="62"/>
      <c r="X99" s="56"/>
      <c r="Y99" s="56"/>
      <c r="Z99" s="56"/>
      <c r="AA99" s="56"/>
      <c r="AB99" s="56"/>
      <c r="AC99" s="56"/>
      <c r="AD99" s="56"/>
      <c r="AE99" s="56"/>
      <c r="AF99" s="56"/>
      <c r="AG99" s="56"/>
      <c r="AH99" s="60"/>
      <c r="AI99" s="63">
        <f t="shared" si="0"/>
        <v>0</v>
      </c>
      <c r="AJ99" s="64">
        <f t="shared" si="1"/>
        <v>1818300</v>
      </c>
      <c r="AK99" s="153"/>
    </row>
    <row r="100" spans="1:37" s="154" customFormat="1" x14ac:dyDescent="0.2">
      <c r="A100" s="55" t="s">
        <v>1042</v>
      </c>
      <c r="B100" s="123">
        <f t="shared" si="9"/>
        <v>1832600</v>
      </c>
      <c r="C100" s="57" t="s">
        <v>57</v>
      </c>
      <c r="D100" s="57" t="s">
        <v>1041</v>
      </c>
      <c r="E100" s="57" t="s">
        <v>1235</v>
      </c>
      <c r="F100" s="57" t="s">
        <v>1236</v>
      </c>
      <c r="G100" s="57" t="s">
        <v>1040</v>
      </c>
      <c r="H100" s="57" t="s">
        <v>1045</v>
      </c>
      <c r="I100" s="57" t="s">
        <v>1045</v>
      </c>
      <c r="J100" s="57" t="s">
        <v>1043</v>
      </c>
      <c r="K100" s="57" t="s">
        <v>1044</v>
      </c>
      <c r="L100" s="58"/>
      <c r="M100" s="115">
        <v>1894200</v>
      </c>
      <c r="N100" s="56">
        <v>762</v>
      </c>
      <c r="O100" s="56">
        <v>1894200</v>
      </c>
      <c r="P100" s="59">
        <v>806</v>
      </c>
      <c r="Q100" s="56">
        <v>1832600</v>
      </c>
      <c r="R100" s="59">
        <v>897</v>
      </c>
      <c r="S100" s="60">
        <v>1832600</v>
      </c>
      <c r="T100" s="118" t="s">
        <v>1898</v>
      </c>
      <c r="U100" s="118" t="s">
        <v>1130</v>
      </c>
      <c r="V100" s="59">
        <v>380</v>
      </c>
      <c r="W100" s="62"/>
      <c r="X100" s="56"/>
      <c r="Y100" s="56"/>
      <c r="Z100" s="56"/>
      <c r="AA100" s="56"/>
      <c r="AB100" s="56"/>
      <c r="AC100" s="56"/>
      <c r="AD100" s="56"/>
      <c r="AE100" s="56">
        <v>0</v>
      </c>
      <c r="AF100" s="56"/>
      <c r="AG100" s="56"/>
      <c r="AH100" s="60"/>
      <c r="AI100" s="63">
        <f t="shared" si="0"/>
        <v>0</v>
      </c>
      <c r="AJ100" s="64">
        <f t="shared" si="1"/>
        <v>1832600</v>
      </c>
      <c r="AK100" s="153"/>
    </row>
    <row r="101" spans="1:37" s="154" customFormat="1" x14ac:dyDescent="0.2">
      <c r="A101" s="55" t="s">
        <v>1042</v>
      </c>
      <c r="B101" s="123">
        <f t="shared" si="9"/>
        <v>2333333</v>
      </c>
      <c r="C101" s="57" t="s">
        <v>57</v>
      </c>
      <c r="D101" s="57" t="s">
        <v>1041</v>
      </c>
      <c r="E101" s="57" t="s">
        <v>1235</v>
      </c>
      <c r="F101" s="57" t="s">
        <v>1236</v>
      </c>
      <c r="G101" s="57" t="s">
        <v>1040</v>
      </c>
      <c r="H101" s="57" t="s">
        <v>1045</v>
      </c>
      <c r="I101" s="57" t="s">
        <v>1045</v>
      </c>
      <c r="J101" s="57" t="s">
        <v>1043</v>
      </c>
      <c r="K101" s="57" t="s">
        <v>1044</v>
      </c>
      <c r="L101" s="58"/>
      <c r="M101" s="115">
        <v>2333333</v>
      </c>
      <c r="N101" s="56">
        <v>1025</v>
      </c>
      <c r="O101" s="56">
        <v>2333333</v>
      </c>
      <c r="P101" s="59">
        <v>1153</v>
      </c>
      <c r="Q101" s="56">
        <v>2333333</v>
      </c>
      <c r="R101" s="59">
        <v>1420</v>
      </c>
      <c r="S101" s="60">
        <v>2333333</v>
      </c>
      <c r="T101" s="118" t="s">
        <v>1899</v>
      </c>
      <c r="U101" s="118" t="s">
        <v>1156</v>
      </c>
      <c r="V101" s="59">
        <v>399</v>
      </c>
      <c r="W101" s="62"/>
      <c r="X101" s="56"/>
      <c r="Y101" s="56"/>
      <c r="Z101" s="56"/>
      <c r="AA101" s="56"/>
      <c r="AB101" s="56"/>
      <c r="AC101" s="56"/>
      <c r="AD101" s="56"/>
      <c r="AE101" s="56"/>
      <c r="AF101" s="56"/>
      <c r="AG101" s="56"/>
      <c r="AH101" s="60"/>
      <c r="AI101" s="63">
        <f t="shared" si="0"/>
        <v>0</v>
      </c>
      <c r="AJ101" s="64">
        <f t="shared" si="1"/>
        <v>2333333</v>
      </c>
      <c r="AK101" s="153"/>
    </row>
    <row r="102" spans="1:37" s="154" customFormat="1" x14ac:dyDescent="0.2">
      <c r="A102" s="55" t="s">
        <v>1042</v>
      </c>
      <c r="B102" s="123">
        <f t="shared" si="9"/>
        <v>2333333</v>
      </c>
      <c r="C102" s="57" t="s">
        <v>57</v>
      </c>
      <c r="D102" s="57" t="s">
        <v>1041</v>
      </c>
      <c r="E102" s="57" t="s">
        <v>1235</v>
      </c>
      <c r="F102" s="57" t="s">
        <v>1236</v>
      </c>
      <c r="G102" s="57" t="s">
        <v>1040</v>
      </c>
      <c r="H102" s="57" t="s">
        <v>1045</v>
      </c>
      <c r="I102" s="57" t="s">
        <v>1045</v>
      </c>
      <c r="J102" s="57" t="s">
        <v>1043</v>
      </c>
      <c r="K102" s="57" t="s">
        <v>1044</v>
      </c>
      <c r="L102" s="58"/>
      <c r="M102" s="115">
        <v>2333333</v>
      </c>
      <c r="N102" s="56">
        <v>1057</v>
      </c>
      <c r="O102" s="56">
        <v>2333333</v>
      </c>
      <c r="P102" s="59">
        <v>1139</v>
      </c>
      <c r="Q102" s="56">
        <v>2333333</v>
      </c>
      <c r="R102" s="59">
        <v>1416</v>
      </c>
      <c r="S102" s="60">
        <v>2333333</v>
      </c>
      <c r="T102" s="118" t="s">
        <v>1900</v>
      </c>
      <c r="U102" s="118" t="s">
        <v>1943</v>
      </c>
      <c r="V102" s="59">
        <v>402</v>
      </c>
      <c r="W102" s="62"/>
      <c r="X102" s="56"/>
      <c r="Y102" s="56"/>
      <c r="Z102" s="56"/>
      <c r="AA102" s="56"/>
      <c r="AB102" s="56"/>
      <c r="AC102" s="56"/>
      <c r="AD102" s="56"/>
      <c r="AE102" s="56"/>
      <c r="AF102" s="56"/>
      <c r="AG102" s="56"/>
      <c r="AH102" s="60"/>
      <c r="AI102" s="63">
        <f t="shared" si="0"/>
        <v>0</v>
      </c>
      <c r="AJ102" s="64">
        <f t="shared" si="1"/>
        <v>2333333</v>
      </c>
      <c r="AK102" s="153"/>
    </row>
    <row r="103" spans="1:37" s="154" customFormat="1" x14ac:dyDescent="0.2">
      <c r="A103" s="55" t="s">
        <v>1042</v>
      </c>
      <c r="B103" s="123">
        <f t="shared" si="9"/>
        <v>2333833</v>
      </c>
      <c r="C103" s="57" t="s">
        <v>57</v>
      </c>
      <c r="D103" s="57" t="s">
        <v>1041</v>
      </c>
      <c r="E103" s="57" t="s">
        <v>1235</v>
      </c>
      <c r="F103" s="57" t="s">
        <v>1236</v>
      </c>
      <c r="G103" s="57" t="s">
        <v>1040</v>
      </c>
      <c r="H103" s="57" t="s">
        <v>1045</v>
      </c>
      <c r="I103" s="57" t="s">
        <v>1045</v>
      </c>
      <c r="J103" s="57" t="s">
        <v>1043</v>
      </c>
      <c r="K103" s="57" t="s">
        <v>1044</v>
      </c>
      <c r="L103" s="58"/>
      <c r="M103" s="115">
        <v>2333833</v>
      </c>
      <c r="N103" s="56">
        <v>1021</v>
      </c>
      <c r="O103" s="56">
        <v>2333833</v>
      </c>
      <c r="P103" s="59">
        <v>1157</v>
      </c>
      <c r="Q103" s="56">
        <v>2333833</v>
      </c>
      <c r="R103" s="59">
        <v>1417</v>
      </c>
      <c r="S103" s="60">
        <v>2333833</v>
      </c>
      <c r="T103" s="118" t="s">
        <v>1901</v>
      </c>
      <c r="U103" s="118" t="s">
        <v>1944</v>
      </c>
      <c r="V103" s="59">
        <v>369</v>
      </c>
      <c r="W103" s="62"/>
      <c r="X103" s="56"/>
      <c r="Y103" s="56"/>
      <c r="Z103" s="56"/>
      <c r="AA103" s="56"/>
      <c r="AB103" s="56"/>
      <c r="AC103" s="56"/>
      <c r="AD103" s="56"/>
      <c r="AE103" s="56"/>
      <c r="AF103" s="56"/>
      <c r="AG103" s="56"/>
      <c r="AH103" s="60"/>
      <c r="AI103" s="63">
        <f t="shared" si="0"/>
        <v>0</v>
      </c>
      <c r="AJ103" s="64">
        <f t="shared" si="1"/>
        <v>2333833</v>
      </c>
      <c r="AK103" s="153"/>
    </row>
    <row r="104" spans="1:37" s="154" customFormat="1" x14ac:dyDescent="0.2">
      <c r="A104" s="55" t="s">
        <v>1042</v>
      </c>
      <c r="B104" s="123">
        <f t="shared" si="9"/>
        <v>2448087</v>
      </c>
      <c r="C104" s="57" t="s">
        <v>57</v>
      </c>
      <c r="D104" s="57" t="s">
        <v>1041</v>
      </c>
      <c r="E104" s="57" t="s">
        <v>1235</v>
      </c>
      <c r="F104" s="57" t="s">
        <v>1236</v>
      </c>
      <c r="G104" s="57" t="s">
        <v>1040</v>
      </c>
      <c r="H104" s="57" t="s">
        <v>1045</v>
      </c>
      <c r="I104" s="57" t="s">
        <v>1045</v>
      </c>
      <c r="J104" s="57" t="s">
        <v>1043</v>
      </c>
      <c r="K104" s="57" t="s">
        <v>1044</v>
      </c>
      <c r="L104" s="58"/>
      <c r="M104" s="115">
        <v>2448087</v>
      </c>
      <c r="N104" s="56">
        <v>1036</v>
      </c>
      <c r="O104" s="56">
        <v>2448087</v>
      </c>
      <c r="P104" s="59">
        <v>1141</v>
      </c>
      <c r="Q104" s="56">
        <v>2448087</v>
      </c>
      <c r="R104" s="59">
        <v>1422</v>
      </c>
      <c r="S104" s="60">
        <v>2448087</v>
      </c>
      <c r="T104" s="118" t="s">
        <v>1902</v>
      </c>
      <c r="U104" s="118" t="s">
        <v>1945</v>
      </c>
      <c r="V104" s="59">
        <v>368</v>
      </c>
      <c r="W104" s="62"/>
      <c r="X104" s="56"/>
      <c r="Y104" s="56"/>
      <c r="Z104" s="56"/>
      <c r="AA104" s="56"/>
      <c r="AB104" s="56"/>
      <c r="AC104" s="56"/>
      <c r="AD104" s="56"/>
      <c r="AE104" s="56"/>
      <c r="AF104" s="56"/>
      <c r="AG104" s="56"/>
      <c r="AH104" s="60"/>
      <c r="AI104" s="63">
        <f t="shared" si="0"/>
        <v>0</v>
      </c>
      <c r="AJ104" s="64">
        <f t="shared" si="1"/>
        <v>2448087</v>
      </c>
      <c r="AK104" s="153"/>
    </row>
    <row r="105" spans="1:37" s="154" customFormat="1" x14ac:dyDescent="0.2">
      <c r="A105" s="55" t="s">
        <v>1042</v>
      </c>
      <c r="B105" s="123">
        <f t="shared" si="9"/>
        <v>2351250</v>
      </c>
      <c r="C105" s="57" t="s">
        <v>57</v>
      </c>
      <c r="D105" s="57" t="s">
        <v>1041</v>
      </c>
      <c r="E105" s="57" t="s">
        <v>1235</v>
      </c>
      <c r="F105" s="57" t="s">
        <v>1236</v>
      </c>
      <c r="G105" s="57" t="s">
        <v>1040</v>
      </c>
      <c r="H105" s="57" t="s">
        <v>1045</v>
      </c>
      <c r="I105" s="57" t="s">
        <v>1045</v>
      </c>
      <c r="J105" s="57" t="s">
        <v>1043</v>
      </c>
      <c r="K105" s="57" t="s">
        <v>1044</v>
      </c>
      <c r="L105" s="58"/>
      <c r="M105" s="115">
        <v>2351250</v>
      </c>
      <c r="N105" s="56">
        <v>1028</v>
      </c>
      <c r="O105" s="56">
        <v>2351250</v>
      </c>
      <c r="P105" s="59">
        <v>1150</v>
      </c>
      <c r="Q105" s="56">
        <v>2351250</v>
      </c>
      <c r="R105" s="59">
        <v>1403</v>
      </c>
      <c r="S105" s="60">
        <v>2351250</v>
      </c>
      <c r="T105" s="118" t="s">
        <v>1903</v>
      </c>
      <c r="U105" s="118" t="s">
        <v>1173</v>
      </c>
      <c r="V105" s="59">
        <v>333</v>
      </c>
      <c r="W105" s="62"/>
      <c r="X105" s="56"/>
      <c r="Y105" s="56"/>
      <c r="Z105" s="56"/>
      <c r="AA105" s="56"/>
      <c r="AB105" s="56"/>
      <c r="AC105" s="56"/>
      <c r="AD105" s="56"/>
      <c r="AE105" s="56"/>
      <c r="AF105" s="56"/>
      <c r="AG105" s="56"/>
      <c r="AH105" s="60"/>
      <c r="AI105" s="63">
        <f t="shared" si="0"/>
        <v>0</v>
      </c>
      <c r="AJ105" s="64">
        <f t="shared" si="1"/>
        <v>2351250</v>
      </c>
      <c r="AK105" s="153"/>
    </row>
    <row r="106" spans="1:37" s="154" customFormat="1" x14ac:dyDescent="0.2">
      <c r="A106" s="55" t="s">
        <v>1042</v>
      </c>
      <c r="B106" s="123">
        <f t="shared" si="9"/>
        <v>2500000</v>
      </c>
      <c r="C106" s="57" t="s">
        <v>57</v>
      </c>
      <c r="D106" s="57" t="s">
        <v>1041</v>
      </c>
      <c r="E106" s="57" t="s">
        <v>1235</v>
      </c>
      <c r="F106" s="57" t="s">
        <v>1236</v>
      </c>
      <c r="G106" s="57" t="s">
        <v>1040</v>
      </c>
      <c r="H106" s="57" t="s">
        <v>1045</v>
      </c>
      <c r="I106" s="57" t="s">
        <v>1045</v>
      </c>
      <c r="J106" s="57" t="s">
        <v>1043</v>
      </c>
      <c r="K106" s="57" t="s">
        <v>1044</v>
      </c>
      <c r="L106" s="58"/>
      <c r="M106" s="115">
        <v>2500000</v>
      </c>
      <c r="N106" s="56">
        <v>1041</v>
      </c>
      <c r="O106" s="56">
        <v>2500000</v>
      </c>
      <c r="P106" s="59">
        <v>1135</v>
      </c>
      <c r="Q106" s="56">
        <v>2500000</v>
      </c>
      <c r="R106" s="59">
        <v>1401</v>
      </c>
      <c r="S106" s="60">
        <v>2500000</v>
      </c>
      <c r="T106" s="118" t="s">
        <v>1904</v>
      </c>
      <c r="U106" s="118" t="s">
        <v>1147</v>
      </c>
      <c r="V106" s="59">
        <v>325</v>
      </c>
      <c r="W106" s="62"/>
      <c r="X106" s="56"/>
      <c r="Y106" s="56"/>
      <c r="Z106" s="56"/>
      <c r="AA106" s="56"/>
      <c r="AB106" s="56"/>
      <c r="AC106" s="56"/>
      <c r="AD106" s="56"/>
      <c r="AE106" s="56"/>
      <c r="AF106" s="56"/>
      <c r="AG106" s="56"/>
      <c r="AH106" s="60"/>
      <c r="AI106" s="63">
        <f t="shared" si="0"/>
        <v>0</v>
      </c>
      <c r="AJ106" s="64">
        <f t="shared" si="1"/>
        <v>2500000</v>
      </c>
      <c r="AK106" s="153"/>
    </row>
    <row r="107" spans="1:37" s="154" customFormat="1" x14ac:dyDescent="0.2">
      <c r="A107" s="55" t="s">
        <v>1042</v>
      </c>
      <c r="B107" s="123">
        <f t="shared" si="9"/>
        <v>2660000</v>
      </c>
      <c r="C107" s="57" t="s">
        <v>57</v>
      </c>
      <c r="D107" s="57" t="s">
        <v>1041</v>
      </c>
      <c r="E107" s="57" t="s">
        <v>1235</v>
      </c>
      <c r="F107" s="57" t="s">
        <v>1236</v>
      </c>
      <c r="G107" s="57" t="s">
        <v>1040</v>
      </c>
      <c r="H107" s="57" t="s">
        <v>1045</v>
      </c>
      <c r="I107" s="57" t="s">
        <v>1045</v>
      </c>
      <c r="J107" s="57" t="s">
        <v>1043</v>
      </c>
      <c r="K107" s="57" t="s">
        <v>1044</v>
      </c>
      <c r="L107" s="58"/>
      <c r="M107" s="115">
        <v>2660000</v>
      </c>
      <c r="N107" s="56">
        <v>1022</v>
      </c>
      <c r="O107" s="56">
        <v>2660000</v>
      </c>
      <c r="P107" s="59">
        <v>1156</v>
      </c>
      <c r="Q107" s="56">
        <v>2660000</v>
      </c>
      <c r="R107" s="59">
        <v>1418</v>
      </c>
      <c r="S107" s="60">
        <v>2660000</v>
      </c>
      <c r="T107" s="118" t="s">
        <v>1905</v>
      </c>
      <c r="U107" s="118" t="s">
        <v>1151</v>
      </c>
      <c r="V107" s="59">
        <v>370</v>
      </c>
      <c r="W107" s="62"/>
      <c r="X107" s="56"/>
      <c r="Y107" s="56"/>
      <c r="Z107" s="56"/>
      <c r="AA107" s="56"/>
      <c r="AB107" s="56"/>
      <c r="AC107" s="56"/>
      <c r="AD107" s="56"/>
      <c r="AE107" s="56"/>
      <c r="AF107" s="56"/>
      <c r="AG107" s="56"/>
      <c r="AH107" s="60"/>
      <c r="AI107" s="63">
        <f t="shared" si="0"/>
        <v>0</v>
      </c>
      <c r="AJ107" s="64">
        <f t="shared" si="1"/>
        <v>2660000</v>
      </c>
      <c r="AK107" s="153"/>
    </row>
    <row r="108" spans="1:37" s="154" customFormat="1" x14ac:dyDescent="0.2">
      <c r="A108" s="55" t="s">
        <v>1042</v>
      </c>
      <c r="B108" s="123">
        <f t="shared" si="9"/>
        <v>2455750</v>
      </c>
      <c r="C108" s="57" t="s">
        <v>57</v>
      </c>
      <c r="D108" s="57" t="s">
        <v>1041</v>
      </c>
      <c r="E108" s="57" t="s">
        <v>1235</v>
      </c>
      <c r="F108" s="57" t="s">
        <v>1236</v>
      </c>
      <c r="G108" s="57" t="s">
        <v>1040</v>
      </c>
      <c r="H108" s="57" t="s">
        <v>1045</v>
      </c>
      <c r="I108" s="57" t="s">
        <v>1045</v>
      </c>
      <c r="J108" s="57" t="s">
        <v>1043</v>
      </c>
      <c r="K108" s="57" t="s">
        <v>1044</v>
      </c>
      <c r="L108" s="58"/>
      <c r="M108" s="115">
        <v>2455750</v>
      </c>
      <c r="N108" s="56">
        <v>1050</v>
      </c>
      <c r="O108" s="56">
        <v>2455750</v>
      </c>
      <c r="P108" s="59">
        <v>1124</v>
      </c>
      <c r="Q108" s="56">
        <v>2455750</v>
      </c>
      <c r="R108" s="59">
        <v>1413</v>
      </c>
      <c r="S108" s="60">
        <v>2455750</v>
      </c>
      <c r="T108" s="118" t="s">
        <v>1906</v>
      </c>
      <c r="U108" s="118" t="s">
        <v>1946</v>
      </c>
      <c r="V108" s="59">
        <v>372</v>
      </c>
      <c r="W108" s="62"/>
      <c r="X108" s="56"/>
      <c r="Y108" s="56"/>
      <c r="Z108" s="56"/>
      <c r="AA108" s="56"/>
      <c r="AB108" s="56"/>
      <c r="AC108" s="56"/>
      <c r="AD108" s="56"/>
      <c r="AE108" s="56"/>
      <c r="AF108" s="56"/>
      <c r="AG108" s="56"/>
      <c r="AH108" s="60"/>
      <c r="AI108" s="63">
        <f t="shared" si="0"/>
        <v>0</v>
      </c>
      <c r="AJ108" s="64">
        <f t="shared" si="1"/>
        <v>2455750</v>
      </c>
      <c r="AK108" s="153"/>
    </row>
    <row r="109" spans="1:37" s="154" customFormat="1" x14ac:dyDescent="0.2">
      <c r="A109" s="55" t="s">
        <v>1042</v>
      </c>
      <c r="B109" s="123">
        <f t="shared" si="9"/>
        <v>2656042</v>
      </c>
      <c r="C109" s="57" t="s">
        <v>57</v>
      </c>
      <c r="D109" s="57" t="s">
        <v>1041</v>
      </c>
      <c r="E109" s="57" t="s">
        <v>1235</v>
      </c>
      <c r="F109" s="57" t="s">
        <v>1236</v>
      </c>
      <c r="G109" s="57" t="s">
        <v>1040</v>
      </c>
      <c r="H109" s="57" t="s">
        <v>1045</v>
      </c>
      <c r="I109" s="57" t="s">
        <v>1045</v>
      </c>
      <c r="J109" s="57" t="s">
        <v>1043</v>
      </c>
      <c r="K109" s="57" t="s">
        <v>1044</v>
      </c>
      <c r="L109" s="58"/>
      <c r="M109" s="115">
        <v>2656042</v>
      </c>
      <c r="N109" s="56">
        <v>1046</v>
      </c>
      <c r="O109" s="56">
        <v>2656042</v>
      </c>
      <c r="P109" s="59">
        <v>1128</v>
      </c>
      <c r="Q109" s="56">
        <v>2656042</v>
      </c>
      <c r="R109" s="59">
        <v>1383</v>
      </c>
      <c r="S109" s="60">
        <v>2656042</v>
      </c>
      <c r="T109" s="118" t="s">
        <v>1907</v>
      </c>
      <c r="U109" s="118" t="s">
        <v>1136</v>
      </c>
      <c r="V109" s="59">
        <v>315</v>
      </c>
      <c r="W109" s="62"/>
      <c r="X109" s="56"/>
      <c r="Y109" s="56"/>
      <c r="Z109" s="56"/>
      <c r="AA109" s="56"/>
      <c r="AB109" s="56"/>
      <c r="AC109" s="56"/>
      <c r="AD109" s="56"/>
      <c r="AE109" s="56"/>
      <c r="AF109" s="56"/>
      <c r="AG109" s="56"/>
      <c r="AH109" s="60"/>
      <c r="AI109" s="63">
        <f t="shared" si="0"/>
        <v>0</v>
      </c>
      <c r="AJ109" s="64">
        <f t="shared" si="1"/>
        <v>2656042</v>
      </c>
      <c r="AK109" s="153"/>
    </row>
    <row r="110" spans="1:37" s="154" customFormat="1" x14ac:dyDescent="0.2">
      <c r="A110" s="55" t="s">
        <v>1042</v>
      </c>
      <c r="B110" s="123">
        <f t="shared" si="9"/>
        <v>2666667</v>
      </c>
      <c r="C110" s="57" t="s">
        <v>57</v>
      </c>
      <c r="D110" s="57" t="s">
        <v>1041</v>
      </c>
      <c r="E110" s="57" t="s">
        <v>1235</v>
      </c>
      <c r="F110" s="57" t="s">
        <v>1236</v>
      </c>
      <c r="G110" s="57" t="s">
        <v>1040</v>
      </c>
      <c r="H110" s="57" t="s">
        <v>1045</v>
      </c>
      <c r="I110" s="57" t="s">
        <v>1045</v>
      </c>
      <c r="J110" s="57" t="s">
        <v>1043</v>
      </c>
      <c r="K110" s="57" t="s">
        <v>1044</v>
      </c>
      <c r="L110" s="58"/>
      <c r="M110" s="115">
        <v>2666667</v>
      </c>
      <c r="N110" s="56">
        <v>1027</v>
      </c>
      <c r="O110" s="56">
        <v>2666667</v>
      </c>
      <c r="P110" s="59">
        <v>1151</v>
      </c>
      <c r="Q110" s="56">
        <v>2666667</v>
      </c>
      <c r="R110" s="59">
        <v>1382</v>
      </c>
      <c r="S110" s="60">
        <v>2666667</v>
      </c>
      <c r="T110" s="118" t="s">
        <v>1908</v>
      </c>
      <c r="U110" s="118" t="s">
        <v>1947</v>
      </c>
      <c r="V110" s="59">
        <v>307</v>
      </c>
      <c r="W110" s="62"/>
      <c r="X110" s="56"/>
      <c r="Y110" s="56"/>
      <c r="Z110" s="56"/>
      <c r="AA110" s="56"/>
      <c r="AB110" s="56"/>
      <c r="AC110" s="56"/>
      <c r="AD110" s="56"/>
      <c r="AE110" s="56"/>
      <c r="AF110" s="56"/>
      <c r="AG110" s="56"/>
      <c r="AH110" s="60"/>
      <c r="AI110" s="63">
        <f t="shared" si="0"/>
        <v>0</v>
      </c>
      <c r="AJ110" s="64">
        <f t="shared" si="1"/>
        <v>2666667</v>
      </c>
      <c r="AK110" s="153"/>
    </row>
    <row r="111" spans="1:37" s="154" customFormat="1" x14ac:dyDescent="0.2">
      <c r="A111" s="55" t="s">
        <v>1042</v>
      </c>
      <c r="B111" s="123">
        <f t="shared" si="9"/>
        <v>2666667</v>
      </c>
      <c r="C111" s="57" t="s">
        <v>57</v>
      </c>
      <c r="D111" s="57" t="s">
        <v>1041</v>
      </c>
      <c r="E111" s="57" t="s">
        <v>1235</v>
      </c>
      <c r="F111" s="57" t="s">
        <v>1236</v>
      </c>
      <c r="G111" s="57" t="s">
        <v>1040</v>
      </c>
      <c r="H111" s="57" t="s">
        <v>1045</v>
      </c>
      <c r="I111" s="57" t="s">
        <v>1045</v>
      </c>
      <c r="J111" s="57" t="s">
        <v>1043</v>
      </c>
      <c r="K111" s="57" t="s">
        <v>1044</v>
      </c>
      <c r="L111" s="58"/>
      <c r="M111" s="115">
        <v>2666667</v>
      </c>
      <c r="N111" s="56">
        <v>1030</v>
      </c>
      <c r="O111" s="56">
        <v>2666667</v>
      </c>
      <c r="P111" s="59">
        <v>1148</v>
      </c>
      <c r="Q111" s="56">
        <v>2666667</v>
      </c>
      <c r="R111" s="59">
        <v>1386</v>
      </c>
      <c r="S111" s="60">
        <v>2666667</v>
      </c>
      <c r="T111" s="118" t="s">
        <v>1909</v>
      </c>
      <c r="U111" s="118" t="s">
        <v>1948</v>
      </c>
      <c r="V111" s="59">
        <v>308</v>
      </c>
      <c r="W111" s="62"/>
      <c r="X111" s="56"/>
      <c r="Y111" s="56"/>
      <c r="Z111" s="56"/>
      <c r="AA111" s="56"/>
      <c r="AB111" s="56"/>
      <c r="AC111" s="56"/>
      <c r="AD111" s="56"/>
      <c r="AE111" s="56"/>
      <c r="AF111" s="56"/>
      <c r="AG111" s="56"/>
      <c r="AH111" s="60"/>
      <c r="AI111" s="63">
        <f t="shared" si="0"/>
        <v>0</v>
      </c>
      <c r="AJ111" s="64">
        <f t="shared" si="1"/>
        <v>2666667</v>
      </c>
      <c r="AK111" s="153"/>
    </row>
    <row r="112" spans="1:37" s="154" customFormat="1" x14ac:dyDescent="0.2">
      <c r="A112" s="55" t="s">
        <v>1042</v>
      </c>
      <c r="B112" s="123">
        <f t="shared" si="9"/>
        <v>2852850</v>
      </c>
      <c r="C112" s="57" t="s">
        <v>57</v>
      </c>
      <c r="D112" s="57" t="s">
        <v>1041</v>
      </c>
      <c r="E112" s="57" t="s">
        <v>1235</v>
      </c>
      <c r="F112" s="57" t="s">
        <v>1236</v>
      </c>
      <c r="G112" s="57" t="s">
        <v>1040</v>
      </c>
      <c r="H112" s="57" t="s">
        <v>1045</v>
      </c>
      <c r="I112" s="57" t="s">
        <v>1045</v>
      </c>
      <c r="J112" s="57" t="s">
        <v>1043</v>
      </c>
      <c r="K112" s="57" t="s">
        <v>1044</v>
      </c>
      <c r="L112" s="58"/>
      <c r="M112" s="115">
        <v>2852850</v>
      </c>
      <c r="N112" s="56">
        <v>1035</v>
      </c>
      <c r="O112" s="56">
        <v>2852850</v>
      </c>
      <c r="P112" s="59">
        <v>1142</v>
      </c>
      <c r="Q112" s="56">
        <v>2852850</v>
      </c>
      <c r="R112" s="59">
        <v>1392</v>
      </c>
      <c r="S112" s="60">
        <v>2852850</v>
      </c>
      <c r="T112" s="118" t="s">
        <v>1910</v>
      </c>
      <c r="U112" s="118" t="s">
        <v>1138</v>
      </c>
      <c r="V112" s="59">
        <v>302</v>
      </c>
      <c r="W112" s="62"/>
      <c r="X112" s="56"/>
      <c r="Y112" s="56"/>
      <c r="Z112" s="56"/>
      <c r="AA112" s="56"/>
      <c r="AB112" s="56"/>
      <c r="AC112" s="56"/>
      <c r="AD112" s="56"/>
      <c r="AE112" s="56"/>
      <c r="AF112" s="56"/>
      <c r="AG112" s="56"/>
      <c r="AH112" s="60"/>
      <c r="AI112" s="63">
        <f t="shared" si="0"/>
        <v>0</v>
      </c>
      <c r="AJ112" s="64">
        <f t="shared" si="1"/>
        <v>2852850</v>
      </c>
      <c r="AK112" s="153"/>
    </row>
    <row r="113" spans="1:37" s="154" customFormat="1" x14ac:dyDescent="0.2">
      <c r="A113" s="55" t="s">
        <v>1042</v>
      </c>
      <c r="B113" s="123">
        <f t="shared" si="9"/>
        <v>2666667</v>
      </c>
      <c r="C113" s="57" t="s">
        <v>57</v>
      </c>
      <c r="D113" s="57" t="s">
        <v>1041</v>
      </c>
      <c r="E113" s="57" t="s">
        <v>1235</v>
      </c>
      <c r="F113" s="57" t="s">
        <v>1236</v>
      </c>
      <c r="G113" s="57" t="s">
        <v>1040</v>
      </c>
      <c r="H113" s="57" t="s">
        <v>1045</v>
      </c>
      <c r="I113" s="57" t="s">
        <v>1045</v>
      </c>
      <c r="J113" s="57" t="s">
        <v>1043</v>
      </c>
      <c r="K113" s="57" t="s">
        <v>1044</v>
      </c>
      <c r="L113" s="58"/>
      <c r="M113" s="115">
        <v>2666667</v>
      </c>
      <c r="N113" s="56">
        <v>1040</v>
      </c>
      <c r="O113" s="56">
        <v>2666667</v>
      </c>
      <c r="P113" s="59">
        <v>1136</v>
      </c>
      <c r="Q113" s="56">
        <v>2666667</v>
      </c>
      <c r="R113" s="59">
        <v>1385</v>
      </c>
      <c r="S113" s="60">
        <v>2666667</v>
      </c>
      <c r="T113" s="118" t="s">
        <v>1911</v>
      </c>
      <c r="U113" s="118" t="s">
        <v>1137</v>
      </c>
      <c r="V113" s="59">
        <v>311</v>
      </c>
      <c r="W113" s="62"/>
      <c r="X113" s="56"/>
      <c r="Y113" s="56"/>
      <c r="Z113" s="56"/>
      <c r="AA113" s="56"/>
      <c r="AB113" s="56"/>
      <c r="AC113" s="56"/>
      <c r="AD113" s="56"/>
      <c r="AE113" s="56"/>
      <c r="AF113" s="56"/>
      <c r="AG113" s="56"/>
      <c r="AH113" s="60"/>
      <c r="AI113" s="63">
        <f t="shared" si="0"/>
        <v>0</v>
      </c>
      <c r="AJ113" s="64">
        <f t="shared" si="1"/>
        <v>2666667</v>
      </c>
      <c r="AK113" s="153"/>
    </row>
    <row r="114" spans="1:37" s="154" customFormat="1" x14ac:dyDescent="0.2">
      <c r="A114" s="55" t="s">
        <v>1042</v>
      </c>
      <c r="B114" s="123">
        <f t="shared" si="9"/>
        <v>2690875</v>
      </c>
      <c r="C114" s="57" t="s">
        <v>57</v>
      </c>
      <c r="D114" s="57" t="s">
        <v>1041</v>
      </c>
      <c r="E114" s="57" t="s">
        <v>1235</v>
      </c>
      <c r="F114" s="57" t="s">
        <v>1236</v>
      </c>
      <c r="G114" s="57" t="s">
        <v>1040</v>
      </c>
      <c r="H114" s="57" t="s">
        <v>1045</v>
      </c>
      <c r="I114" s="57" t="s">
        <v>1045</v>
      </c>
      <c r="J114" s="57" t="s">
        <v>1043</v>
      </c>
      <c r="K114" s="57" t="s">
        <v>1044</v>
      </c>
      <c r="L114" s="58"/>
      <c r="M114" s="115">
        <v>2690875</v>
      </c>
      <c r="N114" s="56">
        <v>1053</v>
      </c>
      <c r="O114" s="56">
        <v>2690875</v>
      </c>
      <c r="P114" s="59">
        <v>1123</v>
      </c>
      <c r="Q114" s="56">
        <v>2690875</v>
      </c>
      <c r="R114" s="59">
        <v>1414</v>
      </c>
      <c r="S114" s="60">
        <v>2690875</v>
      </c>
      <c r="T114" s="118" t="s">
        <v>1912</v>
      </c>
      <c r="U114" s="118" t="s">
        <v>1172</v>
      </c>
      <c r="V114" s="59">
        <v>401</v>
      </c>
      <c r="W114" s="62"/>
      <c r="X114" s="56"/>
      <c r="Y114" s="56"/>
      <c r="Z114" s="56"/>
      <c r="AA114" s="56"/>
      <c r="AB114" s="56"/>
      <c r="AC114" s="56"/>
      <c r="AD114" s="56"/>
      <c r="AE114" s="56"/>
      <c r="AF114" s="56"/>
      <c r="AG114" s="56"/>
      <c r="AH114" s="60"/>
      <c r="AI114" s="63">
        <f t="shared" si="0"/>
        <v>0</v>
      </c>
      <c r="AJ114" s="64">
        <f t="shared" si="1"/>
        <v>2690875</v>
      </c>
      <c r="AK114" s="153"/>
    </row>
    <row r="115" spans="1:37" s="154" customFormat="1" x14ac:dyDescent="0.2">
      <c r="A115" s="55" t="s">
        <v>1042</v>
      </c>
      <c r="B115" s="123">
        <f t="shared" si="9"/>
        <v>2856333</v>
      </c>
      <c r="C115" s="57" t="s">
        <v>57</v>
      </c>
      <c r="D115" s="57" t="s">
        <v>1041</v>
      </c>
      <c r="E115" s="57" t="s">
        <v>1235</v>
      </c>
      <c r="F115" s="57" t="s">
        <v>1236</v>
      </c>
      <c r="G115" s="57" t="s">
        <v>1040</v>
      </c>
      <c r="H115" s="57" t="s">
        <v>1045</v>
      </c>
      <c r="I115" s="57" t="s">
        <v>1045</v>
      </c>
      <c r="J115" s="57" t="s">
        <v>1043</v>
      </c>
      <c r="K115" s="57" t="s">
        <v>1044</v>
      </c>
      <c r="L115" s="58"/>
      <c r="M115" s="115">
        <v>2856333</v>
      </c>
      <c r="N115" s="56">
        <v>1023</v>
      </c>
      <c r="O115" s="56">
        <v>2856333</v>
      </c>
      <c r="P115" s="59">
        <v>1155</v>
      </c>
      <c r="Q115" s="56">
        <v>2856333</v>
      </c>
      <c r="R115" s="59">
        <v>1419</v>
      </c>
      <c r="S115" s="60">
        <v>2856333</v>
      </c>
      <c r="T115" s="118" t="s">
        <v>1913</v>
      </c>
      <c r="U115" s="118" t="s">
        <v>1150</v>
      </c>
      <c r="V115" s="59">
        <v>363</v>
      </c>
      <c r="W115" s="62"/>
      <c r="X115" s="56"/>
      <c r="Y115" s="56"/>
      <c r="Z115" s="56"/>
      <c r="AA115" s="56"/>
      <c r="AB115" s="56"/>
      <c r="AC115" s="56"/>
      <c r="AD115" s="56"/>
      <c r="AE115" s="56"/>
      <c r="AF115" s="56"/>
      <c r="AG115" s="56"/>
      <c r="AH115" s="60"/>
      <c r="AI115" s="63">
        <f t="shared" si="0"/>
        <v>0</v>
      </c>
      <c r="AJ115" s="64">
        <f t="shared" si="1"/>
        <v>2856333</v>
      </c>
      <c r="AK115" s="153"/>
    </row>
    <row r="116" spans="1:37" s="154" customFormat="1" x14ac:dyDescent="0.2">
      <c r="A116" s="55" t="s">
        <v>1042</v>
      </c>
      <c r="B116" s="123">
        <f t="shared" si="9"/>
        <v>3030500</v>
      </c>
      <c r="C116" s="57" t="s">
        <v>57</v>
      </c>
      <c r="D116" s="57" t="s">
        <v>1041</v>
      </c>
      <c r="E116" s="57" t="s">
        <v>1235</v>
      </c>
      <c r="F116" s="57" t="s">
        <v>1236</v>
      </c>
      <c r="G116" s="57" t="s">
        <v>1040</v>
      </c>
      <c r="H116" s="57" t="s">
        <v>1045</v>
      </c>
      <c r="I116" s="57" t="s">
        <v>1045</v>
      </c>
      <c r="J116" s="57" t="s">
        <v>1043</v>
      </c>
      <c r="K116" s="57" t="s">
        <v>1044</v>
      </c>
      <c r="L116" s="58"/>
      <c r="M116" s="115">
        <v>3030500</v>
      </c>
      <c r="N116" s="56">
        <v>1056</v>
      </c>
      <c r="O116" s="56">
        <v>3030500</v>
      </c>
      <c r="P116" s="59">
        <v>1133</v>
      </c>
      <c r="Q116" s="56">
        <v>3030500</v>
      </c>
      <c r="R116" s="59">
        <v>1381</v>
      </c>
      <c r="S116" s="60">
        <v>3030500</v>
      </c>
      <c r="T116" s="118" t="s">
        <v>1914</v>
      </c>
      <c r="U116" s="118" t="s">
        <v>1134</v>
      </c>
      <c r="V116" s="59">
        <v>304</v>
      </c>
      <c r="W116" s="62"/>
      <c r="X116" s="56"/>
      <c r="Y116" s="56"/>
      <c r="Z116" s="56"/>
      <c r="AA116" s="56"/>
      <c r="AB116" s="56"/>
      <c r="AC116" s="56"/>
      <c r="AD116" s="56"/>
      <c r="AE116" s="56"/>
      <c r="AF116" s="56"/>
      <c r="AG116" s="56"/>
      <c r="AH116" s="60"/>
      <c r="AI116" s="63">
        <f t="shared" si="0"/>
        <v>0</v>
      </c>
      <c r="AJ116" s="64">
        <f t="shared" si="1"/>
        <v>3030500</v>
      </c>
      <c r="AK116" s="153"/>
    </row>
    <row r="117" spans="1:37" s="154" customFormat="1" x14ac:dyDescent="0.2">
      <c r="A117" s="55" t="s">
        <v>1042</v>
      </c>
      <c r="B117" s="123">
        <f t="shared" si="9"/>
        <v>3030500</v>
      </c>
      <c r="C117" s="57" t="s">
        <v>57</v>
      </c>
      <c r="D117" s="57" t="s">
        <v>1041</v>
      </c>
      <c r="E117" s="57" t="s">
        <v>1235</v>
      </c>
      <c r="F117" s="57" t="s">
        <v>1236</v>
      </c>
      <c r="G117" s="57" t="s">
        <v>1040</v>
      </c>
      <c r="H117" s="57" t="s">
        <v>1045</v>
      </c>
      <c r="I117" s="57" t="s">
        <v>1045</v>
      </c>
      <c r="J117" s="57" t="s">
        <v>1043</v>
      </c>
      <c r="K117" s="57" t="s">
        <v>1044</v>
      </c>
      <c r="L117" s="58"/>
      <c r="M117" s="115">
        <v>3030500</v>
      </c>
      <c r="N117" s="56">
        <v>1042</v>
      </c>
      <c r="O117" s="56">
        <v>3030500</v>
      </c>
      <c r="P117" s="59">
        <v>1134</v>
      </c>
      <c r="Q117" s="56">
        <v>3030500</v>
      </c>
      <c r="R117" s="59">
        <v>1394</v>
      </c>
      <c r="S117" s="60">
        <v>3030500</v>
      </c>
      <c r="T117" s="118" t="s">
        <v>1915</v>
      </c>
      <c r="U117" s="118" t="s">
        <v>1160</v>
      </c>
      <c r="V117" s="59">
        <v>345</v>
      </c>
      <c r="W117" s="62"/>
      <c r="X117" s="56"/>
      <c r="Y117" s="56"/>
      <c r="Z117" s="56"/>
      <c r="AA117" s="56"/>
      <c r="AB117" s="56"/>
      <c r="AC117" s="56"/>
      <c r="AD117" s="56"/>
      <c r="AE117" s="56"/>
      <c r="AF117" s="56"/>
      <c r="AG117" s="56"/>
      <c r="AH117" s="60"/>
      <c r="AI117" s="63">
        <f t="shared" si="0"/>
        <v>0</v>
      </c>
      <c r="AJ117" s="64">
        <f t="shared" si="1"/>
        <v>3030500</v>
      </c>
      <c r="AK117" s="153"/>
    </row>
    <row r="118" spans="1:37" s="154" customFormat="1" x14ac:dyDescent="0.2">
      <c r="A118" s="55" t="s">
        <v>1042</v>
      </c>
      <c r="B118" s="123">
        <f t="shared" si="9"/>
        <v>3240000</v>
      </c>
      <c r="C118" s="57" t="s">
        <v>57</v>
      </c>
      <c r="D118" s="57" t="s">
        <v>1041</v>
      </c>
      <c r="E118" s="57" t="s">
        <v>1235</v>
      </c>
      <c r="F118" s="57" t="s">
        <v>1236</v>
      </c>
      <c r="G118" s="57" t="s">
        <v>1040</v>
      </c>
      <c r="H118" s="57" t="s">
        <v>1045</v>
      </c>
      <c r="I118" s="57" t="s">
        <v>1045</v>
      </c>
      <c r="J118" s="57" t="s">
        <v>1043</v>
      </c>
      <c r="K118" s="57" t="s">
        <v>1044</v>
      </c>
      <c r="L118" s="58"/>
      <c r="M118" s="115">
        <v>3240000</v>
      </c>
      <c r="N118" s="56">
        <v>1016</v>
      </c>
      <c r="O118" s="56">
        <v>3240000</v>
      </c>
      <c r="P118" s="59">
        <v>1162</v>
      </c>
      <c r="Q118" s="56">
        <v>3240000</v>
      </c>
      <c r="R118" s="59">
        <v>1387</v>
      </c>
      <c r="S118" s="60">
        <v>3240000</v>
      </c>
      <c r="T118" s="118" t="s">
        <v>1916</v>
      </c>
      <c r="U118" s="118" t="s">
        <v>1189</v>
      </c>
      <c r="V118" s="59">
        <v>305</v>
      </c>
      <c r="W118" s="62"/>
      <c r="X118" s="56"/>
      <c r="Y118" s="56"/>
      <c r="Z118" s="56"/>
      <c r="AA118" s="56"/>
      <c r="AB118" s="56"/>
      <c r="AC118" s="56"/>
      <c r="AD118" s="56"/>
      <c r="AE118" s="56"/>
      <c r="AF118" s="56"/>
      <c r="AG118" s="56"/>
      <c r="AH118" s="60"/>
      <c r="AI118" s="63">
        <f t="shared" ref="AI118:AI133" si="10">SUM(W118:AH118)</f>
        <v>0</v>
      </c>
      <c r="AJ118" s="64">
        <f t="shared" ref="AJ118:AJ133" si="11">+S118-AI118</f>
        <v>3240000</v>
      </c>
      <c r="AK118" s="153"/>
    </row>
    <row r="119" spans="1:37" s="154" customFormat="1" x14ac:dyDescent="0.2">
      <c r="A119" s="55" t="s">
        <v>1042</v>
      </c>
      <c r="B119" s="123">
        <f t="shared" si="9"/>
        <v>3240000</v>
      </c>
      <c r="C119" s="57" t="s">
        <v>57</v>
      </c>
      <c r="D119" s="57" t="s">
        <v>1041</v>
      </c>
      <c r="E119" s="57" t="s">
        <v>1235</v>
      </c>
      <c r="F119" s="57" t="s">
        <v>1236</v>
      </c>
      <c r="G119" s="57" t="s">
        <v>1040</v>
      </c>
      <c r="H119" s="57" t="s">
        <v>1045</v>
      </c>
      <c r="I119" s="57" t="s">
        <v>1045</v>
      </c>
      <c r="J119" s="57" t="s">
        <v>1043</v>
      </c>
      <c r="K119" s="57" t="s">
        <v>1044</v>
      </c>
      <c r="L119" s="58"/>
      <c r="M119" s="115">
        <v>3240000</v>
      </c>
      <c r="N119" s="56">
        <v>1055</v>
      </c>
      <c r="O119" s="56">
        <v>3240000</v>
      </c>
      <c r="P119" s="59">
        <v>1130</v>
      </c>
      <c r="Q119" s="56">
        <v>3240000</v>
      </c>
      <c r="R119" s="59">
        <v>1384</v>
      </c>
      <c r="S119" s="60">
        <v>3240000</v>
      </c>
      <c r="T119" s="118" t="s">
        <v>1917</v>
      </c>
      <c r="U119" s="118" t="s">
        <v>1190</v>
      </c>
      <c r="V119" s="59">
        <v>314</v>
      </c>
      <c r="W119" s="62"/>
      <c r="X119" s="56"/>
      <c r="Y119" s="56"/>
      <c r="Z119" s="56"/>
      <c r="AA119" s="56"/>
      <c r="AB119" s="56"/>
      <c r="AC119" s="56"/>
      <c r="AD119" s="56"/>
      <c r="AE119" s="56"/>
      <c r="AF119" s="56"/>
      <c r="AG119" s="56"/>
      <c r="AH119" s="60"/>
      <c r="AI119" s="63">
        <f t="shared" si="10"/>
        <v>0</v>
      </c>
      <c r="AJ119" s="64">
        <f t="shared" si="11"/>
        <v>3240000</v>
      </c>
      <c r="AK119" s="153"/>
    </row>
    <row r="120" spans="1:37" s="154" customFormat="1" x14ac:dyDescent="0.2">
      <c r="A120" s="55" t="s">
        <v>1042</v>
      </c>
      <c r="B120" s="123">
        <f t="shared" si="9"/>
        <v>3222083</v>
      </c>
      <c r="C120" s="57" t="s">
        <v>57</v>
      </c>
      <c r="D120" s="57" t="s">
        <v>1041</v>
      </c>
      <c r="E120" s="57" t="s">
        <v>1235</v>
      </c>
      <c r="F120" s="57" t="s">
        <v>1236</v>
      </c>
      <c r="G120" s="57" t="s">
        <v>1040</v>
      </c>
      <c r="H120" s="57" t="s">
        <v>1045</v>
      </c>
      <c r="I120" s="57" t="s">
        <v>1045</v>
      </c>
      <c r="J120" s="57" t="s">
        <v>1043</v>
      </c>
      <c r="K120" s="57" t="s">
        <v>1044</v>
      </c>
      <c r="L120" s="58"/>
      <c r="M120" s="115">
        <v>3222083</v>
      </c>
      <c r="N120" s="56">
        <v>1045</v>
      </c>
      <c r="O120" s="56">
        <v>3222083</v>
      </c>
      <c r="P120" s="59">
        <v>1129</v>
      </c>
      <c r="Q120" s="56">
        <v>3222083</v>
      </c>
      <c r="R120" s="59">
        <v>1405</v>
      </c>
      <c r="S120" s="60">
        <v>3222083</v>
      </c>
      <c r="T120" s="118" t="s">
        <v>1918</v>
      </c>
      <c r="U120" s="118" t="s">
        <v>1180</v>
      </c>
      <c r="V120" s="59">
        <v>323</v>
      </c>
      <c r="W120" s="62"/>
      <c r="X120" s="56"/>
      <c r="Y120" s="56"/>
      <c r="Z120" s="56"/>
      <c r="AA120" s="56"/>
      <c r="AB120" s="56"/>
      <c r="AC120" s="56"/>
      <c r="AD120" s="56"/>
      <c r="AE120" s="56"/>
      <c r="AF120" s="56"/>
      <c r="AG120" s="56"/>
      <c r="AH120" s="60"/>
      <c r="AI120" s="63">
        <f t="shared" si="10"/>
        <v>0</v>
      </c>
      <c r="AJ120" s="64">
        <f t="shared" si="11"/>
        <v>3222083</v>
      </c>
      <c r="AK120" s="153"/>
    </row>
    <row r="121" spans="1:37" s="154" customFormat="1" x14ac:dyDescent="0.2">
      <c r="A121" s="55" t="s">
        <v>1042</v>
      </c>
      <c r="B121" s="123">
        <f t="shared" si="9"/>
        <v>3222083</v>
      </c>
      <c r="C121" s="57" t="s">
        <v>57</v>
      </c>
      <c r="D121" s="57" t="s">
        <v>1041</v>
      </c>
      <c r="E121" s="57" t="s">
        <v>1235</v>
      </c>
      <c r="F121" s="57" t="s">
        <v>1236</v>
      </c>
      <c r="G121" s="57" t="s">
        <v>1040</v>
      </c>
      <c r="H121" s="57" t="s">
        <v>1045</v>
      </c>
      <c r="I121" s="57" t="s">
        <v>1045</v>
      </c>
      <c r="J121" s="57" t="s">
        <v>1043</v>
      </c>
      <c r="K121" s="57" t="s">
        <v>1044</v>
      </c>
      <c r="L121" s="58"/>
      <c r="M121" s="115">
        <v>3222083</v>
      </c>
      <c r="N121" s="56">
        <v>1029</v>
      </c>
      <c r="O121" s="56">
        <v>3222083</v>
      </c>
      <c r="P121" s="59">
        <v>1149</v>
      </c>
      <c r="Q121" s="56">
        <v>3222083</v>
      </c>
      <c r="R121" s="59">
        <v>1486</v>
      </c>
      <c r="S121" s="60">
        <v>3222083</v>
      </c>
      <c r="T121" s="118" t="s">
        <v>1919</v>
      </c>
      <c r="U121" s="118" t="s">
        <v>1123</v>
      </c>
      <c r="V121" s="59">
        <v>342</v>
      </c>
      <c r="W121" s="62"/>
      <c r="X121" s="56"/>
      <c r="Y121" s="56"/>
      <c r="Z121" s="56"/>
      <c r="AA121" s="56"/>
      <c r="AB121" s="56"/>
      <c r="AC121" s="56"/>
      <c r="AD121" s="56"/>
      <c r="AE121" s="56"/>
      <c r="AF121" s="56"/>
      <c r="AG121" s="56"/>
      <c r="AH121" s="60"/>
      <c r="AI121" s="63">
        <f t="shared" si="10"/>
        <v>0</v>
      </c>
      <c r="AJ121" s="64">
        <f t="shared" si="11"/>
        <v>3222083</v>
      </c>
      <c r="AK121" s="153"/>
    </row>
    <row r="122" spans="1:37" s="154" customFormat="1" x14ac:dyDescent="0.2">
      <c r="A122" s="55" t="s">
        <v>1042</v>
      </c>
      <c r="B122" s="123">
        <f t="shared" si="9"/>
        <v>3333333</v>
      </c>
      <c r="C122" s="57" t="s">
        <v>57</v>
      </c>
      <c r="D122" s="57" t="s">
        <v>1041</v>
      </c>
      <c r="E122" s="57" t="s">
        <v>1235</v>
      </c>
      <c r="F122" s="57" t="s">
        <v>1236</v>
      </c>
      <c r="G122" s="57" t="s">
        <v>1040</v>
      </c>
      <c r="H122" s="57" t="s">
        <v>1045</v>
      </c>
      <c r="I122" s="57" t="s">
        <v>1045</v>
      </c>
      <c r="J122" s="57" t="s">
        <v>1043</v>
      </c>
      <c r="K122" s="57" t="s">
        <v>1044</v>
      </c>
      <c r="L122" s="58"/>
      <c r="M122" s="115">
        <v>3333333</v>
      </c>
      <c r="N122" s="56">
        <v>1052</v>
      </c>
      <c r="O122" s="56">
        <v>3333333</v>
      </c>
      <c r="P122" s="59">
        <v>1121</v>
      </c>
      <c r="Q122" s="56">
        <v>3333333</v>
      </c>
      <c r="R122" s="59">
        <v>1388</v>
      </c>
      <c r="S122" s="60">
        <v>3333333</v>
      </c>
      <c r="T122" s="118" t="s">
        <v>1920</v>
      </c>
      <c r="U122" s="118" t="s">
        <v>1141</v>
      </c>
      <c r="V122" s="59">
        <v>312</v>
      </c>
      <c r="W122" s="62"/>
      <c r="X122" s="56"/>
      <c r="Y122" s="56"/>
      <c r="Z122" s="56"/>
      <c r="AA122" s="56"/>
      <c r="AB122" s="56"/>
      <c r="AC122" s="56"/>
      <c r="AD122" s="56"/>
      <c r="AE122" s="56"/>
      <c r="AF122" s="56"/>
      <c r="AG122" s="56"/>
      <c r="AH122" s="60"/>
      <c r="AI122" s="63">
        <f t="shared" si="10"/>
        <v>0</v>
      </c>
      <c r="AJ122" s="64">
        <f t="shared" si="11"/>
        <v>3333333</v>
      </c>
      <c r="AK122" s="153"/>
    </row>
    <row r="123" spans="1:37" s="154" customFormat="1" x14ac:dyDescent="0.2">
      <c r="A123" s="55" t="s">
        <v>1042</v>
      </c>
      <c r="B123" s="123">
        <f t="shared" si="9"/>
        <v>3333333</v>
      </c>
      <c r="C123" s="57" t="s">
        <v>57</v>
      </c>
      <c r="D123" s="57" t="s">
        <v>1041</v>
      </c>
      <c r="E123" s="57" t="s">
        <v>1235</v>
      </c>
      <c r="F123" s="57" t="s">
        <v>1236</v>
      </c>
      <c r="G123" s="57" t="s">
        <v>1040</v>
      </c>
      <c r="H123" s="57" t="s">
        <v>1045</v>
      </c>
      <c r="I123" s="57" t="s">
        <v>1045</v>
      </c>
      <c r="J123" s="57" t="s">
        <v>1043</v>
      </c>
      <c r="K123" s="57" t="s">
        <v>1044</v>
      </c>
      <c r="L123" s="58"/>
      <c r="M123" s="115">
        <v>3333333</v>
      </c>
      <c r="N123" s="56">
        <v>1024</v>
      </c>
      <c r="O123" s="56">
        <v>3333333</v>
      </c>
      <c r="P123" s="59">
        <v>1154</v>
      </c>
      <c r="Q123" s="56">
        <v>3333333</v>
      </c>
      <c r="R123" s="59">
        <v>1423</v>
      </c>
      <c r="S123" s="60">
        <v>3333333</v>
      </c>
      <c r="T123" s="118" t="s">
        <v>1921</v>
      </c>
      <c r="U123" s="118" t="s">
        <v>1152</v>
      </c>
      <c r="V123" s="59">
        <v>359</v>
      </c>
      <c r="W123" s="62"/>
      <c r="X123" s="56"/>
      <c r="Y123" s="56"/>
      <c r="Z123" s="56"/>
      <c r="AA123" s="56"/>
      <c r="AB123" s="56"/>
      <c r="AC123" s="56"/>
      <c r="AD123" s="56"/>
      <c r="AE123" s="56"/>
      <c r="AF123" s="56"/>
      <c r="AG123" s="56"/>
      <c r="AH123" s="60"/>
      <c r="AI123" s="63">
        <f t="shared" si="10"/>
        <v>0</v>
      </c>
      <c r="AJ123" s="64">
        <f t="shared" si="11"/>
        <v>3333333</v>
      </c>
      <c r="AK123" s="153"/>
    </row>
    <row r="124" spans="1:37" s="154" customFormat="1" x14ac:dyDescent="0.2">
      <c r="A124" s="55" t="s">
        <v>1042</v>
      </c>
      <c r="B124" s="123">
        <f t="shared" si="9"/>
        <v>3333333</v>
      </c>
      <c r="C124" s="57" t="s">
        <v>57</v>
      </c>
      <c r="D124" s="57" t="s">
        <v>1041</v>
      </c>
      <c r="E124" s="57" t="s">
        <v>1235</v>
      </c>
      <c r="F124" s="57" t="s">
        <v>1236</v>
      </c>
      <c r="G124" s="57" t="s">
        <v>1040</v>
      </c>
      <c r="H124" s="57" t="s">
        <v>1045</v>
      </c>
      <c r="I124" s="57" t="s">
        <v>1045</v>
      </c>
      <c r="J124" s="57" t="s">
        <v>1043</v>
      </c>
      <c r="K124" s="57" t="s">
        <v>1044</v>
      </c>
      <c r="L124" s="58"/>
      <c r="M124" s="115">
        <v>3333333</v>
      </c>
      <c r="N124" s="56">
        <v>1038</v>
      </c>
      <c r="O124" s="56">
        <v>3333333</v>
      </c>
      <c r="P124" s="59">
        <v>1138</v>
      </c>
      <c r="Q124" s="56">
        <v>3333333</v>
      </c>
      <c r="R124" s="59">
        <v>1411</v>
      </c>
      <c r="S124" s="60">
        <v>3333333</v>
      </c>
      <c r="T124" s="118" t="s">
        <v>1922</v>
      </c>
      <c r="U124" s="118" t="s">
        <v>1949</v>
      </c>
      <c r="V124" s="59">
        <v>409</v>
      </c>
      <c r="W124" s="62"/>
      <c r="X124" s="56"/>
      <c r="Y124" s="56"/>
      <c r="Z124" s="56"/>
      <c r="AA124" s="56"/>
      <c r="AB124" s="56"/>
      <c r="AC124" s="56"/>
      <c r="AD124" s="56"/>
      <c r="AE124" s="56"/>
      <c r="AF124" s="56"/>
      <c r="AG124" s="56"/>
      <c r="AH124" s="60"/>
      <c r="AI124" s="63">
        <f t="shared" si="10"/>
        <v>0</v>
      </c>
      <c r="AJ124" s="64">
        <f t="shared" si="11"/>
        <v>3333333</v>
      </c>
      <c r="AK124" s="153"/>
    </row>
    <row r="125" spans="1:37" s="154" customFormat="1" x14ac:dyDescent="0.2">
      <c r="A125" s="55" t="s">
        <v>1042</v>
      </c>
      <c r="B125" s="123">
        <f t="shared" si="9"/>
        <v>3333333</v>
      </c>
      <c r="C125" s="57" t="s">
        <v>57</v>
      </c>
      <c r="D125" s="57" t="s">
        <v>1041</v>
      </c>
      <c r="E125" s="57" t="s">
        <v>1235</v>
      </c>
      <c r="F125" s="57" t="s">
        <v>1236</v>
      </c>
      <c r="G125" s="57" t="s">
        <v>1040</v>
      </c>
      <c r="H125" s="57" t="s">
        <v>1045</v>
      </c>
      <c r="I125" s="57" t="s">
        <v>1045</v>
      </c>
      <c r="J125" s="57" t="s">
        <v>1043</v>
      </c>
      <c r="K125" s="57" t="s">
        <v>1044</v>
      </c>
      <c r="L125" s="58"/>
      <c r="M125" s="115">
        <v>3333333</v>
      </c>
      <c r="N125" s="56">
        <v>1047</v>
      </c>
      <c r="O125" s="56">
        <v>3333333</v>
      </c>
      <c r="P125" s="59">
        <v>1126</v>
      </c>
      <c r="Q125" s="56">
        <v>3333333</v>
      </c>
      <c r="R125" s="59">
        <v>1412</v>
      </c>
      <c r="S125" s="60">
        <v>3333333</v>
      </c>
      <c r="T125" s="118" t="s">
        <v>1923</v>
      </c>
      <c r="U125" s="118" t="s">
        <v>1163</v>
      </c>
      <c r="V125" s="59">
        <v>414</v>
      </c>
      <c r="W125" s="62"/>
      <c r="X125" s="56"/>
      <c r="Y125" s="56"/>
      <c r="Z125" s="56"/>
      <c r="AA125" s="56"/>
      <c r="AB125" s="56"/>
      <c r="AC125" s="56"/>
      <c r="AD125" s="56"/>
      <c r="AE125" s="56"/>
      <c r="AF125" s="56"/>
      <c r="AG125" s="56"/>
      <c r="AH125" s="60"/>
      <c r="AI125" s="63">
        <f t="shared" si="10"/>
        <v>0</v>
      </c>
      <c r="AJ125" s="64">
        <f t="shared" si="11"/>
        <v>3333333</v>
      </c>
      <c r="AK125" s="153"/>
    </row>
    <row r="126" spans="1:37" s="154" customFormat="1" x14ac:dyDescent="0.2">
      <c r="A126" s="55" t="s">
        <v>1042</v>
      </c>
      <c r="B126" s="123">
        <f t="shared" si="9"/>
        <v>3483333</v>
      </c>
      <c r="C126" s="57" t="s">
        <v>57</v>
      </c>
      <c r="D126" s="57" t="s">
        <v>1041</v>
      </c>
      <c r="E126" s="57" t="s">
        <v>1235</v>
      </c>
      <c r="F126" s="57" t="s">
        <v>1236</v>
      </c>
      <c r="G126" s="57" t="s">
        <v>1040</v>
      </c>
      <c r="H126" s="57" t="s">
        <v>1045</v>
      </c>
      <c r="I126" s="57" t="s">
        <v>1045</v>
      </c>
      <c r="J126" s="57" t="s">
        <v>1043</v>
      </c>
      <c r="K126" s="57" t="s">
        <v>1044</v>
      </c>
      <c r="L126" s="58"/>
      <c r="M126" s="115">
        <v>3483333</v>
      </c>
      <c r="N126" s="56">
        <v>1019</v>
      </c>
      <c r="O126" s="56">
        <v>3483333</v>
      </c>
      <c r="P126" s="59">
        <v>1159</v>
      </c>
      <c r="Q126" s="56">
        <v>3483333</v>
      </c>
      <c r="R126" s="59">
        <v>1402</v>
      </c>
      <c r="S126" s="60">
        <v>3483333</v>
      </c>
      <c r="T126" s="118" t="s">
        <v>1924</v>
      </c>
      <c r="U126" s="118" t="s">
        <v>1950</v>
      </c>
      <c r="V126" s="59">
        <v>336</v>
      </c>
      <c r="W126" s="62"/>
      <c r="X126" s="56"/>
      <c r="Y126" s="56"/>
      <c r="Z126" s="56"/>
      <c r="AA126" s="56"/>
      <c r="AB126" s="56"/>
      <c r="AC126" s="56"/>
      <c r="AD126" s="56"/>
      <c r="AE126" s="56"/>
      <c r="AF126" s="56"/>
      <c r="AG126" s="56"/>
      <c r="AH126" s="60"/>
      <c r="AI126" s="63">
        <f t="shared" si="10"/>
        <v>0</v>
      </c>
      <c r="AJ126" s="64">
        <f t="shared" si="11"/>
        <v>3483333</v>
      </c>
      <c r="AK126" s="153"/>
    </row>
    <row r="127" spans="1:37" s="154" customFormat="1" x14ac:dyDescent="0.2">
      <c r="A127" s="55" t="s">
        <v>1042</v>
      </c>
      <c r="B127" s="123">
        <f t="shared" si="9"/>
        <v>3657500</v>
      </c>
      <c r="C127" s="57" t="s">
        <v>57</v>
      </c>
      <c r="D127" s="57" t="s">
        <v>1041</v>
      </c>
      <c r="E127" s="57" t="s">
        <v>1235</v>
      </c>
      <c r="F127" s="57" t="s">
        <v>1236</v>
      </c>
      <c r="G127" s="57" t="s">
        <v>1040</v>
      </c>
      <c r="H127" s="57" t="s">
        <v>1045</v>
      </c>
      <c r="I127" s="57" t="s">
        <v>1045</v>
      </c>
      <c r="J127" s="57" t="s">
        <v>1043</v>
      </c>
      <c r="K127" s="57" t="s">
        <v>1044</v>
      </c>
      <c r="L127" s="58"/>
      <c r="M127" s="115">
        <v>3657500</v>
      </c>
      <c r="N127" s="56">
        <v>1039</v>
      </c>
      <c r="O127" s="56">
        <v>3657500</v>
      </c>
      <c r="P127" s="59">
        <v>1137</v>
      </c>
      <c r="Q127" s="56">
        <v>3657500</v>
      </c>
      <c r="R127" s="59">
        <v>1424</v>
      </c>
      <c r="S127" s="60">
        <v>3657500</v>
      </c>
      <c r="T127" s="118" t="s">
        <v>1925</v>
      </c>
      <c r="U127" s="118" t="s">
        <v>1128</v>
      </c>
      <c r="V127" s="59">
        <v>344</v>
      </c>
      <c r="W127" s="62"/>
      <c r="X127" s="56"/>
      <c r="Y127" s="56"/>
      <c r="Z127" s="56"/>
      <c r="AA127" s="56"/>
      <c r="AB127" s="56"/>
      <c r="AC127" s="56"/>
      <c r="AD127" s="56"/>
      <c r="AE127" s="56"/>
      <c r="AF127" s="56"/>
      <c r="AG127" s="56"/>
      <c r="AH127" s="60"/>
      <c r="AI127" s="63">
        <f t="shared" si="10"/>
        <v>0</v>
      </c>
      <c r="AJ127" s="64">
        <f t="shared" si="11"/>
        <v>3657500</v>
      </c>
      <c r="AK127" s="153"/>
    </row>
    <row r="128" spans="1:37" s="154" customFormat="1" x14ac:dyDescent="0.2">
      <c r="A128" s="55" t="s">
        <v>1042</v>
      </c>
      <c r="B128" s="123">
        <f t="shared" si="9"/>
        <v>3657500</v>
      </c>
      <c r="C128" s="57" t="s">
        <v>57</v>
      </c>
      <c r="D128" s="57" t="s">
        <v>1041</v>
      </c>
      <c r="E128" s="57" t="s">
        <v>1235</v>
      </c>
      <c r="F128" s="57" t="s">
        <v>1236</v>
      </c>
      <c r="G128" s="57" t="s">
        <v>1040</v>
      </c>
      <c r="H128" s="57" t="s">
        <v>1045</v>
      </c>
      <c r="I128" s="57" t="s">
        <v>1045</v>
      </c>
      <c r="J128" s="57" t="s">
        <v>1043</v>
      </c>
      <c r="K128" s="57" t="s">
        <v>1044</v>
      </c>
      <c r="L128" s="58"/>
      <c r="M128" s="115">
        <v>3657500</v>
      </c>
      <c r="N128" s="56">
        <v>1048</v>
      </c>
      <c r="O128" s="56">
        <v>3657500</v>
      </c>
      <c r="P128" s="59">
        <v>1125</v>
      </c>
      <c r="Q128" s="56">
        <v>3657500</v>
      </c>
      <c r="R128" s="59">
        <v>1425</v>
      </c>
      <c r="S128" s="60">
        <v>3657500</v>
      </c>
      <c r="T128" s="118" t="s">
        <v>1926</v>
      </c>
      <c r="U128" s="118" t="s">
        <v>1951</v>
      </c>
      <c r="V128" s="59">
        <v>349</v>
      </c>
      <c r="W128" s="62"/>
      <c r="X128" s="56"/>
      <c r="Y128" s="56"/>
      <c r="Z128" s="56"/>
      <c r="AA128" s="56"/>
      <c r="AB128" s="56"/>
      <c r="AC128" s="56"/>
      <c r="AD128" s="56"/>
      <c r="AE128" s="56"/>
      <c r="AF128" s="56"/>
      <c r="AG128" s="56"/>
      <c r="AH128" s="60"/>
      <c r="AI128" s="63">
        <f t="shared" si="10"/>
        <v>0</v>
      </c>
      <c r="AJ128" s="64">
        <f t="shared" si="11"/>
        <v>3657500</v>
      </c>
      <c r="AK128" s="153"/>
    </row>
    <row r="129" spans="1:37" s="154" customFormat="1" x14ac:dyDescent="0.2">
      <c r="A129" s="55" t="s">
        <v>1042</v>
      </c>
      <c r="B129" s="123">
        <f t="shared" si="9"/>
        <v>3500000</v>
      </c>
      <c r="C129" s="57" t="s">
        <v>57</v>
      </c>
      <c r="D129" s="57" t="s">
        <v>1041</v>
      </c>
      <c r="E129" s="57" t="s">
        <v>1235</v>
      </c>
      <c r="F129" s="57" t="s">
        <v>1236</v>
      </c>
      <c r="G129" s="57" t="s">
        <v>1040</v>
      </c>
      <c r="H129" s="57" t="s">
        <v>1045</v>
      </c>
      <c r="I129" s="57" t="s">
        <v>1045</v>
      </c>
      <c r="J129" s="57" t="s">
        <v>1043</v>
      </c>
      <c r="K129" s="57" t="s">
        <v>1044</v>
      </c>
      <c r="L129" s="58"/>
      <c r="M129" s="115">
        <v>3500000</v>
      </c>
      <c r="N129" s="56">
        <v>1026</v>
      </c>
      <c r="O129" s="56">
        <v>3500000</v>
      </c>
      <c r="P129" s="59">
        <v>1152</v>
      </c>
      <c r="Q129" s="56">
        <v>3500000</v>
      </c>
      <c r="R129" s="59">
        <v>1398</v>
      </c>
      <c r="S129" s="60">
        <v>3500000</v>
      </c>
      <c r="T129" s="118" t="s">
        <v>1927</v>
      </c>
      <c r="U129" s="118" t="s">
        <v>1122</v>
      </c>
      <c r="V129" s="59">
        <v>331</v>
      </c>
      <c r="W129" s="62"/>
      <c r="X129" s="56"/>
      <c r="Y129" s="56"/>
      <c r="Z129" s="56"/>
      <c r="AA129" s="56"/>
      <c r="AB129" s="56"/>
      <c r="AC129" s="56"/>
      <c r="AD129" s="56"/>
      <c r="AE129" s="56"/>
      <c r="AF129" s="56"/>
      <c r="AG129" s="56"/>
      <c r="AH129" s="60"/>
      <c r="AI129" s="63">
        <f t="shared" si="10"/>
        <v>0</v>
      </c>
      <c r="AJ129" s="64">
        <f t="shared" si="11"/>
        <v>3500000</v>
      </c>
      <c r="AK129" s="153"/>
    </row>
    <row r="130" spans="1:37" s="154" customFormat="1" x14ac:dyDescent="0.2">
      <c r="A130" s="55" t="s">
        <v>1042</v>
      </c>
      <c r="B130" s="123">
        <f t="shared" si="9"/>
        <v>3587833</v>
      </c>
      <c r="C130" s="57" t="s">
        <v>57</v>
      </c>
      <c r="D130" s="57" t="s">
        <v>1041</v>
      </c>
      <c r="E130" s="57" t="s">
        <v>1235</v>
      </c>
      <c r="F130" s="57" t="s">
        <v>1236</v>
      </c>
      <c r="G130" s="57" t="s">
        <v>1040</v>
      </c>
      <c r="H130" s="57" t="s">
        <v>1045</v>
      </c>
      <c r="I130" s="57" t="s">
        <v>1045</v>
      </c>
      <c r="J130" s="57" t="s">
        <v>1043</v>
      </c>
      <c r="K130" s="57" t="s">
        <v>1044</v>
      </c>
      <c r="L130" s="58"/>
      <c r="M130" s="115">
        <v>3587833</v>
      </c>
      <c r="N130" s="56">
        <v>1033</v>
      </c>
      <c r="O130" s="56">
        <v>3587833</v>
      </c>
      <c r="P130" s="59">
        <v>1144</v>
      </c>
      <c r="Q130" s="56">
        <v>3587833</v>
      </c>
      <c r="R130" s="59">
        <v>1399</v>
      </c>
      <c r="S130" s="60">
        <v>3587833</v>
      </c>
      <c r="T130" s="118" t="s">
        <v>1928</v>
      </c>
      <c r="U130" s="118" t="s">
        <v>1187</v>
      </c>
      <c r="V130" s="59">
        <v>319</v>
      </c>
      <c r="W130" s="62"/>
      <c r="X130" s="56"/>
      <c r="Y130" s="56"/>
      <c r="Z130" s="56"/>
      <c r="AA130" s="56"/>
      <c r="AB130" s="56"/>
      <c r="AC130" s="56"/>
      <c r="AD130" s="56"/>
      <c r="AE130" s="56"/>
      <c r="AF130" s="56"/>
      <c r="AG130" s="56"/>
      <c r="AH130" s="60"/>
      <c r="AI130" s="63">
        <f t="shared" si="10"/>
        <v>0</v>
      </c>
      <c r="AJ130" s="64">
        <f t="shared" si="11"/>
        <v>3587833</v>
      </c>
      <c r="AK130" s="153"/>
    </row>
    <row r="131" spans="1:37" s="154" customFormat="1" x14ac:dyDescent="0.2">
      <c r="A131" s="55" t="s">
        <v>1042</v>
      </c>
      <c r="B131" s="123">
        <f t="shared" si="9"/>
        <v>3666667</v>
      </c>
      <c r="C131" s="57" t="s">
        <v>57</v>
      </c>
      <c r="D131" s="57" t="s">
        <v>1041</v>
      </c>
      <c r="E131" s="57" t="s">
        <v>1235</v>
      </c>
      <c r="F131" s="57" t="s">
        <v>1236</v>
      </c>
      <c r="G131" s="57" t="s">
        <v>1040</v>
      </c>
      <c r="H131" s="57" t="s">
        <v>1045</v>
      </c>
      <c r="I131" s="57" t="s">
        <v>1045</v>
      </c>
      <c r="J131" s="57" t="s">
        <v>1043</v>
      </c>
      <c r="K131" s="57" t="s">
        <v>1044</v>
      </c>
      <c r="L131" s="58"/>
      <c r="M131" s="115">
        <v>3666667</v>
      </c>
      <c r="N131" s="56">
        <v>1043</v>
      </c>
      <c r="O131" s="56">
        <v>3666667</v>
      </c>
      <c r="P131" s="59">
        <v>1132</v>
      </c>
      <c r="Q131" s="56">
        <v>3666667</v>
      </c>
      <c r="R131" s="59">
        <v>1391</v>
      </c>
      <c r="S131" s="60">
        <v>3666667</v>
      </c>
      <c r="T131" s="118" t="s">
        <v>1929</v>
      </c>
      <c r="U131" s="118" t="s">
        <v>1952</v>
      </c>
      <c r="V131" s="59">
        <v>310</v>
      </c>
      <c r="W131" s="62"/>
      <c r="X131" s="56"/>
      <c r="Y131" s="56"/>
      <c r="Z131" s="56"/>
      <c r="AA131" s="56"/>
      <c r="AB131" s="56"/>
      <c r="AC131" s="56"/>
      <c r="AD131" s="56"/>
      <c r="AE131" s="56"/>
      <c r="AF131" s="56"/>
      <c r="AG131" s="56"/>
      <c r="AH131" s="60"/>
      <c r="AI131" s="63">
        <f t="shared" si="10"/>
        <v>0</v>
      </c>
      <c r="AJ131" s="64">
        <f t="shared" si="11"/>
        <v>3666667</v>
      </c>
      <c r="AK131" s="153"/>
    </row>
    <row r="132" spans="1:37" s="154" customFormat="1" x14ac:dyDescent="0.2">
      <c r="A132" s="55" t="s">
        <v>1042</v>
      </c>
      <c r="B132" s="123">
        <f t="shared" si="9"/>
        <v>3729167</v>
      </c>
      <c r="C132" s="57" t="s">
        <v>57</v>
      </c>
      <c r="D132" s="57" t="s">
        <v>1041</v>
      </c>
      <c r="E132" s="57" t="s">
        <v>1235</v>
      </c>
      <c r="F132" s="57" t="s">
        <v>1236</v>
      </c>
      <c r="G132" s="57" t="s">
        <v>1040</v>
      </c>
      <c r="H132" s="57" t="s">
        <v>1045</v>
      </c>
      <c r="I132" s="57" t="s">
        <v>1045</v>
      </c>
      <c r="J132" s="57" t="s">
        <v>1043</v>
      </c>
      <c r="K132" s="57" t="s">
        <v>1044</v>
      </c>
      <c r="L132" s="58"/>
      <c r="M132" s="115">
        <v>3729167</v>
      </c>
      <c r="N132" s="56">
        <v>1049</v>
      </c>
      <c r="O132" s="56">
        <v>3729167</v>
      </c>
      <c r="P132" s="59">
        <v>1163</v>
      </c>
      <c r="Q132" s="56">
        <v>3729167</v>
      </c>
      <c r="R132" s="59">
        <v>1395</v>
      </c>
      <c r="S132" s="60">
        <v>3729167</v>
      </c>
      <c r="T132" s="118" t="s">
        <v>1930</v>
      </c>
      <c r="U132" s="118" t="s">
        <v>1161</v>
      </c>
      <c r="V132" s="59">
        <v>395</v>
      </c>
      <c r="W132" s="62"/>
      <c r="X132" s="56"/>
      <c r="Y132" s="56"/>
      <c r="Z132" s="56"/>
      <c r="AA132" s="56"/>
      <c r="AB132" s="56"/>
      <c r="AC132" s="56"/>
      <c r="AD132" s="56"/>
      <c r="AE132" s="56"/>
      <c r="AF132" s="56"/>
      <c r="AG132" s="56"/>
      <c r="AH132" s="60"/>
      <c r="AI132" s="63">
        <f t="shared" si="10"/>
        <v>0</v>
      </c>
      <c r="AJ132" s="64">
        <f t="shared" si="11"/>
        <v>3729167</v>
      </c>
      <c r="AK132" s="153"/>
    </row>
    <row r="133" spans="1:37" s="154" customFormat="1" x14ac:dyDescent="0.2">
      <c r="A133" s="55" t="s">
        <v>1042</v>
      </c>
      <c r="B133" s="123">
        <f t="shared" si="9"/>
        <v>3915963</v>
      </c>
      <c r="C133" s="57" t="s">
        <v>57</v>
      </c>
      <c r="D133" s="57" t="s">
        <v>1041</v>
      </c>
      <c r="E133" s="57" t="s">
        <v>1235</v>
      </c>
      <c r="F133" s="57" t="s">
        <v>1236</v>
      </c>
      <c r="G133" s="57" t="s">
        <v>1040</v>
      </c>
      <c r="H133" s="57" t="s">
        <v>1045</v>
      </c>
      <c r="I133" s="57" t="s">
        <v>1045</v>
      </c>
      <c r="J133" s="57" t="s">
        <v>1043</v>
      </c>
      <c r="K133" s="57" t="s">
        <v>1044</v>
      </c>
      <c r="L133" s="58"/>
      <c r="M133" s="115">
        <v>3915963</v>
      </c>
      <c r="N133" s="56">
        <v>1031</v>
      </c>
      <c r="O133" s="56">
        <v>3915963</v>
      </c>
      <c r="P133" s="59">
        <v>1147</v>
      </c>
      <c r="Q133" s="56">
        <v>3915963</v>
      </c>
      <c r="R133" s="59">
        <v>1421</v>
      </c>
      <c r="S133" s="60">
        <v>3915963</v>
      </c>
      <c r="T133" s="118" t="s">
        <v>1931</v>
      </c>
      <c r="U133" s="118" t="s">
        <v>1165</v>
      </c>
      <c r="V133" s="59">
        <v>422</v>
      </c>
      <c r="W133" s="62"/>
      <c r="X133" s="56"/>
      <c r="Y133" s="56"/>
      <c r="Z133" s="56"/>
      <c r="AA133" s="56"/>
      <c r="AB133" s="56"/>
      <c r="AC133" s="56"/>
      <c r="AD133" s="56"/>
      <c r="AE133" s="56"/>
      <c r="AF133" s="56"/>
      <c r="AG133" s="56"/>
      <c r="AH133" s="60"/>
      <c r="AI133" s="63">
        <f t="shared" si="10"/>
        <v>0</v>
      </c>
      <c r="AJ133" s="64">
        <f t="shared" si="11"/>
        <v>3915963</v>
      </c>
      <c r="AK133" s="153"/>
    </row>
    <row r="134" spans="1:37" s="154" customFormat="1" x14ac:dyDescent="0.2">
      <c r="A134" s="55" t="s">
        <v>1042</v>
      </c>
      <c r="B134" s="123">
        <f t="shared" si="9"/>
        <v>4000000</v>
      </c>
      <c r="C134" s="57" t="s">
        <v>57</v>
      </c>
      <c r="D134" s="57" t="s">
        <v>1041</v>
      </c>
      <c r="E134" s="57" t="s">
        <v>1235</v>
      </c>
      <c r="F134" s="57" t="s">
        <v>1236</v>
      </c>
      <c r="G134" s="57" t="s">
        <v>1040</v>
      </c>
      <c r="H134" s="57" t="s">
        <v>1045</v>
      </c>
      <c r="I134" s="57" t="s">
        <v>1045</v>
      </c>
      <c r="J134" s="57" t="s">
        <v>1043</v>
      </c>
      <c r="K134" s="57" t="s">
        <v>1044</v>
      </c>
      <c r="L134" s="58"/>
      <c r="M134" s="115">
        <v>4000000</v>
      </c>
      <c r="N134" s="56">
        <v>894</v>
      </c>
      <c r="O134" s="56">
        <v>4000000</v>
      </c>
      <c r="P134" s="59">
        <v>980</v>
      </c>
      <c r="Q134" s="56">
        <v>4000000</v>
      </c>
      <c r="R134" s="59">
        <v>1132</v>
      </c>
      <c r="S134" s="60">
        <v>4000000</v>
      </c>
      <c r="T134" s="118" t="s">
        <v>1932</v>
      </c>
      <c r="U134" s="118" t="s">
        <v>1168</v>
      </c>
      <c r="V134" s="59">
        <v>621</v>
      </c>
      <c r="W134" s="62"/>
      <c r="X134" s="56"/>
      <c r="Y134" s="56"/>
      <c r="Z134" s="56"/>
      <c r="AA134" s="56"/>
      <c r="AB134" s="56"/>
      <c r="AC134" s="56"/>
      <c r="AD134" s="56"/>
      <c r="AE134" s="56">
        <v>0</v>
      </c>
      <c r="AF134" s="56"/>
      <c r="AG134" s="56"/>
      <c r="AH134" s="60"/>
      <c r="AI134" s="63">
        <f t="shared" ref="AI134:AI141" si="12">SUM(W134:AH134)</f>
        <v>0</v>
      </c>
      <c r="AJ134" s="64">
        <f t="shared" ref="AJ134:AJ141" si="13">+S134-AI134</f>
        <v>4000000</v>
      </c>
      <c r="AK134" s="153"/>
    </row>
    <row r="135" spans="1:37" s="154" customFormat="1" x14ac:dyDescent="0.2">
      <c r="A135" s="55" t="s">
        <v>1042</v>
      </c>
      <c r="B135" s="123">
        <f t="shared" si="9"/>
        <v>4018177</v>
      </c>
      <c r="C135" s="57" t="s">
        <v>57</v>
      </c>
      <c r="D135" s="57" t="s">
        <v>1041</v>
      </c>
      <c r="E135" s="57" t="s">
        <v>1235</v>
      </c>
      <c r="F135" s="57" t="s">
        <v>1236</v>
      </c>
      <c r="G135" s="57" t="s">
        <v>1040</v>
      </c>
      <c r="H135" s="57" t="s">
        <v>1045</v>
      </c>
      <c r="I135" s="57" t="s">
        <v>1045</v>
      </c>
      <c r="J135" s="57" t="s">
        <v>1043</v>
      </c>
      <c r="K135" s="57" t="s">
        <v>1044</v>
      </c>
      <c r="L135" s="58"/>
      <c r="M135" s="115">
        <v>4018177</v>
      </c>
      <c r="N135" s="56">
        <v>1032</v>
      </c>
      <c r="O135" s="56">
        <v>4018177</v>
      </c>
      <c r="P135" s="59">
        <v>1146</v>
      </c>
      <c r="Q135" s="56">
        <v>4018177</v>
      </c>
      <c r="R135" s="59">
        <v>1389</v>
      </c>
      <c r="S135" s="60">
        <v>4018177</v>
      </c>
      <c r="T135" s="118" t="s">
        <v>1933</v>
      </c>
      <c r="U135" s="118" t="s">
        <v>1953</v>
      </c>
      <c r="V135" s="59">
        <v>303</v>
      </c>
      <c r="W135" s="62"/>
      <c r="X135" s="56"/>
      <c r="Y135" s="56"/>
      <c r="Z135" s="56"/>
      <c r="AA135" s="56"/>
      <c r="AB135" s="56"/>
      <c r="AC135" s="56"/>
      <c r="AD135" s="56"/>
      <c r="AE135" s="56"/>
      <c r="AF135" s="56"/>
      <c r="AG135" s="56"/>
      <c r="AH135" s="60"/>
      <c r="AI135" s="63">
        <f t="shared" si="12"/>
        <v>0</v>
      </c>
      <c r="AJ135" s="64">
        <f t="shared" si="13"/>
        <v>4018177</v>
      </c>
      <c r="AK135" s="153"/>
    </row>
    <row r="136" spans="1:37" s="154" customFormat="1" x14ac:dyDescent="0.2">
      <c r="A136" s="55" t="s">
        <v>1042</v>
      </c>
      <c r="B136" s="123">
        <f t="shared" si="9"/>
        <v>3733333</v>
      </c>
      <c r="C136" s="57" t="s">
        <v>57</v>
      </c>
      <c r="D136" s="57" t="s">
        <v>1041</v>
      </c>
      <c r="E136" s="57" t="s">
        <v>1235</v>
      </c>
      <c r="F136" s="57" t="s">
        <v>1236</v>
      </c>
      <c r="G136" s="57" t="s">
        <v>1040</v>
      </c>
      <c r="H136" s="57" t="s">
        <v>1045</v>
      </c>
      <c r="I136" s="57" t="s">
        <v>1045</v>
      </c>
      <c r="J136" s="57" t="s">
        <v>1043</v>
      </c>
      <c r="K136" s="57" t="s">
        <v>1044</v>
      </c>
      <c r="L136" s="58"/>
      <c r="M136" s="115">
        <v>3733333</v>
      </c>
      <c r="N136" s="56">
        <v>1110</v>
      </c>
      <c r="O136" s="56">
        <v>3733333</v>
      </c>
      <c r="P136" s="59">
        <v>1205</v>
      </c>
      <c r="Q136" s="56">
        <v>3733333</v>
      </c>
      <c r="R136" s="59">
        <v>1483</v>
      </c>
      <c r="S136" s="60">
        <v>3733333</v>
      </c>
      <c r="T136" s="118" t="s">
        <v>1934</v>
      </c>
      <c r="U136" s="118" t="s">
        <v>1954</v>
      </c>
      <c r="V136" s="59">
        <v>340</v>
      </c>
      <c r="W136" s="62"/>
      <c r="X136" s="56"/>
      <c r="Y136" s="56"/>
      <c r="Z136" s="56"/>
      <c r="AA136" s="56"/>
      <c r="AB136" s="56"/>
      <c r="AC136" s="56"/>
      <c r="AD136" s="56"/>
      <c r="AE136" s="56"/>
      <c r="AF136" s="56"/>
      <c r="AG136" s="56"/>
      <c r="AH136" s="60"/>
      <c r="AI136" s="63">
        <f t="shared" si="12"/>
        <v>0</v>
      </c>
      <c r="AJ136" s="64">
        <f t="shared" si="13"/>
        <v>3733333</v>
      </c>
      <c r="AK136" s="153"/>
    </row>
    <row r="137" spans="1:37" s="154" customFormat="1" x14ac:dyDescent="0.2">
      <c r="A137" s="55" t="s">
        <v>1042</v>
      </c>
      <c r="B137" s="123">
        <f t="shared" si="9"/>
        <v>4166667</v>
      </c>
      <c r="C137" s="57" t="s">
        <v>57</v>
      </c>
      <c r="D137" s="57" t="s">
        <v>1041</v>
      </c>
      <c r="E137" s="57" t="s">
        <v>1235</v>
      </c>
      <c r="F137" s="57" t="s">
        <v>1236</v>
      </c>
      <c r="G137" s="57" t="s">
        <v>1040</v>
      </c>
      <c r="H137" s="57" t="s">
        <v>1045</v>
      </c>
      <c r="I137" s="57" t="s">
        <v>1045</v>
      </c>
      <c r="J137" s="57" t="s">
        <v>1043</v>
      </c>
      <c r="K137" s="57" t="s">
        <v>1044</v>
      </c>
      <c r="L137" s="58"/>
      <c r="M137" s="115">
        <v>4166667</v>
      </c>
      <c r="N137" s="56">
        <v>1034</v>
      </c>
      <c r="O137" s="56">
        <v>4166667</v>
      </c>
      <c r="P137" s="59">
        <v>1143</v>
      </c>
      <c r="Q137" s="56">
        <v>4166667</v>
      </c>
      <c r="R137" s="59">
        <v>1393</v>
      </c>
      <c r="S137" s="60">
        <v>4166667</v>
      </c>
      <c r="T137" s="118" t="s">
        <v>1935</v>
      </c>
      <c r="U137" s="118" t="s">
        <v>1157</v>
      </c>
      <c r="V137" s="59">
        <v>354</v>
      </c>
      <c r="W137" s="62"/>
      <c r="X137" s="56"/>
      <c r="Y137" s="56"/>
      <c r="Z137" s="56"/>
      <c r="AA137" s="56"/>
      <c r="AB137" s="56"/>
      <c r="AC137" s="56"/>
      <c r="AD137" s="56"/>
      <c r="AE137" s="56"/>
      <c r="AF137" s="56"/>
      <c r="AG137" s="56"/>
      <c r="AH137" s="60"/>
      <c r="AI137" s="63">
        <f t="shared" si="12"/>
        <v>0</v>
      </c>
      <c r="AJ137" s="64">
        <f t="shared" si="13"/>
        <v>4166667</v>
      </c>
      <c r="AK137" s="153"/>
    </row>
    <row r="138" spans="1:37" s="154" customFormat="1" x14ac:dyDescent="0.2">
      <c r="A138" s="55" t="s">
        <v>1042</v>
      </c>
      <c r="B138" s="123">
        <f t="shared" si="9"/>
        <v>4333333</v>
      </c>
      <c r="C138" s="57" t="s">
        <v>57</v>
      </c>
      <c r="D138" s="57" t="s">
        <v>1041</v>
      </c>
      <c r="E138" s="57" t="s">
        <v>1235</v>
      </c>
      <c r="F138" s="57" t="s">
        <v>1236</v>
      </c>
      <c r="G138" s="57" t="s">
        <v>1040</v>
      </c>
      <c r="H138" s="57" t="s">
        <v>1045</v>
      </c>
      <c r="I138" s="57" t="s">
        <v>1045</v>
      </c>
      <c r="J138" s="57" t="s">
        <v>1043</v>
      </c>
      <c r="K138" s="57" t="s">
        <v>1044</v>
      </c>
      <c r="L138" s="58"/>
      <c r="M138" s="115">
        <v>4333333</v>
      </c>
      <c r="N138" s="56">
        <v>1051</v>
      </c>
      <c r="O138" s="56">
        <v>4333333</v>
      </c>
      <c r="P138" s="59">
        <v>1122</v>
      </c>
      <c r="Q138" s="56">
        <v>4333333</v>
      </c>
      <c r="R138" s="59">
        <v>1396</v>
      </c>
      <c r="S138" s="60">
        <v>4333333</v>
      </c>
      <c r="T138" s="118" t="s">
        <v>1936</v>
      </c>
      <c r="U138" s="118" t="s">
        <v>1162</v>
      </c>
      <c r="V138" s="59">
        <v>346</v>
      </c>
      <c r="W138" s="62"/>
      <c r="X138" s="56"/>
      <c r="Y138" s="56"/>
      <c r="Z138" s="56"/>
      <c r="AA138" s="56"/>
      <c r="AB138" s="56"/>
      <c r="AC138" s="56"/>
      <c r="AD138" s="56"/>
      <c r="AE138" s="56"/>
      <c r="AF138" s="56"/>
      <c r="AG138" s="56"/>
      <c r="AH138" s="60"/>
      <c r="AI138" s="63">
        <f t="shared" si="12"/>
        <v>0</v>
      </c>
      <c r="AJ138" s="64">
        <f t="shared" si="13"/>
        <v>4333333</v>
      </c>
      <c r="AK138" s="153"/>
    </row>
    <row r="139" spans="1:37" s="154" customFormat="1" x14ac:dyDescent="0.2">
      <c r="A139" s="55" t="s">
        <v>1042</v>
      </c>
      <c r="B139" s="123">
        <f t="shared" si="9"/>
        <v>4937625</v>
      </c>
      <c r="C139" s="57" t="s">
        <v>57</v>
      </c>
      <c r="D139" s="57" t="s">
        <v>1041</v>
      </c>
      <c r="E139" s="57" t="s">
        <v>1235</v>
      </c>
      <c r="F139" s="57" t="s">
        <v>1236</v>
      </c>
      <c r="G139" s="57" t="s">
        <v>1040</v>
      </c>
      <c r="H139" s="57" t="s">
        <v>1045</v>
      </c>
      <c r="I139" s="57" t="s">
        <v>1045</v>
      </c>
      <c r="J139" s="57" t="s">
        <v>1043</v>
      </c>
      <c r="K139" s="57" t="s">
        <v>1044</v>
      </c>
      <c r="L139" s="58"/>
      <c r="M139" s="115">
        <v>4937625</v>
      </c>
      <c r="N139" s="56">
        <v>1044</v>
      </c>
      <c r="O139" s="56">
        <v>4937625</v>
      </c>
      <c r="P139" s="59">
        <v>1131</v>
      </c>
      <c r="Q139" s="56">
        <v>4937625</v>
      </c>
      <c r="R139" s="59">
        <v>1404</v>
      </c>
      <c r="S139" s="60">
        <v>4937625</v>
      </c>
      <c r="T139" s="118" t="s">
        <v>1937</v>
      </c>
      <c r="U139" s="118" t="s">
        <v>1955</v>
      </c>
      <c r="V139" s="59">
        <v>317</v>
      </c>
      <c r="W139" s="62"/>
      <c r="X139" s="56"/>
      <c r="Y139" s="56"/>
      <c r="Z139" s="56"/>
      <c r="AA139" s="56"/>
      <c r="AB139" s="56"/>
      <c r="AC139" s="56"/>
      <c r="AD139" s="56"/>
      <c r="AE139" s="56"/>
      <c r="AF139" s="56"/>
      <c r="AG139" s="56"/>
      <c r="AH139" s="60"/>
      <c r="AI139" s="63">
        <f t="shared" si="12"/>
        <v>0</v>
      </c>
      <c r="AJ139" s="64">
        <f t="shared" si="13"/>
        <v>4937625</v>
      </c>
      <c r="AK139" s="153"/>
    </row>
    <row r="140" spans="1:37" s="154" customFormat="1" x14ac:dyDescent="0.2">
      <c r="A140" s="55" t="s">
        <v>1042</v>
      </c>
      <c r="B140" s="123">
        <f t="shared" si="9"/>
        <v>6250000</v>
      </c>
      <c r="C140" s="57" t="s">
        <v>57</v>
      </c>
      <c r="D140" s="57" t="s">
        <v>1041</v>
      </c>
      <c r="E140" s="57" t="s">
        <v>1235</v>
      </c>
      <c r="F140" s="57" t="s">
        <v>1236</v>
      </c>
      <c r="G140" s="57" t="s">
        <v>1040</v>
      </c>
      <c r="H140" s="57" t="s">
        <v>1045</v>
      </c>
      <c r="I140" s="57" t="s">
        <v>1045</v>
      </c>
      <c r="J140" s="57" t="s">
        <v>1043</v>
      </c>
      <c r="K140" s="57" t="s">
        <v>1044</v>
      </c>
      <c r="L140" s="58"/>
      <c r="M140" s="115">
        <v>6250000</v>
      </c>
      <c r="N140" s="56">
        <v>1054</v>
      </c>
      <c r="O140" s="56">
        <v>6250000</v>
      </c>
      <c r="P140" s="59">
        <v>1127</v>
      </c>
      <c r="Q140" s="56">
        <v>6250000</v>
      </c>
      <c r="R140" s="59">
        <v>1390</v>
      </c>
      <c r="S140" s="60">
        <v>6250000</v>
      </c>
      <c r="T140" s="118" t="s">
        <v>1938</v>
      </c>
      <c r="U140" s="118" t="s">
        <v>1144</v>
      </c>
      <c r="V140" s="59">
        <v>316</v>
      </c>
      <c r="W140" s="62"/>
      <c r="X140" s="56"/>
      <c r="Y140" s="56"/>
      <c r="Z140" s="56"/>
      <c r="AA140" s="56"/>
      <c r="AB140" s="56"/>
      <c r="AC140" s="56"/>
      <c r="AD140" s="56"/>
      <c r="AE140" s="56"/>
      <c r="AF140" s="56"/>
      <c r="AG140" s="56"/>
      <c r="AH140" s="60"/>
      <c r="AI140" s="63">
        <f t="shared" si="12"/>
        <v>0</v>
      </c>
      <c r="AJ140" s="64">
        <f t="shared" si="13"/>
        <v>6250000</v>
      </c>
      <c r="AK140" s="153"/>
    </row>
    <row r="141" spans="1:37" s="154" customFormat="1" x14ac:dyDescent="0.2">
      <c r="A141" s="55" t="s">
        <v>1042</v>
      </c>
      <c r="B141" s="123">
        <f t="shared" si="9"/>
        <v>6583333</v>
      </c>
      <c r="C141" s="57" t="s">
        <v>57</v>
      </c>
      <c r="D141" s="57" t="s">
        <v>1041</v>
      </c>
      <c r="E141" s="57" t="s">
        <v>1235</v>
      </c>
      <c r="F141" s="57" t="s">
        <v>1236</v>
      </c>
      <c r="G141" s="57" t="s">
        <v>1040</v>
      </c>
      <c r="H141" s="57" t="s">
        <v>1045</v>
      </c>
      <c r="I141" s="57" t="s">
        <v>1045</v>
      </c>
      <c r="J141" s="57" t="s">
        <v>1043</v>
      </c>
      <c r="K141" s="57" t="s">
        <v>1044</v>
      </c>
      <c r="L141" s="58"/>
      <c r="M141" s="115">
        <v>6583333</v>
      </c>
      <c r="N141" s="56">
        <v>1018</v>
      </c>
      <c r="O141" s="56">
        <v>6583333</v>
      </c>
      <c r="P141" s="59">
        <v>1160</v>
      </c>
      <c r="Q141" s="56">
        <v>6583333</v>
      </c>
      <c r="R141" s="59">
        <v>1406</v>
      </c>
      <c r="S141" s="60">
        <v>6583333</v>
      </c>
      <c r="T141" s="118" t="s">
        <v>1939</v>
      </c>
      <c r="U141" s="118" t="s">
        <v>1124</v>
      </c>
      <c r="V141" s="59">
        <v>373</v>
      </c>
      <c r="W141" s="62"/>
      <c r="X141" s="56"/>
      <c r="Y141" s="56"/>
      <c r="Z141" s="56"/>
      <c r="AA141" s="56"/>
      <c r="AB141" s="56"/>
      <c r="AC141" s="56"/>
      <c r="AD141" s="56"/>
      <c r="AE141" s="56"/>
      <c r="AF141" s="56"/>
      <c r="AG141" s="56"/>
      <c r="AH141" s="60"/>
      <c r="AI141" s="63">
        <f t="shared" si="12"/>
        <v>0</v>
      </c>
      <c r="AJ141" s="64">
        <f t="shared" si="13"/>
        <v>6583333</v>
      </c>
      <c r="AK141" s="153"/>
    </row>
    <row r="142" spans="1:37" s="154" customFormat="1" x14ac:dyDescent="0.2">
      <c r="A142" s="55" t="s">
        <v>1042</v>
      </c>
      <c r="B142" s="123">
        <f t="shared" si="9"/>
        <v>8750000</v>
      </c>
      <c r="C142" s="57" t="s">
        <v>57</v>
      </c>
      <c r="D142" s="57" t="s">
        <v>1041</v>
      </c>
      <c r="E142" s="57" t="s">
        <v>1235</v>
      </c>
      <c r="F142" s="57" t="s">
        <v>1236</v>
      </c>
      <c r="G142" s="57" t="s">
        <v>1040</v>
      </c>
      <c r="H142" s="57" t="s">
        <v>1045</v>
      </c>
      <c r="I142" s="57" t="s">
        <v>1045</v>
      </c>
      <c r="J142" s="57" t="s">
        <v>1043</v>
      </c>
      <c r="K142" s="57" t="s">
        <v>1044</v>
      </c>
      <c r="L142" s="58"/>
      <c r="M142" s="115">
        <v>8750000</v>
      </c>
      <c r="N142" s="56">
        <v>1020</v>
      </c>
      <c r="O142" s="56">
        <v>8750000</v>
      </c>
      <c r="P142" s="59">
        <v>1158</v>
      </c>
      <c r="Q142" s="56">
        <v>8750000</v>
      </c>
      <c r="R142" s="59">
        <v>1426</v>
      </c>
      <c r="S142" s="60">
        <v>8750000</v>
      </c>
      <c r="T142" s="118" t="s">
        <v>1940</v>
      </c>
      <c r="U142" s="118" t="s">
        <v>1131</v>
      </c>
      <c r="V142" s="59">
        <v>408</v>
      </c>
      <c r="W142" s="62"/>
      <c r="X142" s="56"/>
      <c r="Y142" s="56"/>
      <c r="Z142" s="56"/>
      <c r="AA142" s="56"/>
      <c r="AB142" s="56"/>
      <c r="AC142" s="56"/>
      <c r="AD142" s="56"/>
      <c r="AE142" s="56"/>
      <c r="AF142" s="56"/>
      <c r="AG142" s="56"/>
      <c r="AH142" s="60"/>
      <c r="AI142" s="63">
        <f t="shared" ref="AI142" si="14">SUM(W142:AH142)</f>
        <v>0</v>
      </c>
      <c r="AJ142" s="64">
        <f t="shared" ref="AJ142" si="15">+S142-AI142</f>
        <v>8750000</v>
      </c>
      <c r="AK142" s="153"/>
    </row>
    <row r="143" spans="1:37" s="154" customFormat="1" x14ac:dyDescent="0.2">
      <c r="A143" s="55"/>
      <c r="B143" s="123"/>
      <c r="C143" s="57"/>
      <c r="D143" s="57"/>
      <c r="E143" s="57"/>
      <c r="F143" s="57"/>
      <c r="G143" s="57"/>
      <c r="H143" s="57"/>
      <c r="I143" s="57"/>
      <c r="J143" s="57"/>
      <c r="K143" s="57"/>
      <c r="L143" s="58"/>
      <c r="M143" s="115"/>
      <c r="N143" s="56"/>
      <c r="O143" s="56"/>
      <c r="P143" s="59"/>
      <c r="Q143" s="56"/>
      <c r="R143" s="59"/>
      <c r="S143" s="60"/>
      <c r="T143" s="118"/>
      <c r="U143" s="118"/>
      <c r="V143" s="59"/>
      <c r="W143" s="62"/>
      <c r="X143" s="56"/>
      <c r="Y143" s="56"/>
      <c r="Z143" s="56"/>
      <c r="AA143" s="56"/>
      <c r="AB143" s="56"/>
      <c r="AC143" s="56"/>
      <c r="AD143" s="56"/>
      <c r="AE143" s="56"/>
      <c r="AF143" s="56"/>
      <c r="AG143" s="56"/>
      <c r="AH143" s="60"/>
      <c r="AI143" s="63">
        <f t="shared" si="0"/>
        <v>0</v>
      </c>
      <c r="AJ143" s="64">
        <f t="shared" si="1"/>
        <v>0</v>
      </c>
      <c r="AK143" s="153"/>
    </row>
    <row r="144" spans="1:37" s="154" customFormat="1" x14ac:dyDescent="0.2">
      <c r="A144" s="55"/>
      <c r="B144" s="123"/>
      <c r="C144" s="57"/>
      <c r="D144" s="57"/>
      <c r="E144" s="57"/>
      <c r="F144" s="57"/>
      <c r="G144" s="57"/>
      <c r="H144" s="57"/>
      <c r="I144" s="57"/>
      <c r="J144" s="57"/>
      <c r="K144" s="57"/>
      <c r="L144" s="58"/>
      <c r="M144" s="115"/>
      <c r="N144" s="56"/>
      <c r="O144" s="56"/>
      <c r="P144" s="59"/>
      <c r="Q144" s="56"/>
      <c r="R144" s="59"/>
      <c r="S144" s="60"/>
      <c r="T144" s="118"/>
      <c r="U144" s="118"/>
      <c r="V144" s="59"/>
      <c r="W144" s="62"/>
      <c r="X144" s="56"/>
      <c r="Y144" s="56"/>
      <c r="Z144" s="56"/>
      <c r="AA144" s="56"/>
      <c r="AB144" s="56"/>
      <c r="AC144" s="56"/>
      <c r="AD144" s="56"/>
      <c r="AE144" s="56"/>
      <c r="AF144" s="56"/>
      <c r="AG144" s="56"/>
      <c r="AH144" s="60"/>
      <c r="AI144" s="63">
        <f t="shared" ref="AI144" si="16">SUM(W144:AH144)</f>
        <v>0</v>
      </c>
      <c r="AJ144" s="64">
        <f t="shared" si="1"/>
        <v>0</v>
      </c>
      <c r="AK144" s="153"/>
    </row>
    <row r="145" spans="1:36" s="155" customFormat="1" ht="41.25" customHeight="1" x14ac:dyDescent="0.2">
      <c r="A145" s="66" t="s">
        <v>8</v>
      </c>
      <c r="B145" s="124">
        <f>B20-SUM(B21:B144)</f>
        <v>152249</v>
      </c>
      <c r="C145" s="321" t="s">
        <v>57</v>
      </c>
      <c r="D145" s="322" t="s">
        <v>1041</v>
      </c>
      <c r="E145" s="322" t="s">
        <v>1235</v>
      </c>
      <c r="F145" s="322" t="s">
        <v>1236</v>
      </c>
      <c r="G145" s="322" t="s">
        <v>1040</v>
      </c>
      <c r="H145" s="322" t="s">
        <v>1045</v>
      </c>
      <c r="I145" s="322" t="s">
        <v>1045</v>
      </c>
      <c r="J145" s="322" t="s">
        <v>1043</v>
      </c>
      <c r="K145" s="322" t="s">
        <v>1044</v>
      </c>
      <c r="L145" s="68"/>
      <c r="M145" s="116"/>
      <c r="N145" s="69"/>
      <c r="O145" s="67"/>
      <c r="P145" s="70"/>
      <c r="Q145" s="67">
        <f>SUM(Q21:Q144)</f>
        <v>1950306003</v>
      </c>
      <c r="R145" s="71"/>
      <c r="S145" s="67">
        <f>SUM(S21:S144)</f>
        <v>1950306003</v>
      </c>
      <c r="T145" s="72"/>
      <c r="U145" s="72"/>
      <c r="V145" s="73"/>
      <c r="W145" s="74">
        <f t="shared" ref="W145:AJ145" si="17">SUM(W21:W144)</f>
        <v>0</v>
      </c>
      <c r="X145" s="74">
        <f t="shared" si="17"/>
        <v>0</v>
      </c>
      <c r="Y145" s="74">
        <f t="shared" si="17"/>
        <v>0</v>
      </c>
      <c r="Z145" s="74">
        <f t="shared" si="17"/>
        <v>0</v>
      </c>
      <c r="AA145" s="74">
        <f t="shared" si="17"/>
        <v>0</v>
      </c>
      <c r="AB145" s="74">
        <f t="shared" si="17"/>
        <v>0</v>
      </c>
      <c r="AC145" s="74">
        <f t="shared" si="17"/>
        <v>0</v>
      </c>
      <c r="AD145" s="74">
        <f t="shared" si="17"/>
        <v>172295106</v>
      </c>
      <c r="AE145" s="74">
        <f t="shared" si="17"/>
        <v>356875160</v>
      </c>
      <c r="AF145" s="74">
        <f t="shared" si="17"/>
        <v>0</v>
      </c>
      <c r="AG145" s="74">
        <f t="shared" si="17"/>
        <v>0</v>
      </c>
      <c r="AH145" s="72">
        <f t="shared" si="17"/>
        <v>0</v>
      </c>
      <c r="AI145" s="75">
        <f t="shared" si="17"/>
        <v>529170266</v>
      </c>
      <c r="AJ145" s="75">
        <f t="shared" si="17"/>
        <v>1421135737</v>
      </c>
    </row>
    <row r="146" spans="1:36" s="152" customFormat="1" ht="51" x14ac:dyDescent="0.2">
      <c r="A146" s="41" t="s">
        <v>1237</v>
      </c>
      <c r="B146" s="122">
        <f>2459515241-51622000</f>
        <v>2407893241</v>
      </c>
      <c r="C146" s="139"/>
      <c r="D146" s="139"/>
      <c r="E146" s="139"/>
      <c r="F146" s="139"/>
      <c r="G146" s="139"/>
      <c r="H146" s="139"/>
      <c r="I146" s="139"/>
      <c r="J146" s="139"/>
      <c r="K146" s="139"/>
      <c r="L146" s="43"/>
      <c r="M146" s="114"/>
      <c r="N146" s="44"/>
      <c r="O146" s="45"/>
      <c r="P146" s="46"/>
      <c r="Q146" s="47"/>
      <c r="R146" s="48"/>
      <c r="S146" s="47"/>
      <c r="T146" s="49"/>
      <c r="U146" s="49"/>
      <c r="V146" s="50"/>
      <c r="W146" s="51"/>
      <c r="X146" s="52"/>
      <c r="Y146" s="52"/>
      <c r="Z146" s="52"/>
      <c r="AA146" s="52"/>
      <c r="AB146" s="52"/>
      <c r="AC146" s="52"/>
      <c r="AD146" s="52"/>
      <c r="AE146" s="52"/>
      <c r="AF146" s="52"/>
      <c r="AG146" s="52"/>
      <c r="AH146" s="53"/>
      <c r="AI146" s="54"/>
      <c r="AJ146" s="54"/>
    </row>
    <row r="147" spans="1:36" s="152" customFormat="1" x14ac:dyDescent="0.2">
      <c r="A147" s="55" t="s">
        <v>1237</v>
      </c>
      <c r="B147" s="123">
        <f t="shared" ref="B147:B158" si="18">+S147</f>
        <v>4276450</v>
      </c>
      <c r="C147" s="57" t="s">
        <v>57</v>
      </c>
      <c r="D147" s="57" t="s">
        <v>1238</v>
      </c>
      <c r="E147" s="57" t="s">
        <v>1235</v>
      </c>
      <c r="F147" s="57" t="s">
        <v>1240</v>
      </c>
      <c r="G147" s="57" t="s">
        <v>1239</v>
      </c>
      <c r="H147" s="57" t="s">
        <v>1241</v>
      </c>
      <c r="I147" s="57" t="s">
        <v>1241</v>
      </c>
      <c r="J147" s="57" t="s">
        <v>1043</v>
      </c>
      <c r="K147" s="57" t="s">
        <v>1044</v>
      </c>
      <c r="L147" s="58">
        <v>335</v>
      </c>
      <c r="M147" s="115">
        <v>4989075</v>
      </c>
      <c r="N147" s="56" t="s">
        <v>1883</v>
      </c>
      <c r="O147" s="56" t="s">
        <v>1242</v>
      </c>
      <c r="P147" s="59">
        <v>478</v>
      </c>
      <c r="Q147" s="56">
        <v>4276450</v>
      </c>
      <c r="R147" s="59">
        <v>545</v>
      </c>
      <c r="S147" s="60">
        <v>4276450</v>
      </c>
      <c r="T147" s="118" t="s">
        <v>1244</v>
      </c>
      <c r="U147" s="120" t="s">
        <v>1252</v>
      </c>
      <c r="V147" s="59">
        <v>295</v>
      </c>
      <c r="W147" s="62"/>
      <c r="X147" s="56"/>
      <c r="Y147" s="56"/>
      <c r="Z147" s="56"/>
      <c r="AA147" s="56"/>
      <c r="AB147" s="56"/>
      <c r="AC147" s="56">
        <v>0</v>
      </c>
      <c r="AD147" s="56">
        <v>0</v>
      </c>
      <c r="AE147" s="56">
        <v>4276450</v>
      </c>
      <c r="AF147" s="56"/>
      <c r="AG147" s="56"/>
      <c r="AH147" s="60"/>
      <c r="AI147" s="63">
        <f t="shared" ref="AI147:AI159" si="19">SUM(W147:AH147)</f>
        <v>4276450</v>
      </c>
      <c r="AJ147" s="64">
        <f t="shared" ref="AJ147:AJ159" si="20">+S147-AI147</f>
        <v>0</v>
      </c>
    </row>
    <row r="148" spans="1:36" s="152" customFormat="1" x14ac:dyDescent="0.2">
      <c r="A148" s="55" t="s">
        <v>1237</v>
      </c>
      <c r="B148" s="123">
        <f t="shared" si="18"/>
        <v>19500000</v>
      </c>
      <c r="C148" s="57" t="s">
        <v>57</v>
      </c>
      <c r="D148" s="57" t="s">
        <v>1238</v>
      </c>
      <c r="E148" s="57" t="s">
        <v>1235</v>
      </c>
      <c r="F148" s="57" t="s">
        <v>1240</v>
      </c>
      <c r="G148" s="57" t="s">
        <v>1239</v>
      </c>
      <c r="H148" s="57" t="s">
        <v>1241</v>
      </c>
      <c r="I148" s="57" t="s">
        <v>1241</v>
      </c>
      <c r="J148" s="57" t="s">
        <v>1043</v>
      </c>
      <c r="K148" s="57" t="s">
        <v>1044</v>
      </c>
      <c r="L148" s="58">
        <v>486</v>
      </c>
      <c r="M148" s="115">
        <v>19500000</v>
      </c>
      <c r="N148" s="56" t="s">
        <v>1884</v>
      </c>
      <c r="O148" s="56">
        <v>447</v>
      </c>
      <c r="P148" s="59">
        <v>543</v>
      </c>
      <c r="Q148" s="56">
        <v>19500000</v>
      </c>
      <c r="R148" s="59">
        <v>619</v>
      </c>
      <c r="S148" s="60">
        <v>19500000</v>
      </c>
      <c r="T148" s="118" t="s">
        <v>1247</v>
      </c>
      <c r="U148" s="120" t="s">
        <v>1254</v>
      </c>
      <c r="V148" s="59">
        <v>371</v>
      </c>
      <c r="W148" s="62"/>
      <c r="X148" s="56"/>
      <c r="Y148" s="56"/>
      <c r="Z148" s="56"/>
      <c r="AA148" s="56"/>
      <c r="AB148" s="56"/>
      <c r="AC148" s="56">
        <v>0</v>
      </c>
      <c r="AD148" s="56">
        <v>1820000</v>
      </c>
      <c r="AE148" s="56">
        <v>3900000</v>
      </c>
      <c r="AF148" s="56"/>
      <c r="AG148" s="56"/>
      <c r="AH148" s="60"/>
      <c r="AI148" s="63">
        <f t="shared" si="19"/>
        <v>5720000</v>
      </c>
      <c r="AJ148" s="64">
        <f t="shared" si="20"/>
        <v>13780000</v>
      </c>
    </row>
    <row r="149" spans="1:36" s="152" customFormat="1" x14ac:dyDescent="0.2">
      <c r="A149" s="55" t="s">
        <v>1237</v>
      </c>
      <c r="B149" s="123">
        <f t="shared" si="18"/>
        <v>14659727</v>
      </c>
      <c r="C149" s="57" t="s">
        <v>57</v>
      </c>
      <c r="D149" s="57" t="s">
        <v>1238</v>
      </c>
      <c r="E149" s="57" t="s">
        <v>1235</v>
      </c>
      <c r="F149" s="57" t="s">
        <v>1240</v>
      </c>
      <c r="G149" s="57" t="s">
        <v>1239</v>
      </c>
      <c r="H149" s="57" t="s">
        <v>1241</v>
      </c>
      <c r="I149" s="57" t="s">
        <v>1241</v>
      </c>
      <c r="J149" s="57" t="s">
        <v>1043</v>
      </c>
      <c r="K149" s="57" t="s">
        <v>1044</v>
      </c>
      <c r="L149" s="58">
        <v>481</v>
      </c>
      <c r="M149" s="115">
        <v>15256008</v>
      </c>
      <c r="N149" s="56" t="s">
        <v>1884</v>
      </c>
      <c r="O149" s="56">
        <v>747</v>
      </c>
      <c r="P149" s="59">
        <v>799</v>
      </c>
      <c r="Q149" s="56">
        <v>14659727</v>
      </c>
      <c r="R149" s="59" t="s">
        <v>1886</v>
      </c>
      <c r="S149" s="60">
        <v>14659727</v>
      </c>
      <c r="T149" s="118" t="s">
        <v>1245</v>
      </c>
      <c r="U149" s="120" t="s">
        <v>1253</v>
      </c>
      <c r="V149" s="59" t="s">
        <v>1259</v>
      </c>
      <c r="W149" s="62"/>
      <c r="X149" s="56"/>
      <c r="Y149" s="56"/>
      <c r="Z149" s="56"/>
      <c r="AA149" s="56"/>
      <c r="AB149" s="56"/>
      <c r="AC149" s="56"/>
      <c r="AD149" s="56">
        <v>0</v>
      </c>
      <c r="AE149" s="56">
        <v>3974191</v>
      </c>
      <c r="AF149" s="56"/>
      <c r="AG149" s="56"/>
      <c r="AH149" s="60"/>
      <c r="AI149" s="63">
        <f t="shared" si="19"/>
        <v>3974191</v>
      </c>
      <c r="AJ149" s="64">
        <f t="shared" si="20"/>
        <v>10685536</v>
      </c>
    </row>
    <row r="150" spans="1:36" s="152" customFormat="1" x14ac:dyDescent="0.2">
      <c r="A150" s="55" t="s">
        <v>1237</v>
      </c>
      <c r="B150" s="123">
        <f t="shared" si="18"/>
        <v>22500000</v>
      </c>
      <c r="C150" s="57" t="s">
        <v>57</v>
      </c>
      <c r="D150" s="57" t="s">
        <v>1238</v>
      </c>
      <c r="E150" s="57" t="s">
        <v>1235</v>
      </c>
      <c r="F150" s="57" t="s">
        <v>1240</v>
      </c>
      <c r="G150" s="57" t="s">
        <v>1239</v>
      </c>
      <c r="H150" s="57" t="s">
        <v>1241</v>
      </c>
      <c r="I150" s="57" t="s">
        <v>1241</v>
      </c>
      <c r="J150" s="57" t="s">
        <v>1043</v>
      </c>
      <c r="K150" s="57" t="s">
        <v>1044</v>
      </c>
      <c r="L150" s="58">
        <v>488</v>
      </c>
      <c r="M150" s="115">
        <v>22500000</v>
      </c>
      <c r="N150" s="56" t="s">
        <v>1884</v>
      </c>
      <c r="O150" s="56">
        <v>450</v>
      </c>
      <c r="P150" s="59">
        <v>544</v>
      </c>
      <c r="Q150" s="56">
        <v>22500000</v>
      </c>
      <c r="R150" s="59">
        <v>621</v>
      </c>
      <c r="S150" s="60">
        <v>22500000</v>
      </c>
      <c r="T150" s="118" t="s">
        <v>1249</v>
      </c>
      <c r="U150" s="120" t="s">
        <v>1256</v>
      </c>
      <c r="V150" s="59">
        <v>382</v>
      </c>
      <c r="W150" s="62"/>
      <c r="X150" s="56"/>
      <c r="Y150" s="56"/>
      <c r="Z150" s="56"/>
      <c r="AA150" s="56"/>
      <c r="AB150" s="56"/>
      <c r="AC150" s="56">
        <v>0</v>
      </c>
      <c r="AD150" s="56">
        <v>2100000</v>
      </c>
      <c r="AE150" s="56">
        <v>4500000</v>
      </c>
      <c r="AF150" s="56"/>
      <c r="AG150" s="56"/>
      <c r="AH150" s="60"/>
      <c r="AI150" s="63">
        <f t="shared" si="19"/>
        <v>6600000</v>
      </c>
      <c r="AJ150" s="64">
        <f t="shared" si="20"/>
        <v>15900000</v>
      </c>
    </row>
    <row r="151" spans="1:36" s="152" customFormat="1" x14ac:dyDescent="0.2">
      <c r="A151" s="55" t="s">
        <v>1237</v>
      </c>
      <c r="B151" s="123">
        <f t="shared" si="18"/>
        <v>3941290</v>
      </c>
      <c r="C151" s="57" t="s">
        <v>57</v>
      </c>
      <c r="D151" s="57" t="s">
        <v>1238</v>
      </c>
      <c r="E151" s="57" t="s">
        <v>1235</v>
      </c>
      <c r="F151" s="57" t="s">
        <v>1240</v>
      </c>
      <c r="G151" s="57" t="s">
        <v>1239</v>
      </c>
      <c r="H151" s="57" t="s">
        <v>1241</v>
      </c>
      <c r="I151" s="57" t="s">
        <v>1241</v>
      </c>
      <c r="J151" s="57" t="s">
        <v>1043</v>
      </c>
      <c r="K151" s="57" t="s">
        <v>1044</v>
      </c>
      <c r="L151" s="58">
        <v>484</v>
      </c>
      <c r="M151" s="115">
        <v>4379202</v>
      </c>
      <c r="N151" s="56" t="s">
        <v>1884</v>
      </c>
      <c r="O151" s="56" t="s">
        <v>1885</v>
      </c>
      <c r="P151" s="59">
        <v>1000</v>
      </c>
      <c r="Q151" s="56">
        <v>3941290</v>
      </c>
      <c r="R151" s="59">
        <v>1240</v>
      </c>
      <c r="S151" s="60">
        <v>3941290</v>
      </c>
      <c r="T151" s="118" t="s">
        <v>1246</v>
      </c>
      <c r="U151" s="120" t="s">
        <v>1888</v>
      </c>
      <c r="V151" s="59">
        <v>681</v>
      </c>
      <c r="W151" s="62"/>
      <c r="X151" s="56"/>
      <c r="Y151" s="56"/>
      <c r="Z151" s="56"/>
      <c r="AA151" s="56"/>
      <c r="AB151" s="56"/>
      <c r="AC151" s="56"/>
      <c r="AD151" s="56"/>
      <c r="AE151" s="56">
        <v>0</v>
      </c>
      <c r="AF151" s="56"/>
      <c r="AG151" s="56"/>
      <c r="AH151" s="60"/>
      <c r="AI151" s="63">
        <f t="shared" si="19"/>
        <v>0</v>
      </c>
      <c r="AJ151" s="64">
        <f t="shared" si="20"/>
        <v>3941290</v>
      </c>
    </row>
    <row r="152" spans="1:36" s="152" customFormat="1" x14ac:dyDescent="0.2">
      <c r="A152" s="55" t="s">
        <v>1237</v>
      </c>
      <c r="B152" s="123">
        <f t="shared" si="18"/>
        <v>314981468</v>
      </c>
      <c r="C152" s="57" t="s">
        <v>57</v>
      </c>
      <c r="D152" s="57" t="s">
        <v>1238</v>
      </c>
      <c r="E152" s="57" t="s">
        <v>1235</v>
      </c>
      <c r="F152" s="57" t="s">
        <v>1240</v>
      </c>
      <c r="G152" s="57" t="s">
        <v>1239</v>
      </c>
      <c r="H152" s="57" t="s">
        <v>1241</v>
      </c>
      <c r="I152" s="57" t="s">
        <v>1241</v>
      </c>
      <c r="J152" s="57" t="s">
        <v>1043</v>
      </c>
      <c r="K152" s="57" t="s">
        <v>1044</v>
      </c>
      <c r="L152" s="58">
        <v>485</v>
      </c>
      <c r="M152" s="115">
        <v>315038555</v>
      </c>
      <c r="N152" s="56" t="s">
        <v>1884</v>
      </c>
      <c r="O152" s="56">
        <v>1012</v>
      </c>
      <c r="P152" s="59">
        <v>1101</v>
      </c>
      <c r="Q152" s="56">
        <v>314981468</v>
      </c>
      <c r="R152" s="59">
        <v>1408</v>
      </c>
      <c r="S152" s="60">
        <v>314981468</v>
      </c>
      <c r="T152" s="118" t="s">
        <v>1879</v>
      </c>
      <c r="U152" s="120" t="s">
        <v>1889</v>
      </c>
      <c r="V152" s="59">
        <v>245</v>
      </c>
      <c r="W152" s="62"/>
      <c r="X152" s="56"/>
      <c r="Y152" s="56"/>
      <c r="Z152" s="56"/>
      <c r="AA152" s="56"/>
      <c r="AB152" s="56"/>
      <c r="AC152" s="56"/>
      <c r="AD152" s="56"/>
      <c r="AE152" s="56"/>
      <c r="AF152" s="56"/>
      <c r="AG152" s="56"/>
      <c r="AH152" s="60"/>
      <c r="AI152" s="63">
        <f t="shared" si="19"/>
        <v>0</v>
      </c>
      <c r="AJ152" s="64">
        <f t="shared" si="20"/>
        <v>314981468</v>
      </c>
    </row>
    <row r="153" spans="1:36" s="152" customFormat="1" x14ac:dyDescent="0.2">
      <c r="A153" s="55" t="s">
        <v>1237</v>
      </c>
      <c r="B153" s="123">
        <f t="shared" si="18"/>
        <v>12122000</v>
      </c>
      <c r="C153" s="57" t="s">
        <v>57</v>
      </c>
      <c r="D153" s="57" t="s">
        <v>1238</v>
      </c>
      <c r="E153" s="57" t="s">
        <v>1235</v>
      </c>
      <c r="F153" s="57" t="s">
        <v>1240</v>
      </c>
      <c r="G153" s="57" t="s">
        <v>1239</v>
      </c>
      <c r="H153" s="57" t="s">
        <v>1241</v>
      </c>
      <c r="I153" s="57" t="s">
        <v>1241</v>
      </c>
      <c r="J153" s="57" t="s">
        <v>1043</v>
      </c>
      <c r="K153" s="57" t="s">
        <v>1044</v>
      </c>
      <c r="L153" s="58">
        <v>487</v>
      </c>
      <c r="M153" s="115">
        <v>12122000</v>
      </c>
      <c r="N153" s="56" t="s">
        <v>1884</v>
      </c>
      <c r="O153" s="56">
        <v>523</v>
      </c>
      <c r="P153" s="59">
        <v>569</v>
      </c>
      <c r="Q153" s="56">
        <v>12122000</v>
      </c>
      <c r="R153" s="59">
        <v>634</v>
      </c>
      <c r="S153" s="60">
        <v>12122000</v>
      </c>
      <c r="T153" s="118" t="s">
        <v>1248</v>
      </c>
      <c r="U153" s="120" t="s">
        <v>1255</v>
      </c>
      <c r="V153" s="59">
        <v>320</v>
      </c>
      <c r="W153" s="62"/>
      <c r="X153" s="56"/>
      <c r="Y153" s="56"/>
      <c r="Z153" s="56"/>
      <c r="AA153" s="56"/>
      <c r="AB153" s="56"/>
      <c r="AC153" s="56">
        <v>0</v>
      </c>
      <c r="AD153" s="56">
        <v>1212200</v>
      </c>
      <c r="AE153" s="56">
        <v>2424400</v>
      </c>
      <c r="AF153" s="56"/>
      <c r="AG153" s="56"/>
      <c r="AH153" s="60"/>
      <c r="AI153" s="63">
        <f t="shared" si="19"/>
        <v>3636600</v>
      </c>
      <c r="AJ153" s="64">
        <f t="shared" si="20"/>
        <v>8485400</v>
      </c>
    </row>
    <row r="154" spans="1:36" s="152" customFormat="1" x14ac:dyDescent="0.2">
      <c r="A154" s="55" t="s">
        <v>1237</v>
      </c>
      <c r="B154" s="123">
        <f t="shared" si="18"/>
        <v>1938526166</v>
      </c>
      <c r="C154" s="57" t="s">
        <v>57</v>
      </c>
      <c r="D154" s="57" t="s">
        <v>1238</v>
      </c>
      <c r="E154" s="57" t="s">
        <v>1235</v>
      </c>
      <c r="F154" s="57" t="s">
        <v>1240</v>
      </c>
      <c r="G154" s="57" t="s">
        <v>1239</v>
      </c>
      <c r="H154" s="57" t="s">
        <v>1241</v>
      </c>
      <c r="I154" s="57" t="s">
        <v>1241</v>
      </c>
      <c r="J154" s="57" t="s">
        <v>1043</v>
      </c>
      <c r="K154" s="57" t="s">
        <v>1044</v>
      </c>
      <c r="L154" s="58">
        <v>69</v>
      </c>
      <c r="M154" s="115">
        <v>1938526166</v>
      </c>
      <c r="N154" s="56" t="s">
        <v>1883</v>
      </c>
      <c r="O154" s="56" t="s">
        <v>1242</v>
      </c>
      <c r="P154" s="59">
        <v>480</v>
      </c>
      <c r="Q154" s="56">
        <v>1938526166</v>
      </c>
      <c r="R154" s="59">
        <v>751</v>
      </c>
      <c r="S154" s="60">
        <v>1938526166</v>
      </c>
      <c r="T154" s="118" t="s">
        <v>1243</v>
      </c>
      <c r="U154" s="120" t="s">
        <v>1251</v>
      </c>
      <c r="V154" s="59">
        <v>300</v>
      </c>
      <c r="W154" s="62"/>
      <c r="X154" s="56"/>
      <c r="Y154" s="56"/>
      <c r="Z154" s="56"/>
      <c r="AA154" s="56"/>
      <c r="AB154" s="56"/>
      <c r="AC154" s="56">
        <v>0</v>
      </c>
      <c r="AD154" s="56">
        <v>1938526166</v>
      </c>
      <c r="AE154" s="56">
        <v>0</v>
      </c>
      <c r="AF154" s="56"/>
      <c r="AG154" s="56"/>
      <c r="AH154" s="60"/>
      <c r="AI154" s="63">
        <f t="shared" si="19"/>
        <v>1938526166</v>
      </c>
      <c r="AJ154" s="64">
        <f t="shared" si="20"/>
        <v>0</v>
      </c>
    </row>
    <row r="155" spans="1:36" s="152" customFormat="1" x14ac:dyDescent="0.2">
      <c r="A155" s="55" t="s">
        <v>1237</v>
      </c>
      <c r="B155" s="123">
        <f t="shared" si="18"/>
        <v>44054098</v>
      </c>
      <c r="C155" s="57" t="s">
        <v>57</v>
      </c>
      <c r="D155" s="57" t="s">
        <v>1238</v>
      </c>
      <c r="E155" s="57" t="s">
        <v>1235</v>
      </c>
      <c r="F155" s="57" t="s">
        <v>1240</v>
      </c>
      <c r="G155" s="57" t="s">
        <v>1239</v>
      </c>
      <c r="H155" s="57" t="s">
        <v>1241</v>
      </c>
      <c r="I155" s="57" t="s">
        <v>1241</v>
      </c>
      <c r="J155" s="57" t="s">
        <v>1043</v>
      </c>
      <c r="K155" s="57" t="s">
        <v>1044</v>
      </c>
      <c r="L155" s="58">
        <v>490</v>
      </c>
      <c r="M155" s="115">
        <v>65013843</v>
      </c>
      <c r="N155" s="56" t="s">
        <v>1884</v>
      </c>
      <c r="O155" s="56">
        <v>390</v>
      </c>
      <c r="P155" s="59">
        <v>486</v>
      </c>
      <c r="Q155" s="56">
        <v>44054098</v>
      </c>
      <c r="R155" s="59" t="s">
        <v>1887</v>
      </c>
      <c r="S155" s="60">
        <v>44054098</v>
      </c>
      <c r="T155" s="118" t="s">
        <v>1250</v>
      </c>
      <c r="U155" s="120" t="s">
        <v>1257</v>
      </c>
      <c r="V155" s="59" t="s">
        <v>1260</v>
      </c>
      <c r="W155" s="62"/>
      <c r="X155" s="56"/>
      <c r="Y155" s="56"/>
      <c r="Z155" s="56"/>
      <c r="AA155" s="56"/>
      <c r="AB155" s="56"/>
      <c r="AC155" s="56">
        <v>5881213</v>
      </c>
      <c r="AD155" s="56">
        <v>7509063</v>
      </c>
      <c r="AE155" s="56">
        <v>5604993</v>
      </c>
      <c r="AF155" s="56"/>
      <c r="AG155" s="56"/>
      <c r="AH155" s="60"/>
      <c r="AI155" s="63">
        <f t="shared" ref="AI155" si="21">SUM(W155:AH155)</f>
        <v>18995269</v>
      </c>
      <c r="AJ155" s="64">
        <f t="shared" ref="AJ155" si="22">+S155-AI155</f>
        <v>25058829</v>
      </c>
    </row>
    <row r="156" spans="1:36" s="152" customFormat="1" x14ac:dyDescent="0.2">
      <c r="A156" s="55" t="s">
        <v>1237</v>
      </c>
      <c r="B156" s="123">
        <f t="shared" si="18"/>
        <v>2424400</v>
      </c>
      <c r="C156" s="57" t="s">
        <v>57</v>
      </c>
      <c r="D156" s="57" t="s">
        <v>1238</v>
      </c>
      <c r="E156" s="57" t="s">
        <v>1235</v>
      </c>
      <c r="F156" s="57" t="s">
        <v>1240</v>
      </c>
      <c r="G156" s="57" t="s">
        <v>1239</v>
      </c>
      <c r="H156" s="57" t="s">
        <v>1241</v>
      </c>
      <c r="I156" s="57" t="s">
        <v>1241</v>
      </c>
      <c r="J156" s="57" t="s">
        <v>1043</v>
      </c>
      <c r="K156" s="57" t="s">
        <v>1044</v>
      </c>
      <c r="L156" s="58" t="s">
        <v>909</v>
      </c>
      <c r="M156" s="115">
        <v>2424400</v>
      </c>
      <c r="N156" s="56" t="s">
        <v>1884</v>
      </c>
      <c r="O156" s="56">
        <v>1060</v>
      </c>
      <c r="P156" s="59">
        <v>1167</v>
      </c>
      <c r="Q156" s="56">
        <v>2424400</v>
      </c>
      <c r="R156" s="59">
        <v>1477</v>
      </c>
      <c r="S156" s="60">
        <v>2424400</v>
      </c>
      <c r="T156" s="118" t="s">
        <v>1880</v>
      </c>
      <c r="U156" s="120" t="s">
        <v>1890</v>
      </c>
      <c r="V156" s="59">
        <v>320</v>
      </c>
      <c r="W156" s="62"/>
      <c r="X156" s="56"/>
      <c r="Y156" s="56"/>
      <c r="Z156" s="56"/>
      <c r="AA156" s="56"/>
      <c r="AB156" s="56"/>
      <c r="AC156" s="56"/>
      <c r="AD156" s="56"/>
      <c r="AE156" s="56"/>
      <c r="AF156" s="56"/>
      <c r="AG156" s="56"/>
      <c r="AH156" s="60"/>
      <c r="AI156" s="63">
        <f t="shared" si="19"/>
        <v>0</v>
      </c>
      <c r="AJ156" s="64">
        <f t="shared" si="20"/>
        <v>2424400</v>
      </c>
    </row>
    <row r="157" spans="1:36" s="152" customFormat="1" x14ac:dyDescent="0.2">
      <c r="A157" s="55" t="s">
        <v>1237</v>
      </c>
      <c r="B157" s="123">
        <f t="shared" si="18"/>
        <v>3900000</v>
      </c>
      <c r="C157" s="57" t="s">
        <v>57</v>
      </c>
      <c r="D157" s="57" t="s">
        <v>1238</v>
      </c>
      <c r="E157" s="57" t="s">
        <v>1235</v>
      </c>
      <c r="F157" s="57" t="s">
        <v>1240</v>
      </c>
      <c r="G157" s="57" t="s">
        <v>1239</v>
      </c>
      <c r="H157" s="57" t="s">
        <v>1241</v>
      </c>
      <c r="I157" s="57" t="s">
        <v>1241</v>
      </c>
      <c r="J157" s="57" t="s">
        <v>1043</v>
      </c>
      <c r="K157" s="57" t="s">
        <v>1044</v>
      </c>
      <c r="L157" s="58" t="s">
        <v>909</v>
      </c>
      <c r="M157" s="115">
        <v>3900000</v>
      </c>
      <c r="N157" s="56" t="s">
        <v>1884</v>
      </c>
      <c r="O157" s="56">
        <v>1061</v>
      </c>
      <c r="P157" s="59">
        <v>1165</v>
      </c>
      <c r="Q157" s="56">
        <v>3900000</v>
      </c>
      <c r="R157" s="59">
        <v>1397</v>
      </c>
      <c r="S157" s="60">
        <v>3900000</v>
      </c>
      <c r="T157" s="118" t="s">
        <v>1881</v>
      </c>
      <c r="U157" s="120" t="s">
        <v>1891</v>
      </c>
      <c r="V157" s="59">
        <v>371</v>
      </c>
      <c r="W157" s="62"/>
      <c r="X157" s="56"/>
      <c r="Y157" s="56"/>
      <c r="Z157" s="56"/>
      <c r="AA157" s="56"/>
      <c r="AB157" s="56"/>
      <c r="AC157" s="56"/>
      <c r="AD157" s="56"/>
      <c r="AE157" s="56"/>
      <c r="AF157" s="56"/>
      <c r="AG157" s="56"/>
      <c r="AH157" s="60"/>
      <c r="AI157" s="63">
        <f t="shared" si="19"/>
        <v>0</v>
      </c>
      <c r="AJ157" s="64">
        <f t="shared" si="20"/>
        <v>3900000</v>
      </c>
    </row>
    <row r="158" spans="1:36" s="152" customFormat="1" x14ac:dyDescent="0.2">
      <c r="A158" s="55" t="s">
        <v>1237</v>
      </c>
      <c r="B158" s="123">
        <f t="shared" si="18"/>
        <v>4500000</v>
      </c>
      <c r="C158" s="57" t="s">
        <v>57</v>
      </c>
      <c r="D158" s="57" t="s">
        <v>1238</v>
      </c>
      <c r="E158" s="57" t="s">
        <v>1235</v>
      </c>
      <c r="F158" s="57" t="s">
        <v>1240</v>
      </c>
      <c r="G158" s="57" t="s">
        <v>1239</v>
      </c>
      <c r="H158" s="57" t="s">
        <v>1241</v>
      </c>
      <c r="I158" s="57" t="s">
        <v>1241</v>
      </c>
      <c r="J158" s="57" t="s">
        <v>1043</v>
      </c>
      <c r="K158" s="57" t="s">
        <v>1044</v>
      </c>
      <c r="L158" s="58" t="s">
        <v>909</v>
      </c>
      <c r="M158" s="115">
        <v>4500000</v>
      </c>
      <c r="N158" s="56" t="s">
        <v>1884</v>
      </c>
      <c r="O158" s="56">
        <v>1059</v>
      </c>
      <c r="P158" s="59">
        <v>1166</v>
      </c>
      <c r="Q158" s="56">
        <v>4500000</v>
      </c>
      <c r="R158" s="59">
        <v>1415</v>
      </c>
      <c r="S158" s="60">
        <v>4500000</v>
      </c>
      <c r="T158" s="118" t="s">
        <v>1882</v>
      </c>
      <c r="U158" s="120" t="s">
        <v>1256</v>
      </c>
      <c r="V158" s="59">
        <v>382</v>
      </c>
      <c r="W158" s="62"/>
      <c r="X158" s="56"/>
      <c r="Y158" s="56"/>
      <c r="Z158" s="56"/>
      <c r="AA158" s="56"/>
      <c r="AB158" s="56"/>
      <c r="AC158" s="56"/>
      <c r="AD158" s="56"/>
      <c r="AE158" s="56"/>
      <c r="AF158" s="56"/>
      <c r="AG158" s="56"/>
      <c r="AH158" s="60"/>
      <c r="AI158" s="63">
        <f t="shared" si="19"/>
        <v>0</v>
      </c>
      <c r="AJ158" s="64">
        <f t="shared" si="20"/>
        <v>4500000</v>
      </c>
    </row>
    <row r="159" spans="1:36" s="152" customFormat="1" x14ac:dyDescent="0.2">
      <c r="A159" s="55"/>
      <c r="B159" s="123"/>
      <c r="C159" s="57"/>
      <c r="D159" s="57"/>
      <c r="E159" s="57"/>
      <c r="F159" s="57"/>
      <c r="G159" s="57"/>
      <c r="H159" s="57"/>
      <c r="I159" s="57"/>
      <c r="J159" s="57"/>
      <c r="K159" s="57"/>
      <c r="L159" s="58"/>
      <c r="M159" s="115"/>
      <c r="N159" s="56"/>
      <c r="O159" s="65"/>
      <c r="P159" s="59"/>
      <c r="Q159" s="65"/>
      <c r="R159" s="59"/>
      <c r="S159" s="65"/>
      <c r="T159" s="118"/>
      <c r="U159" s="120"/>
      <c r="V159" s="59"/>
      <c r="W159" s="62"/>
      <c r="X159" s="56"/>
      <c r="Y159" s="56"/>
      <c r="Z159" s="56"/>
      <c r="AA159" s="56"/>
      <c r="AB159" s="56"/>
      <c r="AC159" s="56"/>
      <c r="AD159" s="56"/>
      <c r="AE159" s="56"/>
      <c r="AF159" s="56"/>
      <c r="AG159" s="56"/>
      <c r="AH159" s="60"/>
      <c r="AI159" s="63">
        <f t="shared" si="19"/>
        <v>0</v>
      </c>
      <c r="AJ159" s="64">
        <f t="shared" si="20"/>
        <v>0</v>
      </c>
    </row>
    <row r="160" spans="1:36" s="155" customFormat="1" ht="59.25" customHeight="1" x14ac:dyDescent="0.2">
      <c r="A160" s="66" t="s">
        <v>8</v>
      </c>
      <c r="B160" s="124">
        <f>B146-SUM(B147:B159)</f>
        <v>22507642</v>
      </c>
      <c r="C160" s="321" t="s">
        <v>57</v>
      </c>
      <c r="D160" s="322" t="s">
        <v>1238</v>
      </c>
      <c r="E160" s="322" t="s">
        <v>1235</v>
      </c>
      <c r="F160" s="322" t="s">
        <v>1240</v>
      </c>
      <c r="G160" s="322" t="s">
        <v>1239</v>
      </c>
      <c r="H160" s="322" t="s">
        <v>1241</v>
      </c>
      <c r="I160" s="322" t="s">
        <v>1241</v>
      </c>
      <c r="J160" s="322" t="s">
        <v>1043</v>
      </c>
      <c r="K160" s="322" t="s">
        <v>1044</v>
      </c>
      <c r="L160" s="68"/>
      <c r="M160" s="116"/>
      <c r="N160" s="69"/>
      <c r="O160" s="67"/>
      <c r="P160" s="70"/>
      <c r="Q160" s="67">
        <f>SUM(Q147:Q159)</f>
        <v>2385385599</v>
      </c>
      <c r="R160" s="71"/>
      <c r="S160" s="67">
        <f>SUM(S147:S159)</f>
        <v>2385385599</v>
      </c>
      <c r="T160" s="72"/>
      <c r="U160" s="72"/>
      <c r="V160" s="73"/>
      <c r="W160" s="74">
        <f t="shared" ref="W160:AJ160" si="23">SUM(W147:W159)</f>
        <v>0</v>
      </c>
      <c r="X160" s="74">
        <f t="shared" si="23"/>
        <v>0</v>
      </c>
      <c r="Y160" s="74">
        <f t="shared" si="23"/>
        <v>0</v>
      </c>
      <c r="Z160" s="74">
        <f t="shared" si="23"/>
        <v>0</v>
      </c>
      <c r="AA160" s="74">
        <f t="shared" si="23"/>
        <v>0</v>
      </c>
      <c r="AB160" s="74">
        <f t="shared" si="23"/>
        <v>0</v>
      </c>
      <c r="AC160" s="74">
        <f t="shared" si="23"/>
        <v>5881213</v>
      </c>
      <c r="AD160" s="74">
        <f t="shared" si="23"/>
        <v>1951167429</v>
      </c>
      <c r="AE160" s="74">
        <f t="shared" si="23"/>
        <v>24680034</v>
      </c>
      <c r="AF160" s="74">
        <f t="shared" si="23"/>
        <v>0</v>
      </c>
      <c r="AG160" s="74">
        <f t="shared" si="23"/>
        <v>0</v>
      </c>
      <c r="AH160" s="72">
        <f t="shared" si="23"/>
        <v>0</v>
      </c>
      <c r="AI160" s="75">
        <f t="shared" si="23"/>
        <v>1981728676</v>
      </c>
      <c r="AJ160" s="75">
        <f t="shared" si="23"/>
        <v>403656923</v>
      </c>
    </row>
    <row r="161" spans="1:37" s="156" customFormat="1" ht="51" x14ac:dyDescent="0.2">
      <c r="A161" s="41" t="s">
        <v>1237</v>
      </c>
      <c r="B161" s="122">
        <v>96486550</v>
      </c>
      <c r="C161" s="139"/>
      <c r="D161" s="139"/>
      <c r="E161" s="139"/>
      <c r="F161" s="139"/>
      <c r="G161" s="139"/>
      <c r="H161" s="139"/>
      <c r="I161" s="139"/>
      <c r="J161" s="139"/>
      <c r="K161" s="139"/>
      <c r="L161" s="43"/>
      <c r="M161" s="114"/>
      <c r="N161" s="44"/>
      <c r="O161" s="45"/>
      <c r="P161" s="46"/>
      <c r="Q161" s="47"/>
      <c r="R161" s="48"/>
      <c r="S161" s="47"/>
      <c r="T161" s="49"/>
      <c r="U161" s="49"/>
      <c r="V161" s="50"/>
      <c r="W161" s="147"/>
      <c r="X161" s="47"/>
      <c r="Y161" s="47"/>
      <c r="Z161" s="47"/>
      <c r="AA161" s="47"/>
      <c r="AB161" s="47"/>
      <c r="AC161" s="47"/>
      <c r="AD161" s="47"/>
      <c r="AE161" s="47"/>
      <c r="AF161" s="47"/>
      <c r="AG161" s="47"/>
      <c r="AH161" s="49"/>
      <c r="AI161" s="148"/>
      <c r="AJ161" s="148"/>
    </row>
    <row r="162" spans="1:37" s="154" customFormat="1" x14ac:dyDescent="0.2">
      <c r="A162" s="55" t="s">
        <v>1237</v>
      </c>
      <c r="B162" s="123">
        <f t="shared" ref="B162:B164" si="24">+S162</f>
        <v>2263200</v>
      </c>
      <c r="C162" s="57" t="s">
        <v>1261</v>
      </c>
      <c r="D162" s="57" t="s">
        <v>1238</v>
      </c>
      <c r="E162" s="57" t="s">
        <v>1235</v>
      </c>
      <c r="F162" s="57" t="s">
        <v>1240</v>
      </c>
      <c r="G162" s="57" t="s">
        <v>1239</v>
      </c>
      <c r="H162" s="57" t="s">
        <v>1241</v>
      </c>
      <c r="I162" s="57" t="s">
        <v>1241</v>
      </c>
      <c r="J162" s="57" t="s">
        <v>1043</v>
      </c>
      <c r="K162" s="57" t="s">
        <v>1044</v>
      </c>
      <c r="L162" s="58">
        <v>282</v>
      </c>
      <c r="M162" s="115">
        <v>2263200</v>
      </c>
      <c r="N162" s="56" t="s">
        <v>1892</v>
      </c>
      <c r="O162" s="56">
        <v>2263200</v>
      </c>
      <c r="P162" s="59">
        <v>1058</v>
      </c>
      <c r="Q162" s="56">
        <v>2263200</v>
      </c>
      <c r="R162" s="59">
        <v>1540</v>
      </c>
      <c r="S162" s="56">
        <v>2263200</v>
      </c>
      <c r="T162" s="118" t="s">
        <v>1893</v>
      </c>
      <c r="U162" s="118" t="s">
        <v>1894</v>
      </c>
      <c r="V162" s="59">
        <v>794</v>
      </c>
      <c r="W162" s="62"/>
      <c r="X162" s="56"/>
      <c r="Y162" s="56"/>
      <c r="Z162" s="56"/>
      <c r="AA162" s="56"/>
      <c r="AB162" s="56"/>
      <c r="AC162" s="56"/>
      <c r="AD162" s="56"/>
      <c r="AE162" s="56"/>
      <c r="AF162" s="56"/>
      <c r="AG162" s="56"/>
      <c r="AH162" s="60"/>
      <c r="AI162" s="63">
        <f t="shared" ref="AI162:AI165" si="25">SUM(W162:AH162)</f>
        <v>0</v>
      </c>
      <c r="AJ162" s="64">
        <f t="shared" ref="AJ162:AJ165" si="26">+S162-AI162</f>
        <v>2263200</v>
      </c>
      <c r="AK162" s="153"/>
    </row>
    <row r="163" spans="1:37" s="154" customFormat="1" x14ac:dyDescent="0.2">
      <c r="A163" s="55" t="s">
        <v>1237</v>
      </c>
      <c r="B163" s="123">
        <f t="shared" si="24"/>
        <v>10293751</v>
      </c>
      <c r="C163" s="57" t="s">
        <v>1261</v>
      </c>
      <c r="D163" s="57" t="s">
        <v>1238</v>
      </c>
      <c r="E163" s="57" t="s">
        <v>1235</v>
      </c>
      <c r="F163" s="57" t="s">
        <v>1240</v>
      </c>
      <c r="G163" s="57" t="s">
        <v>1239</v>
      </c>
      <c r="H163" s="57" t="s">
        <v>1241</v>
      </c>
      <c r="I163" s="57" t="s">
        <v>1241</v>
      </c>
      <c r="J163" s="57" t="s">
        <v>1043</v>
      </c>
      <c r="K163" s="57" t="s">
        <v>1044</v>
      </c>
      <c r="L163" s="58">
        <v>485</v>
      </c>
      <c r="M163" s="115">
        <v>10736800</v>
      </c>
      <c r="N163" s="56">
        <v>1012</v>
      </c>
      <c r="O163" s="56">
        <v>10293751</v>
      </c>
      <c r="P163" s="59">
        <v>1101</v>
      </c>
      <c r="Q163" s="56">
        <v>10293751</v>
      </c>
      <c r="R163" s="59">
        <v>1408</v>
      </c>
      <c r="S163" s="56">
        <v>10293751</v>
      </c>
      <c r="T163" s="118" t="s">
        <v>1879</v>
      </c>
      <c r="U163" s="118" t="s">
        <v>1889</v>
      </c>
      <c r="V163" s="59">
        <v>245</v>
      </c>
      <c r="W163" s="62"/>
      <c r="X163" s="56"/>
      <c r="Y163" s="56"/>
      <c r="Z163" s="56"/>
      <c r="AA163" s="56"/>
      <c r="AB163" s="56"/>
      <c r="AC163" s="56"/>
      <c r="AD163" s="56"/>
      <c r="AE163" s="56"/>
      <c r="AF163" s="56"/>
      <c r="AG163" s="56"/>
      <c r="AH163" s="60"/>
      <c r="AI163" s="63">
        <f t="shared" ref="AI163:AI164" si="27">SUM(W163:AH163)</f>
        <v>0</v>
      </c>
      <c r="AJ163" s="64">
        <f t="shared" ref="AJ163:AJ164" si="28">+S163-AI163</f>
        <v>10293751</v>
      </c>
      <c r="AK163" s="153"/>
    </row>
    <row r="164" spans="1:37" s="154" customFormat="1" x14ac:dyDescent="0.2">
      <c r="A164" s="55" t="s">
        <v>1237</v>
      </c>
      <c r="B164" s="123">
        <f t="shared" si="24"/>
        <v>62486550</v>
      </c>
      <c r="C164" s="57" t="s">
        <v>1261</v>
      </c>
      <c r="D164" s="57" t="s">
        <v>1238</v>
      </c>
      <c r="E164" s="57" t="s">
        <v>1235</v>
      </c>
      <c r="F164" s="57" t="s">
        <v>1240</v>
      </c>
      <c r="G164" s="57" t="s">
        <v>1239</v>
      </c>
      <c r="H164" s="57" t="s">
        <v>1241</v>
      </c>
      <c r="I164" s="57" t="s">
        <v>1241</v>
      </c>
      <c r="J164" s="57" t="s">
        <v>1043</v>
      </c>
      <c r="K164" s="57" t="s">
        <v>1044</v>
      </c>
      <c r="L164" s="58">
        <v>69</v>
      </c>
      <c r="M164" s="115">
        <v>62486550</v>
      </c>
      <c r="N164" s="56" t="s">
        <v>1242</v>
      </c>
      <c r="O164" s="56">
        <v>62486550</v>
      </c>
      <c r="P164" s="59">
        <v>480</v>
      </c>
      <c r="Q164" s="56">
        <v>62486550</v>
      </c>
      <c r="R164" s="59">
        <v>751</v>
      </c>
      <c r="S164" s="56">
        <v>62486550</v>
      </c>
      <c r="T164" s="118" t="s">
        <v>1243</v>
      </c>
      <c r="U164" s="118" t="s">
        <v>1251</v>
      </c>
      <c r="V164" s="59" t="s">
        <v>1258</v>
      </c>
      <c r="W164" s="62"/>
      <c r="X164" s="56"/>
      <c r="Y164" s="56"/>
      <c r="Z164" s="56"/>
      <c r="AA164" s="56"/>
      <c r="AB164" s="56"/>
      <c r="AC164" s="56"/>
      <c r="AD164" s="56">
        <v>62486550</v>
      </c>
      <c r="AE164" s="56"/>
      <c r="AF164" s="56"/>
      <c r="AG164" s="56"/>
      <c r="AH164" s="60"/>
      <c r="AI164" s="63">
        <f t="shared" si="27"/>
        <v>62486550</v>
      </c>
      <c r="AJ164" s="64">
        <f t="shared" si="28"/>
        <v>0</v>
      </c>
      <c r="AK164" s="153"/>
    </row>
    <row r="165" spans="1:37" s="154" customFormat="1" x14ac:dyDescent="0.2">
      <c r="A165" s="55"/>
      <c r="B165" s="123"/>
      <c r="C165" s="57"/>
      <c r="D165" s="57"/>
      <c r="E165" s="57"/>
      <c r="F165" s="57"/>
      <c r="G165" s="57"/>
      <c r="H165" s="57"/>
      <c r="I165" s="57"/>
      <c r="J165" s="57"/>
      <c r="K165" s="57"/>
      <c r="L165" s="58"/>
      <c r="M165" s="115"/>
      <c r="N165" s="56"/>
      <c r="O165" s="56"/>
      <c r="P165" s="59"/>
      <c r="Q165" s="56"/>
      <c r="R165" s="59"/>
      <c r="S165" s="56"/>
      <c r="T165" s="118"/>
      <c r="U165" s="60"/>
      <c r="V165" s="59"/>
      <c r="W165" s="62"/>
      <c r="X165" s="56"/>
      <c r="Y165" s="56"/>
      <c r="Z165" s="56"/>
      <c r="AA165" s="56"/>
      <c r="AB165" s="56"/>
      <c r="AC165" s="56"/>
      <c r="AD165" s="56"/>
      <c r="AE165" s="56"/>
      <c r="AF165" s="56"/>
      <c r="AG165" s="56"/>
      <c r="AH165" s="60"/>
      <c r="AI165" s="63">
        <f t="shared" si="25"/>
        <v>0</v>
      </c>
      <c r="AJ165" s="64">
        <f t="shared" si="26"/>
        <v>0</v>
      </c>
      <c r="AK165" s="153"/>
    </row>
    <row r="166" spans="1:37" s="155" customFormat="1" ht="44.25" customHeight="1" x14ac:dyDescent="0.2">
      <c r="A166" s="66" t="s">
        <v>8</v>
      </c>
      <c r="B166" s="124">
        <f>B161-SUM(B162:B165)</f>
        <v>21443049</v>
      </c>
      <c r="C166" s="321" t="s">
        <v>1261</v>
      </c>
      <c r="D166" s="322" t="s">
        <v>1238</v>
      </c>
      <c r="E166" s="322" t="s">
        <v>1235</v>
      </c>
      <c r="F166" s="322" t="s">
        <v>1240</v>
      </c>
      <c r="G166" s="322" t="s">
        <v>1239</v>
      </c>
      <c r="H166" s="322" t="s">
        <v>1241</v>
      </c>
      <c r="I166" s="322" t="s">
        <v>1241</v>
      </c>
      <c r="J166" s="322" t="s">
        <v>1043</v>
      </c>
      <c r="K166" s="322" t="s">
        <v>1044</v>
      </c>
      <c r="L166" s="68"/>
      <c r="M166" s="116"/>
      <c r="N166" s="69"/>
      <c r="O166" s="67"/>
      <c r="P166" s="70"/>
      <c r="Q166" s="67">
        <f>SUM(Q162:Q165)</f>
        <v>75043501</v>
      </c>
      <c r="R166" s="71"/>
      <c r="S166" s="67">
        <f>SUM(S162:S165)</f>
        <v>75043501</v>
      </c>
      <c r="T166" s="72"/>
      <c r="U166" s="72"/>
      <c r="V166" s="73"/>
      <c r="W166" s="74">
        <f t="shared" ref="W166:AJ166" si="29">SUM(W162:W165)</f>
        <v>0</v>
      </c>
      <c r="X166" s="74">
        <f t="shared" si="29"/>
        <v>0</v>
      </c>
      <c r="Y166" s="74">
        <f t="shared" si="29"/>
        <v>0</v>
      </c>
      <c r="Z166" s="74">
        <f t="shared" si="29"/>
        <v>0</v>
      </c>
      <c r="AA166" s="74">
        <f t="shared" si="29"/>
        <v>0</v>
      </c>
      <c r="AB166" s="74">
        <f t="shared" si="29"/>
        <v>0</v>
      </c>
      <c r="AC166" s="74">
        <f t="shared" si="29"/>
        <v>0</v>
      </c>
      <c r="AD166" s="74">
        <f t="shared" si="29"/>
        <v>62486550</v>
      </c>
      <c r="AE166" s="74">
        <f t="shared" si="29"/>
        <v>0</v>
      </c>
      <c r="AF166" s="74">
        <f t="shared" si="29"/>
        <v>0</v>
      </c>
      <c r="AG166" s="74">
        <f t="shared" si="29"/>
        <v>0</v>
      </c>
      <c r="AH166" s="72">
        <f t="shared" si="29"/>
        <v>0</v>
      </c>
      <c r="AI166" s="75">
        <f t="shared" si="29"/>
        <v>62486550</v>
      </c>
      <c r="AJ166" s="75">
        <f t="shared" si="29"/>
        <v>12556951</v>
      </c>
    </row>
    <row r="167" spans="1:37" s="152" customFormat="1" ht="51" x14ac:dyDescent="0.2">
      <c r="A167" s="41" t="s">
        <v>1262</v>
      </c>
      <c r="B167" s="122">
        <f>423000000+51622000-1127382</f>
        <v>473494618</v>
      </c>
      <c r="C167" s="139"/>
      <c r="D167" s="139"/>
      <c r="E167" s="139"/>
      <c r="F167" s="139"/>
      <c r="G167" s="139"/>
      <c r="H167" s="139"/>
      <c r="I167" s="139"/>
      <c r="J167" s="139"/>
      <c r="K167" s="139"/>
      <c r="L167" s="206"/>
      <c r="M167" s="207"/>
      <c r="N167" s="208"/>
      <c r="O167" s="209"/>
      <c r="P167" s="210"/>
      <c r="Q167" s="211"/>
      <c r="R167" s="212"/>
      <c r="S167" s="211"/>
      <c r="T167" s="213"/>
      <c r="U167" s="213"/>
      <c r="V167" s="214"/>
      <c r="W167" s="215"/>
      <c r="X167" s="216"/>
      <c r="Y167" s="216"/>
      <c r="Z167" s="216"/>
      <c r="AA167" s="216"/>
      <c r="AB167" s="216"/>
      <c r="AC167" s="216"/>
      <c r="AD167" s="216"/>
      <c r="AE167" s="216"/>
      <c r="AF167" s="216"/>
      <c r="AG167" s="216"/>
      <c r="AH167" s="217"/>
      <c r="AI167" s="218"/>
      <c r="AJ167" s="218"/>
    </row>
    <row r="168" spans="1:37" s="154" customFormat="1" x14ac:dyDescent="0.2">
      <c r="A168" s="55" t="s">
        <v>1262</v>
      </c>
      <c r="B168" s="123">
        <f t="shared" ref="B168:B173" si="30">+S168</f>
        <v>20000000</v>
      </c>
      <c r="C168" s="57" t="s">
        <v>57</v>
      </c>
      <c r="D168" s="57" t="s">
        <v>1270</v>
      </c>
      <c r="E168" s="57" t="s">
        <v>1235</v>
      </c>
      <c r="F168" s="57" t="s">
        <v>1240</v>
      </c>
      <c r="G168" s="57" t="s">
        <v>1239</v>
      </c>
      <c r="H168" s="57" t="s">
        <v>1241</v>
      </c>
      <c r="I168" s="57" t="s">
        <v>1241</v>
      </c>
      <c r="J168" s="57" t="s">
        <v>1043</v>
      </c>
      <c r="K168" s="57" t="s">
        <v>1044</v>
      </c>
      <c r="L168" s="58">
        <v>80</v>
      </c>
      <c r="M168" s="115">
        <v>20000000</v>
      </c>
      <c r="N168" s="56" t="s">
        <v>1242</v>
      </c>
      <c r="O168" s="56">
        <v>20000000</v>
      </c>
      <c r="P168" s="59">
        <v>477</v>
      </c>
      <c r="Q168" s="56">
        <v>20000000</v>
      </c>
      <c r="R168" s="59">
        <v>546</v>
      </c>
      <c r="S168" s="56">
        <v>20000000</v>
      </c>
      <c r="T168" s="118" t="s">
        <v>1265</v>
      </c>
      <c r="U168" s="60" t="s">
        <v>1263</v>
      </c>
      <c r="V168" s="59" t="s">
        <v>1878</v>
      </c>
      <c r="W168" s="62"/>
      <c r="X168" s="56"/>
      <c r="Y168" s="56"/>
      <c r="Z168" s="56"/>
      <c r="AA168" s="56"/>
      <c r="AB168" s="56"/>
      <c r="AC168" s="56"/>
      <c r="AD168" s="56"/>
      <c r="AE168" s="56">
        <v>3560554</v>
      </c>
      <c r="AF168" s="56"/>
      <c r="AG168" s="56"/>
      <c r="AH168" s="60"/>
      <c r="AI168" s="63">
        <f t="shared" ref="AI168:AI175" si="31">SUM(W168:AH168)</f>
        <v>3560554</v>
      </c>
      <c r="AJ168" s="64">
        <f t="shared" ref="AJ168:AJ175" si="32">+S168-AI168</f>
        <v>16439446</v>
      </c>
      <c r="AK168" s="153"/>
    </row>
    <row r="169" spans="1:37" s="154" customFormat="1" x14ac:dyDescent="0.2">
      <c r="A169" s="55" t="s">
        <v>1262</v>
      </c>
      <c r="B169" s="123">
        <f t="shared" si="30"/>
        <v>331847000</v>
      </c>
      <c r="C169" s="57" t="s">
        <v>57</v>
      </c>
      <c r="D169" s="57" t="s">
        <v>1270</v>
      </c>
      <c r="E169" s="57" t="s">
        <v>1235</v>
      </c>
      <c r="F169" s="57" t="s">
        <v>1240</v>
      </c>
      <c r="G169" s="57" t="s">
        <v>1239</v>
      </c>
      <c r="H169" s="57" t="s">
        <v>1241</v>
      </c>
      <c r="I169" s="57" t="s">
        <v>1241</v>
      </c>
      <c r="J169" s="57" t="s">
        <v>1043</v>
      </c>
      <c r="K169" s="57" t="s">
        <v>1044</v>
      </c>
      <c r="L169" s="58">
        <v>474</v>
      </c>
      <c r="M169" s="115">
        <v>331847000</v>
      </c>
      <c r="N169" s="56">
        <v>823</v>
      </c>
      <c r="O169" s="56">
        <v>331847000</v>
      </c>
      <c r="P169" s="59">
        <v>946</v>
      </c>
      <c r="Q169" s="56">
        <v>331847000</v>
      </c>
      <c r="R169" s="59">
        <v>1239</v>
      </c>
      <c r="S169" s="56">
        <v>331847000</v>
      </c>
      <c r="T169" s="118" t="s">
        <v>1266</v>
      </c>
      <c r="U169" s="60" t="s">
        <v>1875</v>
      </c>
      <c r="V169" s="59">
        <v>723</v>
      </c>
      <c r="W169" s="62"/>
      <c r="X169" s="56"/>
      <c r="Y169" s="56"/>
      <c r="Z169" s="56"/>
      <c r="AA169" s="56"/>
      <c r="AB169" s="56"/>
      <c r="AC169" s="56"/>
      <c r="AD169" s="56"/>
      <c r="AE169" s="56">
        <v>0</v>
      </c>
      <c r="AF169" s="56"/>
      <c r="AG169" s="56"/>
      <c r="AH169" s="60"/>
      <c r="AI169" s="63">
        <f t="shared" si="31"/>
        <v>0</v>
      </c>
      <c r="AJ169" s="64">
        <f t="shared" si="32"/>
        <v>331847000</v>
      </c>
      <c r="AK169" s="153"/>
    </row>
    <row r="170" spans="1:37" s="154" customFormat="1" x14ac:dyDescent="0.2">
      <c r="A170" s="55" t="s">
        <v>1262</v>
      </c>
      <c r="B170" s="123">
        <f t="shared" si="30"/>
        <v>25559611</v>
      </c>
      <c r="C170" s="57" t="s">
        <v>57</v>
      </c>
      <c r="D170" s="57" t="s">
        <v>1270</v>
      </c>
      <c r="E170" s="57" t="s">
        <v>1235</v>
      </c>
      <c r="F170" s="57" t="s">
        <v>1240</v>
      </c>
      <c r="G170" s="57" t="s">
        <v>1239</v>
      </c>
      <c r="H170" s="57" t="s">
        <v>1241</v>
      </c>
      <c r="I170" s="57" t="s">
        <v>1241</v>
      </c>
      <c r="J170" s="57" t="s">
        <v>1043</v>
      </c>
      <c r="K170" s="57" t="s">
        <v>1044</v>
      </c>
      <c r="L170" s="58">
        <v>479</v>
      </c>
      <c r="M170" s="115">
        <v>25559611</v>
      </c>
      <c r="N170" s="56" t="s">
        <v>1872</v>
      </c>
      <c r="O170" s="56">
        <v>25559611</v>
      </c>
      <c r="P170" s="59">
        <v>943</v>
      </c>
      <c r="Q170" s="56">
        <v>25559611</v>
      </c>
      <c r="R170" s="59">
        <v>1212</v>
      </c>
      <c r="S170" s="56">
        <v>25559611</v>
      </c>
      <c r="T170" s="118" t="s">
        <v>1268</v>
      </c>
      <c r="U170" s="60" t="s">
        <v>1543</v>
      </c>
      <c r="V170" s="59">
        <v>699</v>
      </c>
      <c r="W170" s="62"/>
      <c r="X170" s="56"/>
      <c r="Y170" s="56"/>
      <c r="Z170" s="56"/>
      <c r="AA170" s="56"/>
      <c r="AB170" s="56"/>
      <c r="AC170" s="56"/>
      <c r="AD170" s="56"/>
      <c r="AE170" s="56">
        <v>0</v>
      </c>
      <c r="AF170" s="56"/>
      <c r="AG170" s="56"/>
      <c r="AH170" s="60"/>
      <c r="AI170" s="63">
        <f t="shared" si="31"/>
        <v>0</v>
      </c>
      <c r="AJ170" s="64">
        <f t="shared" si="32"/>
        <v>25559611</v>
      </c>
      <c r="AK170" s="153"/>
    </row>
    <row r="171" spans="1:37" s="154" customFormat="1" x14ac:dyDescent="0.2">
      <c r="A171" s="55" t="s">
        <v>1262</v>
      </c>
      <c r="B171" s="123">
        <f t="shared" si="30"/>
        <v>24578484</v>
      </c>
      <c r="C171" s="57" t="s">
        <v>57</v>
      </c>
      <c r="D171" s="57" t="s">
        <v>1270</v>
      </c>
      <c r="E171" s="57" t="s">
        <v>1235</v>
      </c>
      <c r="F171" s="57" t="s">
        <v>1240</v>
      </c>
      <c r="G171" s="57" t="s">
        <v>1239</v>
      </c>
      <c r="H171" s="57" t="s">
        <v>1241</v>
      </c>
      <c r="I171" s="57" t="s">
        <v>1241</v>
      </c>
      <c r="J171" s="57" t="s">
        <v>1043</v>
      </c>
      <c r="K171" s="57" t="s">
        <v>1044</v>
      </c>
      <c r="L171" s="58">
        <v>476</v>
      </c>
      <c r="M171" s="115">
        <v>24578484</v>
      </c>
      <c r="N171" s="56">
        <v>1010</v>
      </c>
      <c r="O171" s="56">
        <v>24578484</v>
      </c>
      <c r="P171" s="59">
        <v>1100</v>
      </c>
      <c r="Q171" s="56">
        <v>24578484</v>
      </c>
      <c r="R171" s="59">
        <v>1481</v>
      </c>
      <c r="S171" s="56">
        <v>24578484</v>
      </c>
      <c r="T171" s="118" t="s">
        <v>1873</v>
      </c>
      <c r="U171" s="60" t="s">
        <v>1876</v>
      </c>
      <c r="V171" s="59">
        <v>632</v>
      </c>
      <c r="W171" s="62"/>
      <c r="X171" s="56"/>
      <c r="Y171" s="56"/>
      <c r="Z171" s="56"/>
      <c r="AA171" s="56"/>
      <c r="AB171" s="56"/>
      <c r="AC171" s="56"/>
      <c r="AD171" s="56"/>
      <c r="AE171" s="56"/>
      <c r="AF171" s="56"/>
      <c r="AG171" s="56"/>
      <c r="AH171" s="60"/>
      <c r="AI171" s="63">
        <f t="shared" si="31"/>
        <v>0</v>
      </c>
      <c r="AJ171" s="64">
        <f t="shared" si="32"/>
        <v>24578484</v>
      </c>
      <c r="AK171" s="153"/>
    </row>
    <row r="172" spans="1:37" s="154" customFormat="1" x14ac:dyDescent="0.2">
      <c r="A172" s="55" t="s">
        <v>1262</v>
      </c>
      <c r="B172" s="123">
        <f t="shared" si="30"/>
        <v>21918134</v>
      </c>
      <c r="C172" s="57" t="s">
        <v>57</v>
      </c>
      <c r="D172" s="57" t="s">
        <v>1270</v>
      </c>
      <c r="E172" s="57" t="s">
        <v>1235</v>
      </c>
      <c r="F172" s="57" t="s">
        <v>1240</v>
      </c>
      <c r="G172" s="57" t="s">
        <v>1239</v>
      </c>
      <c r="H172" s="57" t="s">
        <v>1241</v>
      </c>
      <c r="I172" s="57" t="s">
        <v>1241</v>
      </c>
      <c r="J172" s="57" t="s">
        <v>1043</v>
      </c>
      <c r="K172" s="57" t="s">
        <v>1044</v>
      </c>
      <c r="L172" s="58">
        <v>477</v>
      </c>
      <c r="M172" s="115">
        <v>22000000</v>
      </c>
      <c r="N172" s="56">
        <v>1011</v>
      </c>
      <c r="O172" s="56">
        <v>21969165</v>
      </c>
      <c r="P172" s="59">
        <v>1099</v>
      </c>
      <c r="Q172" s="56">
        <v>21918134</v>
      </c>
      <c r="R172" s="59">
        <v>1519</v>
      </c>
      <c r="S172" s="56">
        <v>21918134</v>
      </c>
      <c r="T172" s="118" t="s">
        <v>1874</v>
      </c>
      <c r="U172" s="60" t="s">
        <v>1877</v>
      </c>
      <c r="V172" s="59">
        <v>790</v>
      </c>
      <c r="W172" s="62"/>
      <c r="X172" s="56"/>
      <c r="Y172" s="56"/>
      <c r="Z172" s="56"/>
      <c r="AA172" s="56"/>
      <c r="AB172" s="56"/>
      <c r="AC172" s="56"/>
      <c r="AD172" s="56"/>
      <c r="AE172" s="56"/>
      <c r="AF172" s="56"/>
      <c r="AG172" s="56"/>
      <c r="AH172" s="60"/>
      <c r="AI172" s="63">
        <f t="shared" ref="AI172" si="33">SUM(W172:AH172)</f>
        <v>0</v>
      </c>
      <c r="AJ172" s="64">
        <f t="shared" ref="AJ172" si="34">+S172-AI172</f>
        <v>21918134</v>
      </c>
      <c r="AK172" s="153"/>
    </row>
    <row r="173" spans="1:37" s="154" customFormat="1" x14ac:dyDescent="0.2">
      <c r="A173" s="55" t="s">
        <v>1262</v>
      </c>
      <c r="B173" s="123">
        <f t="shared" si="30"/>
        <v>49500000</v>
      </c>
      <c r="C173" s="57" t="s">
        <v>57</v>
      </c>
      <c r="D173" s="57" t="s">
        <v>1270</v>
      </c>
      <c r="E173" s="57" t="s">
        <v>1235</v>
      </c>
      <c r="F173" s="57" t="s">
        <v>1240</v>
      </c>
      <c r="G173" s="57" t="s">
        <v>1239</v>
      </c>
      <c r="H173" s="57" t="s">
        <v>1241</v>
      </c>
      <c r="I173" s="57" t="s">
        <v>1241</v>
      </c>
      <c r="J173" s="57" t="s">
        <v>1043</v>
      </c>
      <c r="K173" s="57" t="s">
        <v>1044</v>
      </c>
      <c r="L173" s="58">
        <v>478</v>
      </c>
      <c r="M173" s="115">
        <v>49500000</v>
      </c>
      <c r="N173" s="56">
        <v>799</v>
      </c>
      <c r="O173" s="56">
        <v>49500000</v>
      </c>
      <c r="P173" s="59">
        <v>863</v>
      </c>
      <c r="Q173" s="56">
        <v>49500000</v>
      </c>
      <c r="R173" s="59">
        <v>1045</v>
      </c>
      <c r="S173" s="56">
        <v>49500000</v>
      </c>
      <c r="T173" s="118" t="s">
        <v>1267</v>
      </c>
      <c r="U173" s="60" t="s">
        <v>1264</v>
      </c>
      <c r="V173" s="59">
        <v>284</v>
      </c>
      <c r="W173" s="62"/>
      <c r="X173" s="56"/>
      <c r="Y173" s="56"/>
      <c r="Z173" s="56"/>
      <c r="AA173" s="56"/>
      <c r="AB173" s="56"/>
      <c r="AC173" s="56"/>
      <c r="AD173" s="56"/>
      <c r="AE173" s="56">
        <v>0</v>
      </c>
      <c r="AF173" s="56"/>
      <c r="AG173" s="56"/>
      <c r="AH173" s="60"/>
      <c r="AI173" s="63">
        <f t="shared" si="31"/>
        <v>0</v>
      </c>
      <c r="AJ173" s="64">
        <f t="shared" si="32"/>
        <v>49500000</v>
      </c>
      <c r="AK173" s="153"/>
    </row>
    <row r="174" spans="1:37" s="154" customFormat="1" x14ac:dyDescent="0.2">
      <c r="A174" s="55"/>
      <c r="B174" s="123"/>
      <c r="C174" s="57"/>
      <c r="D174" s="57"/>
      <c r="E174" s="57"/>
      <c r="F174" s="57"/>
      <c r="G174" s="57"/>
      <c r="H174" s="57"/>
      <c r="I174" s="57"/>
      <c r="J174" s="57"/>
      <c r="K174" s="57"/>
      <c r="L174" s="58"/>
      <c r="M174" s="115"/>
      <c r="N174" s="56"/>
      <c r="O174" s="56"/>
      <c r="P174" s="59"/>
      <c r="Q174" s="56"/>
      <c r="R174" s="59"/>
      <c r="S174" s="56"/>
      <c r="T174" s="118"/>
      <c r="U174" s="60"/>
      <c r="V174" s="59"/>
      <c r="W174" s="62"/>
      <c r="X174" s="56"/>
      <c r="Y174" s="56"/>
      <c r="Z174" s="56"/>
      <c r="AA174" s="56"/>
      <c r="AB174" s="56"/>
      <c r="AC174" s="56"/>
      <c r="AD174" s="56"/>
      <c r="AE174" s="56"/>
      <c r="AF174" s="56"/>
      <c r="AG174" s="56"/>
      <c r="AH174" s="60"/>
      <c r="AI174" s="63">
        <f t="shared" si="31"/>
        <v>0</v>
      </c>
      <c r="AJ174" s="64">
        <f t="shared" si="32"/>
        <v>0</v>
      </c>
      <c r="AK174" s="153"/>
    </row>
    <row r="175" spans="1:37" s="154" customFormat="1" x14ac:dyDescent="0.2">
      <c r="A175" s="55"/>
      <c r="B175" s="123"/>
      <c r="C175" s="57"/>
      <c r="D175" s="57"/>
      <c r="E175" s="57"/>
      <c r="F175" s="57"/>
      <c r="G175" s="57"/>
      <c r="H175" s="57"/>
      <c r="I175" s="57"/>
      <c r="J175" s="57"/>
      <c r="K175" s="57"/>
      <c r="L175" s="58"/>
      <c r="M175" s="115"/>
      <c r="N175" s="56"/>
      <c r="O175" s="56"/>
      <c r="P175" s="59"/>
      <c r="Q175" s="56"/>
      <c r="R175" s="59"/>
      <c r="S175" s="56"/>
      <c r="T175" s="118"/>
      <c r="U175" s="60"/>
      <c r="V175" s="59"/>
      <c r="W175" s="62"/>
      <c r="X175" s="56"/>
      <c r="Y175" s="56"/>
      <c r="Z175" s="56"/>
      <c r="AA175" s="56"/>
      <c r="AB175" s="56"/>
      <c r="AC175" s="56"/>
      <c r="AD175" s="56"/>
      <c r="AE175" s="56"/>
      <c r="AF175" s="56"/>
      <c r="AG175" s="56"/>
      <c r="AH175" s="60"/>
      <c r="AI175" s="63">
        <f t="shared" si="31"/>
        <v>0</v>
      </c>
      <c r="AJ175" s="64">
        <f t="shared" si="32"/>
        <v>0</v>
      </c>
      <c r="AK175" s="153"/>
    </row>
    <row r="176" spans="1:37" s="155" customFormat="1" ht="148.5" x14ac:dyDescent="0.2">
      <c r="A176" s="66" t="s">
        <v>8</v>
      </c>
      <c r="B176" s="124">
        <f>B167-SUM(B168:B175)</f>
        <v>91389</v>
      </c>
      <c r="C176" s="321" t="s">
        <v>57</v>
      </c>
      <c r="D176" s="322" t="s">
        <v>1270</v>
      </c>
      <c r="E176" s="322" t="s">
        <v>1235</v>
      </c>
      <c r="F176" s="322" t="s">
        <v>1240</v>
      </c>
      <c r="G176" s="322" t="s">
        <v>1239</v>
      </c>
      <c r="H176" s="322" t="s">
        <v>1241</v>
      </c>
      <c r="I176" s="322" t="s">
        <v>1241</v>
      </c>
      <c r="J176" s="322" t="s">
        <v>1043</v>
      </c>
      <c r="K176" s="322" t="s">
        <v>1044</v>
      </c>
      <c r="L176" s="68"/>
      <c r="M176" s="116"/>
      <c r="N176" s="69"/>
      <c r="O176" s="67"/>
      <c r="P176" s="70"/>
      <c r="Q176" s="124">
        <f>SUM(Q168:Q175)</f>
        <v>473403229</v>
      </c>
      <c r="R176" s="71"/>
      <c r="S176" s="124">
        <f>SUM(S168:S175)</f>
        <v>473403229</v>
      </c>
      <c r="T176" s="72"/>
      <c r="U176" s="72"/>
      <c r="V176" s="73"/>
      <c r="W176" s="74">
        <f t="shared" ref="W176:AJ176" si="35">SUM(W168:W175)</f>
        <v>0</v>
      </c>
      <c r="X176" s="74">
        <f t="shared" si="35"/>
        <v>0</v>
      </c>
      <c r="Y176" s="74">
        <f t="shared" si="35"/>
        <v>0</v>
      </c>
      <c r="Z176" s="74">
        <f t="shared" si="35"/>
        <v>0</v>
      </c>
      <c r="AA176" s="74">
        <f t="shared" si="35"/>
        <v>0</v>
      </c>
      <c r="AB176" s="74">
        <f t="shared" si="35"/>
        <v>0</v>
      </c>
      <c r="AC176" s="74">
        <f t="shared" si="35"/>
        <v>0</v>
      </c>
      <c r="AD176" s="74">
        <f t="shared" si="35"/>
        <v>0</v>
      </c>
      <c r="AE176" s="74">
        <f t="shared" si="35"/>
        <v>3560554</v>
      </c>
      <c r="AF176" s="74">
        <f t="shared" si="35"/>
        <v>0</v>
      </c>
      <c r="AG176" s="74">
        <f t="shared" si="35"/>
        <v>0</v>
      </c>
      <c r="AH176" s="72">
        <f t="shared" si="35"/>
        <v>0</v>
      </c>
      <c r="AI176" s="75">
        <f t="shared" si="35"/>
        <v>3560554</v>
      </c>
      <c r="AJ176" s="75">
        <f t="shared" si="35"/>
        <v>469842675</v>
      </c>
    </row>
    <row r="177" spans="1:37" s="156" customFormat="1" ht="76.5" customHeight="1" x14ac:dyDescent="0.2">
      <c r="A177" s="41" t="s">
        <v>1262</v>
      </c>
      <c r="B177" s="122">
        <f>492322303-5330870</f>
        <v>486991433</v>
      </c>
      <c r="C177" s="139"/>
      <c r="D177" s="139"/>
      <c r="E177" s="139"/>
      <c r="F177" s="139"/>
      <c r="G177" s="139"/>
      <c r="H177" s="139"/>
      <c r="I177" s="139"/>
      <c r="J177" s="139"/>
      <c r="K177" s="139"/>
      <c r="L177" s="43"/>
      <c r="M177" s="114"/>
      <c r="N177" s="44"/>
      <c r="O177" s="45"/>
      <c r="P177" s="46"/>
      <c r="Q177" s="47"/>
      <c r="R177" s="48"/>
      <c r="S177" s="47"/>
      <c r="T177" s="49"/>
      <c r="U177" s="49"/>
      <c r="V177" s="50"/>
      <c r="W177" s="147"/>
      <c r="X177" s="47"/>
      <c r="Y177" s="47"/>
      <c r="Z177" s="47"/>
      <c r="AA177" s="47"/>
      <c r="AB177" s="47"/>
      <c r="AC177" s="47"/>
      <c r="AD177" s="47"/>
      <c r="AE177" s="47"/>
      <c r="AF177" s="47"/>
      <c r="AG177" s="47"/>
      <c r="AH177" s="49"/>
      <c r="AI177" s="148"/>
      <c r="AJ177" s="148"/>
    </row>
    <row r="178" spans="1:37" s="154" customFormat="1" x14ac:dyDescent="0.2">
      <c r="A178" s="55" t="s">
        <v>1262</v>
      </c>
      <c r="B178" s="123">
        <f t="shared" ref="B178:B180" si="36">+S178</f>
        <v>258043945</v>
      </c>
      <c r="C178" s="57" t="s">
        <v>57</v>
      </c>
      <c r="D178" s="57" t="s">
        <v>1269</v>
      </c>
      <c r="E178" s="57" t="s">
        <v>1235</v>
      </c>
      <c r="F178" s="57" t="s">
        <v>1240</v>
      </c>
      <c r="G178" s="57" t="s">
        <v>1239</v>
      </c>
      <c r="H178" s="57" t="s">
        <v>1241</v>
      </c>
      <c r="I178" s="57" t="s">
        <v>1241</v>
      </c>
      <c r="J178" s="57" t="s">
        <v>1043</v>
      </c>
      <c r="K178" s="57" t="s">
        <v>1044</v>
      </c>
      <c r="L178" s="58">
        <v>77</v>
      </c>
      <c r="M178" s="115">
        <v>258043945</v>
      </c>
      <c r="N178" s="56" t="s">
        <v>1242</v>
      </c>
      <c r="O178" s="56">
        <v>258043945</v>
      </c>
      <c r="P178" s="59">
        <v>481</v>
      </c>
      <c r="Q178" s="56">
        <v>258043945</v>
      </c>
      <c r="R178" s="59">
        <v>548</v>
      </c>
      <c r="S178" s="56">
        <v>258043945</v>
      </c>
      <c r="T178" s="118" t="s">
        <v>1278</v>
      </c>
      <c r="U178" s="118" t="s">
        <v>1272</v>
      </c>
      <c r="V178" s="59" t="s">
        <v>1275</v>
      </c>
      <c r="W178" s="62"/>
      <c r="X178" s="56"/>
      <c r="Y178" s="56"/>
      <c r="Z178" s="56"/>
      <c r="AA178" s="56"/>
      <c r="AB178" s="56"/>
      <c r="AC178" s="56"/>
      <c r="AD178" s="56">
        <v>258043945</v>
      </c>
      <c r="AE178" s="56">
        <v>0</v>
      </c>
      <c r="AF178" s="56"/>
      <c r="AG178" s="56"/>
      <c r="AH178" s="60"/>
      <c r="AI178" s="63">
        <f t="shared" ref="AI178:AI181" si="37">SUM(W178:AH178)</f>
        <v>258043945</v>
      </c>
      <c r="AJ178" s="64">
        <f t="shared" ref="AJ178:AJ181" si="38">+S178-AI178</f>
        <v>0</v>
      </c>
      <c r="AK178" s="153"/>
    </row>
    <row r="179" spans="1:37" s="154" customFormat="1" x14ac:dyDescent="0.2">
      <c r="A179" s="55" t="s">
        <v>1262</v>
      </c>
      <c r="B179" s="123">
        <f t="shared" si="36"/>
        <v>1981480</v>
      </c>
      <c r="C179" s="57" t="s">
        <v>57</v>
      </c>
      <c r="D179" s="57" t="s">
        <v>1269</v>
      </c>
      <c r="E179" s="57" t="s">
        <v>1235</v>
      </c>
      <c r="F179" s="57" t="s">
        <v>1240</v>
      </c>
      <c r="G179" s="57" t="s">
        <v>1239</v>
      </c>
      <c r="H179" s="57" t="s">
        <v>1241</v>
      </c>
      <c r="I179" s="57" t="s">
        <v>1241</v>
      </c>
      <c r="J179" s="57" t="s">
        <v>1043</v>
      </c>
      <c r="K179" s="57" t="s">
        <v>1044</v>
      </c>
      <c r="L179" s="58">
        <v>365</v>
      </c>
      <c r="M179" s="115">
        <v>1981480</v>
      </c>
      <c r="N179" s="56" t="s">
        <v>1242</v>
      </c>
      <c r="O179" s="56">
        <v>1981480</v>
      </c>
      <c r="P179" s="59">
        <v>482</v>
      </c>
      <c r="Q179" s="56">
        <v>1981480</v>
      </c>
      <c r="R179" s="59">
        <v>552</v>
      </c>
      <c r="S179" s="56">
        <v>1981480</v>
      </c>
      <c r="T179" s="118" t="s">
        <v>1279</v>
      </c>
      <c r="U179" s="118" t="s">
        <v>1273</v>
      </c>
      <c r="V179" s="59" t="s">
        <v>1276</v>
      </c>
      <c r="W179" s="62"/>
      <c r="X179" s="56"/>
      <c r="Y179" s="56"/>
      <c r="Z179" s="56"/>
      <c r="AA179" s="56"/>
      <c r="AB179" s="56"/>
      <c r="AC179" s="56"/>
      <c r="AD179" s="56">
        <v>0</v>
      </c>
      <c r="AE179" s="56">
        <v>0</v>
      </c>
      <c r="AF179" s="56"/>
      <c r="AG179" s="56"/>
      <c r="AH179" s="60"/>
      <c r="AI179" s="63">
        <f t="shared" si="37"/>
        <v>0</v>
      </c>
      <c r="AJ179" s="64">
        <f t="shared" si="38"/>
        <v>1981480</v>
      </c>
      <c r="AK179" s="153"/>
    </row>
    <row r="180" spans="1:37" s="154" customFormat="1" x14ac:dyDescent="0.2">
      <c r="A180" s="55" t="s">
        <v>1262</v>
      </c>
      <c r="B180" s="123">
        <f t="shared" si="36"/>
        <v>226710000</v>
      </c>
      <c r="C180" s="57" t="s">
        <v>57</v>
      </c>
      <c r="D180" s="57" t="s">
        <v>1269</v>
      </c>
      <c r="E180" s="57" t="s">
        <v>1235</v>
      </c>
      <c r="F180" s="57" t="s">
        <v>1240</v>
      </c>
      <c r="G180" s="57" t="s">
        <v>1239</v>
      </c>
      <c r="H180" s="57" t="s">
        <v>1241</v>
      </c>
      <c r="I180" s="57" t="s">
        <v>1241</v>
      </c>
      <c r="J180" s="57" t="s">
        <v>1043</v>
      </c>
      <c r="K180" s="57" t="s">
        <v>1044</v>
      </c>
      <c r="L180" s="58">
        <v>76</v>
      </c>
      <c r="M180" s="115">
        <v>226710000</v>
      </c>
      <c r="N180" s="56" t="s">
        <v>1242</v>
      </c>
      <c r="O180" s="56">
        <v>226710000</v>
      </c>
      <c r="P180" s="59">
        <v>479</v>
      </c>
      <c r="Q180" s="56">
        <v>226710000</v>
      </c>
      <c r="R180" s="59">
        <v>553</v>
      </c>
      <c r="S180" s="56">
        <v>226710000</v>
      </c>
      <c r="T180" s="118" t="s">
        <v>1277</v>
      </c>
      <c r="U180" s="118" t="s">
        <v>1271</v>
      </c>
      <c r="V180" s="59" t="s">
        <v>1274</v>
      </c>
      <c r="W180" s="62"/>
      <c r="X180" s="56"/>
      <c r="Y180" s="56"/>
      <c r="Z180" s="56"/>
      <c r="AA180" s="56"/>
      <c r="AB180" s="56"/>
      <c r="AC180" s="56"/>
      <c r="AD180" s="56">
        <v>226710000</v>
      </c>
      <c r="AE180" s="56">
        <v>0</v>
      </c>
      <c r="AF180" s="56"/>
      <c r="AG180" s="56"/>
      <c r="AH180" s="60"/>
      <c r="AI180" s="63">
        <f t="shared" si="37"/>
        <v>226710000</v>
      </c>
      <c r="AJ180" s="64">
        <f t="shared" si="38"/>
        <v>0</v>
      </c>
      <c r="AK180" s="153"/>
    </row>
    <row r="181" spans="1:37" s="154" customFormat="1" x14ac:dyDescent="0.2">
      <c r="A181" s="55"/>
      <c r="B181" s="123"/>
      <c r="C181" s="57"/>
      <c r="D181" s="57"/>
      <c r="E181" s="57"/>
      <c r="F181" s="57"/>
      <c r="G181" s="57"/>
      <c r="H181" s="57"/>
      <c r="I181" s="57"/>
      <c r="J181" s="57"/>
      <c r="K181" s="57"/>
      <c r="L181" s="58"/>
      <c r="M181" s="115"/>
      <c r="N181" s="56"/>
      <c r="O181" s="56"/>
      <c r="P181" s="59"/>
      <c r="Q181" s="56"/>
      <c r="R181" s="59"/>
      <c r="S181" s="56"/>
      <c r="T181" s="118"/>
      <c r="U181" s="60"/>
      <c r="V181" s="61"/>
      <c r="W181" s="62"/>
      <c r="X181" s="56"/>
      <c r="Y181" s="56"/>
      <c r="Z181" s="56"/>
      <c r="AA181" s="56"/>
      <c r="AB181" s="56"/>
      <c r="AC181" s="56"/>
      <c r="AD181" s="56"/>
      <c r="AE181" s="56"/>
      <c r="AF181" s="56"/>
      <c r="AG181" s="56"/>
      <c r="AH181" s="60"/>
      <c r="AI181" s="63">
        <f t="shared" si="37"/>
        <v>0</v>
      </c>
      <c r="AJ181" s="64">
        <f t="shared" si="38"/>
        <v>0</v>
      </c>
      <c r="AK181" s="153"/>
    </row>
    <row r="182" spans="1:37" s="155" customFormat="1" ht="148.5" x14ac:dyDescent="0.2">
      <c r="A182" s="66" t="s">
        <v>8</v>
      </c>
      <c r="B182" s="124">
        <f>B177-SUM(B178:B181)</f>
        <v>256008</v>
      </c>
      <c r="C182" s="321" t="s">
        <v>57</v>
      </c>
      <c r="D182" s="322" t="s">
        <v>1269</v>
      </c>
      <c r="E182" s="322" t="s">
        <v>1235</v>
      </c>
      <c r="F182" s="322" t="s">
        <v>1240</v>
      </c>
      <c r="G182" s="322" t="s">
        <v>1239</v>
      </c>
      <c r="H182" s="322" t="s">
        <v>1241</v>
      </c>
      <c r="I182" s="322" t="s">
        <v>1241</v>
      </c>
      <c r="J182" s="322" t="s">
        <v>1043</v>
      </c>
      <c r="K182" s="322" t="s">
        <v>1044</v>
      </c>
      <c r="L182" s="68"/>
      <c r="M182" s="116"/>
      <c r="N182" s="69"/>
      <c r="O182" s="67"/>
      <c r="P182" s="70"/>
      <c r="Q182" s="67">
        <f>SUM(Q178:Q181)</f>
        <v>486735425</v>
      </c>
      <c r="R182" s="71"/>
      <c r="S182" s="67">
        <f>SUM(S178:S181)</f>
        <v>486735425</v>
      </c>
      <c r="T182" s="72"/>
      <c r="U182" s="72"/>
      <c r="V182" s="73"/>
      <c r="W182" s="74">
        <f t="shared" ref="W182:AJ182" si="39">SUM(W178:W181)</f>
        <v>0</v>
      </c>
      <c r="X182" s="74">
        <f t="shared" si="39"/>
        <v>0</v>
      </c>
      <c r="Y182" s="74">
        <f t="shared" si="39"/>
        <v>0</v>
      </c>
      <c r="Z182" s="74">
        <f t="shared" si="39"/>
        <v>0</v>
      </c>
      <c r="AA182" s="74">
        <f t="shared" si="39"/>
        <v>0</v>
      </c>
      <c r="AB182" s="74">
        <f t="shared" si="39"/>
        <v>0</v>
      </c>
      <c r="AC182" s="74">
        <f t="shared" si="39"/>
        <v>0</v>
      </c>
      <c r="AD182" s="74">
        <f t="shared" si="39"/>
        <v>484753945</v>
      </c>
      <c r="AE182" s="74">
        <f t="shared" si="39"/>
        <v>0</v>
      </c>
      <c r="AF182" s="74">
        <f t="shared" si="39"/>
        <v>0</v>
      </c>
      <c r="AG182" s="74">
        <f t="shared" si="39"/>
        <v>0</v>
      </c>
      <c r="AH182" s="72">
        <f t="shared" si="39"/>
        <v>0</v>
      </c>
      <c r="AI182" s="75">
        <f t="shared" si="39"/>
        <v>484753945</v>
      </c>
      <c r="AJ182" s="75">
        <f t="shared" si="39"/>
        <v>1981480</v>
      </c>
    </row>
    <row r="183" spans="1:37" s="156" customFormat="1" ht="25.5" x14ac:dyDescent="0.2">
      <c r="A183" s="41" t="s">
        <v>1280</v>
      </c>
      <c r="B183" s="122">
        <f>7000000-2285402</f>
        <v>4714598</v>
      </c>
      <c r="C183" s="139"/>
      <c r="D183" s="139"/>
      <c r="E183" s="139"/>
      <c r="F183" s="139"/>
      <c r="G183" s="139"/>
      <c r="H183" s="139"/>
      <c r="I183" s="139"/>
      <c r="J183" s="139"/>
      <c r="K183" s="139"/>
      <c r="L183" s="43"/>
      <c r="M183" s="114"/>
      <c r="N183" s="44"/>
      <c r="O183" s="45"/>
      <c r="P183" s="46"/>
      <c r="Q183" s="47"/>
      <c r="R183" s="48"/>
      <c r="S183" s="47"/>
      <c r="T183" s="49"/>
      <c r="U183" s="49"/>
      <c r="V183" s="50"/>
      <c r="W183" s="147"/>
      <c r="X183" s="47"/>
      <c r="Y183" s="47"/>
      <c r="Z183" s="47"/>
      <c r="AA183" s="47"/>
      <c r="AB183" s="47"/>
      <c r="AC183" s="47"/>
      <c r="AD183" s="47"/>
      <c r="AE183" s="47"/>
      <c r="AF183" s="47"/>
      <c r="AG183" s="47"/>
      <c r="AH183" s="49"/>
      <c r="AI183" s="148"/>
      <c r="AJ183" s="148"/>
    </row>
    <row r="184" spans="1:37" s="154" customFormat="1" x14ac:dyDescent="0.2">
      <c r="A184" s="55" t="s">
        <v>1280</v>
      </c>
      <c r="B184" s="123">
        <f t="shared" ref="B184" si="40">+S184</f>
        <v>4714598</v>
      </c>
      <c r="C184" s="57" t="s">
        <v>57</v>
      </c>
      <c r="D184" s="57" t="s">
        <v>1270</v>
      </c>
      <c r="E184" s="57" t="s">
        <v>1283</v>
      </c>
      <c r="F184" s="57" t="s">
        <v>1282</v>
      </c>
      <c r="G184" s="57" t="s">
        <v>1281</v>
      </c>
      <c r="H184" s="57" t="s">
        <v>1291</v>
      </c>
      <c r="I184" s="57" t="s">
        <v>316</v>
      </c>
      <c r="J184" s="57" t="s">
        <v>1043</v>
      </c>
      <c r="K184" s="57" t="s">
        <v>1044</v>
      </c>
      <c r="L184" s="58">
        <v>491</v>
      </c>
      <c r="M184" s="123">
        <v>4714598</v>
      </c>
      <c r="N184" s="56">
        <v>808</v>
      </c>
      <c r="O184" s="56">
        <v>4714598</v>
      </c>
      <c r="P184" s="59">
        <v>871</v>
      </c>
      <c r="Q184" s="56">
        <v>4714598</v>
      </c>
      <c r="R184" s="59">
        <v>1181</v>
      </c>
      <c r="S184" s="56">
        <v>4714598</v>
      </c>
      <c r="T184" s="118" t="s">
        <v>1956</v>
      </c>
      <c r="U184" s="118" t="s">
        <v>1788</v>
      </c>
      <c r="V184" s="61">
        <v>672</v>
      </c>
      <c r="W184" s="62"/>
      <c r="X184" s="56"/>
      <c r="Y184" s="56"/>
      <c r="Z184" s="56"/>
      <c r="AA184" s="56"/>
      <c r="AB184" s="56"/>
      <c r="AC184" s="56"/>
      <c r="AD184" s="56"/>
      <c r="AE184" s="56"/>
      <c r="AF184" s="56"/>
      <c r="AG184" s="56"/>
      <c r="AH184" s="60"/>
      <c r="AI184" s="63">
        <f t="shared" ref="AI184:AI187" si="41">SUM(W184:AH184)</f>
        <v>0</v>
      </c>
      <c r="AJ184" s="64">
        <f t="shared" ref="AJ184:AJ187" si="42">+S184-AI184</f>
        <v>4714598</v>
      </c>
      <c r="AK184" s="153"/>
    </row>
    <row r="185" spans="1:37" s="154" customFormat="1" x14ac:dyDescent="0.2">
      <c r="A185" s="55"/>
      <c r="B185" s="123"/>
      <c r="C185" s="57"/>
      <c r="D185" s="57"/>
      <c r="E185" s="57"/>
      <c r="F185" s="57"/>
      <c r="G185" s="57"/>
      <c r="H185" s="57"/>
      <c r="I185" s="57"/>
      <c r="J185" s="57"/>
      <c r="K185" s="57"/>
      <c r="L185" s="58"/>
      <c r="M185" s="115"/>
      <c r="N185" s="56"/>
      <c r="O185" s="56"/>
      <c r="P185" s="59"/>
      <c r="Q185" s="56"/>
      <c r="R185" s="59"/>
      <c r="S185" s="56"/>
      <c r="T185" s="118"/>
      <c r="U185" s="60"/>
      <c r="V185" s="61"/>
      <c r="W185" s="62"/>
      <c r="X185" s="56"/>
      <c r="Y185" s="56"/>
      <c r="Z185" s="56"/>
      <c r="AA185" s="56"/>
      <c r="AB185" s="56"/>
      <c r="AC185" s="56"/>
      <c r="AD185" s="56"/>
      <c r="AE185" s="56"/>
      <c r="AF185" s="56"/>
      <c r="AG185" s="56"/>
      <c r="AH185" s="60"/>
      <c r="AI185" s="63">
        <f t="shared" si="41"/>
        <v>0</v>
      </c>
      <c r="AJ185" s="64">
        <f t="shared" si="42"/>
        <v>0</v>
      </c>
      <c r="AK185" s="153"/>
    </row>
    <row r="186" spans="1:37" s="154" customFormat="1" x14ac:dyDescent="0.2">
      <c r="A186" s="55"/>
      <c r="B186" s="123"/>
      <c r="C186" s="57"/>
      <c r="D186" s="57"/>
      <c r="E186" s="57"/>
      <c r="F186" s="57"/>
      <c r="G186" s="57"/>
      <c r="H186" s="57"/>
      <c r="I186" s="57"/>
      <c r="J186" s="57"/>
      <c r="K186" s="57"/>
      <c r="L186" s="58"/>
      <c r="M186" s="115"/>
      <c r="N186" s="56"/>
      <c r="O186" s="56"/>
      <c r="P186" s="59"/>
      <c r="Q186" s="56"/>
      <c r="R186" s="59"/>
      <c r="S186" s="56"/>
      <c r="T186" s="118"/>
      <c r="U186" s="60"/>
      <c r="V186" s="61"/>
      <c r="W186" s="62"/>
      <c r="X186" s="56"/>
      <c r="Y186" s="56"/>
      <c r="Z186" s="56"/>
      <c r="AA186" s="56"/>
      <c r="AB186" s="56"/>
      <c r="AC186" s="56"/>
      <c r="AD186" s="56"/>
      <c r="AE186" s="56"/>
      <c r="AF186" s="56"/>
      <c r="AG186" s="56"/>
      <c r="AH186" s="60"/>
      <c r="AI186" s="63">
        <f t="shared" si="41"/>
        <v>0</v>
      </c>
      <c r="AJ186" s="64">
        <f t="shared" si="42"/>
        <v>0</v>
      </c>
      <c r="AK186" s="153"/>
    </row>
    <row r="187" spans="1:37" s="154" customFormat="1" x14ac:dyDescent="0.2">
      <c r="A187" s="55"/>
      <c r="B187" s="123"/>
      <c r="C187" s="57"/>
      <c r="D187" s="57"/>
      <c r="E187" s="57"/>
      <c r="F187" s="57"/>
      <c r="G187" s="57"/>
      <c r="H187" s="57"/>
      <c r="I187" s="57"/>
      <c r="J187" s="57"/>
      <c r="K187" s="57"/>
      <c r="L187" s="58"/>
      <c r="M187" s="115"/>
      <c r="N187" s="56"/>
      <c r="O187" s="56"/>
      <c r="P187" s="59"/>
      <c r="Q187" s="56"/>
      <c r="R187" s="59"/>
      <c r="S187" s="56"/>
      <c r="T187" s="118"/>
      <c r="U187" s="60"/>
      <c r="V187" s="61"/>
      <c r="W187" s="62"/>
      <c r="X187" s="56"/>
      <c r="Y187" s="56"/>
      <c r="Z187" s="56"/>
      <c r="AA187" s="56"/>
      <c r="AB187" s="56"/>
      <c r="AC187" s="56"/>
      <c r="AD187" s="56"/>
      <c r="AE187" s="56"/>
      <c r="AF187" s="56"/>
      <c r="AG187" s="56"/>
      <c r="AH187" s="60"/>
      <c r="AI187" s="63">
        <f t="shared" si="41"/>
        <v>0</v>
      </c>
      <c r="AJ187" s="64">
        <f t="shared" si="42"/>
        <v>0</v>
      </c>
      <c r="AK187" s="153"/>
    </row>
    <row r="188" spans="1:37" s="155" customFormat="1" ht="81" x14ac:dyDescent="0.2">
      <c r="A188" s="66" t="s">
        <v>8</v>
      </c>
      <c r="B188" s="124">
        <f>B183-SUM(B184:B187)</f>
        <v>0</v>
      </c>
      <c r="C188" s="321" t="s">
        <v>57</v>
      </c>
      <c r="D188" s="322" t="s">
        <v>1270</v>
      </c>
      <c r="E188" s="322" t="s">
        <v>1283</v>
      </c>
      <c r="F188" s="322" t="s">
        <v>1282</v>
      </c>
      <c r="G188" s="322" t="s">
        <v>1281</v>
      </c>
      <c r="H188" s="322" t="s">
        <v>1291</v>
      </c>
      <c r="I188" s="322" t="s">
        <v>316</v>
      </c>
      <c r="J188" s="322" t="s">
        <v>1043</v>
      </c>
      <c r="K188" s="322" t="s">
        <v>1044</v>
      </c>
      <c r="L188" s="68"/>
      <c r="M188" s="116"/>
      <c r="N188" s="69"/>
      <c r="O188" s="67"/>
      <c r="P188" s="70"/>
      <c r="Q188" s="67">
        <f>SUM(Q184:Q187)</f>
        <v>4714598</v>
      </c>
      <c r="R188" s="71"/>
      <c r="S188" s="67">
        <f>SUM(S184:S187)</f>
        <v>4714598</v>
      </c>
      <c r="T188" s="72"/>
      <c r="U188" s="72"/>
      <c r="V188" s="73"/>
      <c r="W188" s="74">
        <f t="shared" ref="W188:AJ188" si="43">SUM(W184:W187)</f>
        <v>0</v>
      </c>
      <c r="X188" s="74">
        <f t="shared" si="43"/>
        <v>0</v>
      </c>
      <c r="Y188" s="74">
        <f t="shared" si="43"/>
        <v>0</v>
      </c>
      <c r="Z188" s="74">
        <f t="shared" si="43"/>
        <v>0</v>
      </c>
      <c r="AA188" s="74">
        <f t="shared" si="43"/>
        <v>0</v>
      </c>
      <c r="AB188" s="74">
        <f t="shared" si="43"/>
        <v>0</v>
      </c>
      <c r="AC188" s="74">
        <f t="shared" si="43"/>
        <v>0</v>
      </c>
      <c r="AD188" s="74">
        <f t="shared" si="43"/>
        <v>0</v>
      </c>
      <c r="AE188" s="74">
        <f t="shared" si="43"/>
        <v>0</v>
      </c>
      <c r="AF188" s="74">
        <f t="shared" si="43"/>
        <v>0</v>
      </c>
      <c r="AG188" s="74">
        <f t="shared" si="43"/>
        <v>0</v>
      </c>
      <c r="AH188" s="72">
        <f t="shared" si="43"/>
        <v>0</v>
      </c>
      <c r="AI188" s="75">
        <f t="shared" si="43"/>
        <v>0</v>
      </c>
      <c r="AJ188" s="75">
        <f t="shared" si="43"/>
        <v>4714598</v>
      </c>
    </row>
    <row r="189" spans="1:37" s="156" customFormat="1" ht="25.5" x14ac:dyDescent="0.2">
      <c r="A189" s="41" t="s">
        <v>1280</v>
      </c>
      <c r="B189" s="122">
        <f>33000000+2285402</f>
        <v>35285402</v>
      </c>
      <c r="C189" s="139"/>
      <c r="D189" s="139"/>
      <c r="E189" s="139"/>
      <c r="F189" s="139"/>
      <c r="G189" s="139"/>
      <c r="H189" s="139"/>
      <c r="I189" s="139"/>
      <c r="J189" s="139"/>
      <c r="K189" s="139"/>
      <c r="L189" s="43"/>
      <c r="M189" s="114"/>
      <c r="N189" s="44"/>
      <c r="O189" s="45"/>
      <c r="P189" s="46"/>
      <c r="Q189" s="47"/>
      <c r="R189" s="48"/>
      <c r="S189" s="47"/>
      <c r="T189" s="49"/>
      <c r="U189" s="49"/>
      <c r="V189" s="50"/>
      <c r="W189" s="147"/>
      <c r="X189" s="47"/>
      <c r="Y189" s="47"/>
      <c r="Z189" s="47"/>
      <c r="AA189" s="47"/>
      <c r="AB189" s="47"/>
      <c r="AC189" s="47"/>
      <c r="AD189" s="47"/>
      <c r="AE189" s="47"/>
      <c r="AF189" s="47"/>
      <c r="AG189" s="47"/>
      <c r="AH189" s="49"/>
      <c r="AI189" s="148"/>
      <c r="AJ189" s="148"/>
    </row>
    <row r="190" spans="1:37" s="154" customFormat="1" x14ac:dyDescent="0.2">
      <c r="A190" s="55" t="s">
        <v>1280</v>
      </c>
      <c r="B190" s="123">
        <f t="shared" ref="B190" si="44">+S190</f>
        <v>30000000</v>
      </c>
      <c r="C190" s="57" t="s">
        <v>57</v>
      </c>
      <c r="D190" s="57" t="s">
        <v>1041</v>
      </c>
      <c r="E190" s="57" t="s">
        <v>1283</v>
      </c>
      <c r="F190" s="57" t="s">
        <v>1282</v>
      </c>
      <c r="G190" s="57" t="s">
        <v>1281</v>
      </c>
      <c r="H190" s="57" t="s">
        <v>1291</v>
      </c>
      <c r="I190" s="57" t="s">
        <v>316</v>
      </c>
      <c r="J190" s="57" t="s">
        <v>1043</v>
      </c>
      <c r="K190" s="57" t="s">
        <v>1044</v>
      </c>
      <c r="L190" s="58">
        <v>492</v>
      </c>
      <c r="M190" s="115">
        <v>30000000</v>
      </c>
      <c r="N190" s="56">
        <v>726</v>
      </c>
      <c r="O190" s="56">
        <v>30000000</v>
      </c>
      <c r="P190" s="59">
        <v>774</v>
      </c>
      <c r="Q190" s="56">
        <v>30000000</v>
      </c>
      <c r="R190" s="59">
        <v>827</v>
      </c>
      <c r="S190" s="56">
        <v>30000000</v>
      </c>
      <c r="T190" s="118" t="s">
        <v>1285</v>
      </c>
      <c r="U190" s="118" t="s">
        <v>1284</v>
      </c>
      <c r="V190" s="61">
        <v>526</v>
      </c>
      <c r="W190" s="62"/>
      <c r="X190" s="56"/>
      <c r="Y190" s="56"/>
      <c r="Z190" s="56"/>
      <c r="AA190" s="56"/>
      <c r="AB190" s="56"/>
      <c r="AC190" s="56"/>
      <c r="AD190" s="56"/>
      <c r="AE190" s="56">
        <v>6600000</v>
      </c>
      <c r="AF190" s="56"/>
      <c r="AG190" s="56"/>
      <c r="AH190" s="60"/>
      <c r="AI190" s="63">
        <f t="shared" ref="AI190:AI193" si="45">SUM(W190:AH190)</f>
        <v>6600000</v>
      </c>
      <c r="AJ190" s="64">
        <f t="shared" ref="AJ190:AJ193" si="46">+S190-AI190</f>
        <v>23400000</v>
      </c>
      <c r="AK190" s="153"/>
    </row>
    <row r="191" spans="1:37" s="154" customFormat="1" x14ac:dyDescent="0.2">
      <c r="A191" s="55"/>
      <c r="B191" s="123"/>
      <c r="C191" s="57"/>
      <c r="D191" s="57"/>
      <c r="E191" s="57"/>
      <c r="F191" s="57"/>
      <c r="G191" s="57"/>
      <c r="H191" s="57"/>
      <c r="I191" s="57"/>
      <c r="J191" s="57"/>
      <c r="K191" s="57"/>
      <c r="L191" s="58"/>
      <c r="M191" s="115"/>
      <c r="N191" s="56"/>
      <c r="O191" s="56"/>
      <c r="P191" s="59"/>
      <c r="Q191" s="56"/>
      <c r="R191" s="59"/>
      <c r="S191" s="56"/>
      <c r="T191" s="118"/>
      <c r="U191" s="60"/>
      <c r="V191" s="61"/>
      <c r="W191" s="62"/>
      <c r="X191" s="56"/>
      <c r="Y191" s="56"/>
      <c r="Z191" s="56"/>
      <c r="AA191" s="56"/>
      <c r="AB191" s="56"/>
      <c r="AC191" s="56"/>
      <c r="AD191" s="56"/>
      <c r="AE191" s="56"/>
      <c r="AF191" s="56"/>
      <c r="AG191" s="56"/>
      <c r="AH191" s="60"/>
      <c r="AI191" s="63">
        <f t="shared" si="45"/>
        <v>0</v>
      </c>
      <c r="AJ191" s="64">
        <f t="shared" si="46"/>
        <v>0</v>
      </c>
      <c r="AK191" s="153"/>
    </row>
    <row r="192" spans="1:37" s="154" customFormat="1" x14ac:dyDescent="0.2">
      <c r="A192" s="55"/>
      <c r="B192" s="123"/>
      <c r="C192" s="57"/>
      <c r="D192" s="57"/>
      <c r="E192" s="57"/>
      <c r="F192" s="57"/>
      <c r="G192" s="57"/>
      <c r="H192" s="57"/>
      <c r="I192" s="57"/>
      <c r="J192" s="57"/>
      <c r="K192" s="57"/>
      <c r="L192" s="58"/>
      <c r="M192" s="115"/>
      <c r="N192" s="56"/>
      <c r="O192" s="56"/>
      <c r="P192" s="59"/>
      <c r="Q192" s="56"/>
      <c r="R192" s="59"/>
      <c r="S192" s="56"/>
      <c r="T192" s="118"/>
      <c r="U192" s="60"/>
      <c r="V192" s="61"/>
      <c r="W192" s="62"/>
      <c r="X192" s="56"/>
      <c r="Y192" s="56"/>
      <c r="Z192" s="56"/>
      <c r="AA192" s="56"/>
      <c r="AB192" s="56"/>
      <c r="AC192" s="56"/>
      <c r="AD192" s="56"/>
      <c r="AE192" s="56"/>
      <c r="AF192" s="56"/>
      <c r="AG192" s="56"/>
      <c r="AH192" s="60"/>
      <c r="AI192" s="63">
        <f t="shared" si="45"/>
        <v>0</v>
      </c>
      <c r="AJ192" s="64">
        <f t="shared" si="46"/>
        <v>0</v>
      </c>
      <c r="AK192" s="153"/>
    </row>
    <row r="193" spans="1:37" s="154" customFormat="1" x14ac:dyDescent="0.2">
      <c r="A193" s="55"/>
      <c r="B193" s="123"/>
      <c r="C193" s="57"/>
      <c r="D193" s="57"/>
      <c r="E193" s="57"/>
      <c r="F193" s="57"/>
      <c r="G193" s="57"/>
      <c r="H193" s="57"/>
      <c r="I193" s="57"/>
      <c r="J193" s="57"/>
      <c r="K193" s="57"/>
      <c r="L193" s="58"/>
      <c r="M193" s="115"/>
      <c r="N193" s="56"/>
      <c r="O193" s="56"/>
      <c r="P193" s="59"/>
      <c r="Q193" s="56"/>
      <c r="R193" s="59"/>
      <c r="S193" s="56"/>
      <c r="T193" s="118"/>
      <c r="U193" s="60"/>
      <c r="V193" s="61"/>
      <c r="W193" s="62"/>
      <c r="X193" s="56"/>
      <c r="Y193" s="56"/>
      <c r="Z193" s="56"/>
      <c r="AA193" s="56"/>
      <c r="AB193" s="56"/>
      <c r="AC193" s="56"/>
      <c r="AD193" s="56"/>
      <c r="AE193" s="56"/>
      <c r="AF193" s="56"/>
      <c r="AG193" s="56"/>
      <c r="AH193" s="60"/>
      <c r="AI193" s="63">
        <f t="shared" si="45"/>
        <v>0</v>
      </c>
      <c r="AJ193" s="64">
        <f t="shared" si="46"/>
        <v>0</v>
      </c>
      <c r="AK193" s="153"/>
    </row>
    <row r="194" spans="1:37" s="155" customFormat="1" ht="81" x14ac:dyDescent="0.2">
      <c r="A194" s="66" t="s">
        <v>8</v>
      </c>
      <c r="B194" s="124">
        <f>B189-SUM(B190:B193)</f>
        <v>5285402</v>
      </c>
      <c r="C194" s="321" t="s">
        <v>57</v>
      </c>
      <c r="D194" s="322" t="s">
        <v>1270</v>
      </c>
      <c r="E194" s="322" t="s">
        <v>1283</v>
      </c>
      <c r="F194" s="322" t="s">
        <v>1282</v>
      </c>
      <c r="G194" s="322" t="s">
        <v>1281</v>
      </c>
      <c r="H194" s="322" t="s">
        <v>1291</v>
      </c>
      <c r="I194" s="322" t="s">
        <v>316</v>
      </c>
      <c r="J194" s="322" t="s">
        <v>1043</v>
      </c>
      <c r="K194" s="322" t="s">
        <v>1044</v>
      </c>
      <c r="L194" s="68"/>
      <c r="M194" s="116"/>
      <c r="N194" s="69"/>
      <c r="O194" s="67"/>
      <c r="P194" s="70"/>
      <c r="Q194" s="67">
        <f>SUM(Q190:Q193)</f>
        <v>30000000</v>
      </c>
      <c r="R194" s="71"/>
      <c r="S194" s="67">
        <f>SUM(S190:S193)</f>
        <v>30000000</v>
      </c>
      <c r="T194" s="72"/>
      <c r="U194" s="72"/>
      <c r="V194" s="73"/>
      <c r="W194" s="74">
        <f t="shared" ref="W194:AJ194" si="47">SUM(W190:W193)</f>
        <v>0</v>
      </c>
      <c r="X194" s="74">
        <f t="shared" si="47"/>
        <v>0</v>
      </c>
      <c r="Y194" s="74">
        <f t="shared" si="47"/>
        <v>0</v>
      </c>
      <c r="Z194" s="74">
        <f t="shared" si="47"/>
        <v>0</v>
      </c>
      <c r="AA194" s="74">
        <f t="shared" si="47"/>
        <v>0</v>
      </c>
      <c r="AB194" s="74">
        <f t="shared" si="47"/>
        <v>0</v>
      </c>
      <c r="AC194" s="74">
        <f t="shared" si="47"/>
        <v>0</v>
      </c>
      <c r="AD194" s="74">
        <f t="shared" si="47"/>
        <v>0</v>
      </c>
      <c r="AE194" s="74">
        <f t="shared" si="47"/>
        <v>6600000</v>
      </c>
      <c r="AF194" s="74">
        <f t="shared" si="47"/>
        <v>0</v>
      </c>
      <c r="AG194" s="74">
        <f t="shared" si="47"/>
        <v>0</v>
      </c>
      <c r="AH194" s="72">
        <f t="shared" si="47"/>
        <v>0</v>
      </c>
      <c r="AI194" s="75">
        <f t="shared" si="47"/>
        <v>6600000</v>
      </c>
      <c r="AJ194" s="75">
        <f t="shared" si="47"/>
        <v>23400000</v>
      </c>
    </row>
    <row r="195" spans="1:37" s="156" customFormat="1" ht="25.5" x14ac:dyDescent="0.2">
      <c r="A195" s="41" t="s">
        <v>1280</v>
      </c>
      <c r="B195" s="122">
        <v>160000000</v>
      </c>
      <c r="C195" s="139"/>
      <c r="D195" s="139"/>
      <c r="E195" s="139"/>
      <c r="F195" s="139"/>
      <c r="G195" s="139"/>
      <c r="H195" s="139"/>
      <c r="I195" s="139"/>
      <c r="J195" s="139"/>
      <c r="K195" s="139"/>
      <c r="L195" s="43"/>
      <c r="M195" s="114"/>
      <c r="N195" s="44"/>
      <c r="O195" s="45"/>
      <c r="P195" s="46"/>
      <c r="Q195" s="47"/>
      <c r="R195" s="48"/>
      <c r="S195" s="47"/>
      <c r="T195" s="49"/>
      <c r="U195" s="49"/>
      <c r="V195" s="50"/>
      <c r="W195" s="147"/>
      <c r="X195" s="47"/>
      <c r="Y195" s="47"/>
      <c r="Z195" s="47"/>
      <c r="AA195" s="47"/>
      <c r="AB195" s="47"/>
      <c r="AC195" s="47"/>
      <c r="AD195" s="47"/>
      <c r="AE195" s="47"/>
      <c r="AF195" s="47"/>
      <c r="AG195" s="47"/>
      <c r="AH195" s="49"/>
      <c r="AI195" s="148"/>
      <c r="AJ195" s="148"/>
    </row>
    <row r="196" spans="1:37" s="154" customFormat="1" x14ac:dyDescent="0.2">
      <c r="A196" s="55" t="s">
        <v>1280</v>
      </c>
      <c r="B196" s="123">
        <f t="shared" ref="B196" si="48">+S196</f>
        <v>148187121</v>
      </c>
      <c r="C196" s="57" t="s">
        <v>57</v>
      </c>
      <c r="D196" s="57" t="s">
        <v>432</v>
      </c>
      <c r="E196" s="57" t="s">
        <v>1283</v>
      </c>
      <c r="F196" s="57" t="s">
        <v>1282</v>
      </c>
      <c r="G196" s="57" t="s">
        <v>1281</v>
      </c>
      <c r="H196" s="57" t="s">
        <v>1291</v>
      </c>
      <c r="I196" s="57" t="s">
        <v>316</v>
      </c>
      <c r="J196" s="57" t="s">
        <v>1043</v>
      </c>
      <c r="K196" s="57" t="s">
        <v>1044</v>
      </c>
      <c r="L196" s="58">
        <v>493</v>
      </c>
      <c r="M196" s="115">
        <v>160000000</v>
      </c>
      <c r="N196" s="56">
        <v>907</v>
      </c>
      <c r="O196" s="56">
        <v>160000000</v>
      </c>
      <c r="P196" s="59">
        <v>997</v>
      </c>
      <c r="Q196" s="56">
        <v>148187121</v>
      </c>
      <c r="R196" s="59">
        <v>1480</v>
      </c>
      <c r="S196" s="56">
        <v>148187121</v>
      </c>
      <c r="T196" s="118" t="s">
        <v>1957</v>
      </c>
      <c r="U196" s="60" t="s">
        <v>1958</v>
      </c>
      <c r="V196" s="61">
        <v>786</v>
      </c>
      <c r="W196" s="62"/>
      <c r="X196" s="56"/>
      <c r="Y196" s="56"/>
      <c r="Z196" s="56"/>
      <c r="AA196" s="56"/>
      <c r="AB196" s="56"/>
      <c r="AC196" s="56"/>
      <c r="AD196" s="56"/>
      <c r="AE196" s="56"/>
      <c r="AF196" s="56"/>
      <c r="AG196" s="56"/>
      <c r="AH196" s="60"/>
      <c r="AI196" s="63">
        <f t="shared" ref="AI196:AI199" si="49">SUM(W196:AH196)</f>
        <v>0</v>
      </c>
      <c r="AJ196" s="64">
        <f t="shared" ref="AJ196:AJ199" si="50">+S196-AI196</f>
        <v>148187121</v>
      </c>
      <c r="AK196" s="153"/>
    </row>
    <row r="197" spans="1:37" s="154" customFormat="1" x14ac:dyDescent="0.2">
      <c r="A197" s="55"/>
      <c r="B197" s="123"/>
      <c r="C197" s="57"/>
      <c r="D197" s="57"/>
      <c r="E197" s="57"/>
      <c r="F197" s="57"/>
      <c r="G197" s="57"/>
      <c r="H197" s="57"/>
      <c r="I197" s="57"/>
      <c r="J197" s="57"/>
      <c r="K197" s="57"/>
      <c r="L197" s="58"/>
      <c r="M197" s="115"/>
      <c r="N197" s="56"/>
      <c r="O197" s="56"/>
      <c r="P197" s="59"/>
      <c r="Q197" s="56"/>
      <c r="R197" s="59"/>
      <c r="S197" s="56"/>
      <c r="T197" s="118"/>
      <c r="U197" s="60"/>
      <c r="V197" s="61"/>
      <c r="W197" s="62"/>
      <c r="X197" s="56"/>
      <c r="Y197" s="56"/>
      <c r="Z197" s="56"/>
      <c r="AA197" s="56"/>
      <c r="AB197" s="56"/>
      <c r="AC197" s="56"/>
      <c r="AD197" s="56"/>
      <c r="AE197" s="56"/>
      <c r="AF197" s="56"/>
      <c r="AG197" s="56"/>
      <c r="AH197" s="60"/>
      <c r="AI197" s="63">
        <f t="shared" si="49"/>
        <v>0</v>
      </c>
      <c r="AJ197" s="64">
        <f t="shared" si="50"/>
        <v>0</v>
      </c>
      <c r="AK197" s="153"/>
    </row>
    <row r="198" spans="1:37" s="154" customFormat="1" x14ac:dyDescent="0.2">
      <c r="A198" s="55"/>
      <c r="B198" s="123"/>
      <c r="C198" s="57"/>
      <c r="D198" s="57"/>
      <c r="E198" s="57"/>
      <c r="F198" s="57"/>
      <c r="G198" s="57"/>
      <c r="H198" s="57"/>
      <c r="I198" s="57"/>
      <c r="J198" s="57"/>
      <c r="K198" s="57"/>
      <c r="L198" s="58"/>
      <c r="M198" s="115"/>
      <c r="N198" s="56"/>
      <c r="O198" s="56"/>
      <c r="P198" s="59"/>
      <c r="Q198" s="56"/>
      <c r="R198" s="59"/>
      <c r="S198" s="56"/>
      <c r="T198" s="118"/>
      <c r="U198" s="60"/>
      <c r="V198" s="61"/>
      <c r="W198" s="62"/>
      <c r="X198" s="56"/>
      <c r="Y198" s="56"/>
      <c r="Z198" s="56"/>
      <c r="AA198" s="56"/>
      <c r="AB198" s="56"/>
      <c r="AC198" s="56"/>
      <c r="AD198" s="56"/>
      <c r="AE198" s="56"/>
      <c r="AF198" s="56"/>
      <c r="AG198" s="56"/>
      <c r="AH198" s="60"/>
      <c r="AI198" s="63">
        <f t="shared" si="49"/>
        <v>0</v>
      </c>
      <c r="AJ198" s="64">
        <f t="shared" si="50"/>
        <v>0</v>
      </c>
      <c r="AK198" s="153"/>
    </row>
    <row r="199" spans="1:37" s="154" customFormat="1" x14ac:dyDescent="0.2">
      <c r="A199" s="55"/>
      <c r="B199" s="123"/>
      <c r="C199" s="57"/>
      <c r="D199" s="57"/>
      <c r="E199" s="57"/>
      <c r="F199" s="57"/>
      <c r="G199" s="57"/>
      <c r="H199" s="57"/>
      <c r="I199" s="57"/>
      <c r="J199" s="57"/>
      <c r="K199" s="57"/>
      <c r="L199" s="58"/>
      <c r="M199" s="115"/>
      <c r="N199" s="56"/>
      <c r="O199" s="56"/>
      <c r="P199" s="59"/>
      <c r="Q199" s="56"/>
      <c r="R199" s="59"/>
      <c r="S199" s="56"/>
      <c r="T199" s="118"/>
      <c r="U199" s="60"/>
      <c r="V199" s="61"/>
      <c r="W199" s="62"/>
      <c r="X199" s="56"/>
      <c r="Y199" s="56"/>
      <c r="Z199" s="56"/>
      <c r="AA199" s="56"/>
      <c r="AB199" s="56"/>
      <c r="AC199" s="56"/>
      <c r="AD199" s="56"/>
      <c r="AE199" s="56"/>
      <c r="AF199" s="56"/>
      <c r="AG199" s="56"/>
      <c r="AH199" s="60"/>
      <c r="AI199" s="63">
        <f t="shared" si="49"/>
        <v>0</v>
      </c>
      <c r="AJ199" s="64">
        <f t="shared" si="50"/>
        <v>0</v>
      </c>
      <c r="AK199" s="153"/>
    </row>
    <row r="200" spans="1:37" s="155" customFormat="1" ht="53.25" customHeight="1" x14ac:dyDescent="0.2">
      <c r="A200" s="66" t="s">
        <v>8</v>
      </c>
      <c r="B200" s="124">
        <f>B195-SUM(B196:B199)</f>
        <v>11812879</v>
      </c>
      <c r="C200" s="321" t="s">
        <v>57</v>
      </c>
      <c r="D200" s="322" t="s">
        <v>432</v>
      </c>
      <c r="E200" s="322" t="s">
        <v>1283</v>
      </c>
      <c r="F200" s="322" t="s">
        <v>1282</v>
      </c>
      <c r="G200" s="322" t="s">
        <v>1281</v>
      </c>
      <c r="H200" s="322" t="s">
        <v>1291</v>
      </c>
      <c r="I200" s="322" t="s">
        <v>316</v>
      </c>
      <c r="J200" s="322" t="s">
        <v>1043</v>
      </c>
      <c r="K200" s="322" t="s">
        <v>1044</v>
      </c>
      <c r="L200" s="68"/>
      <c r="M200" s="116"/>
      <c r="N200" s="69"/>
      <c r="O200" s="67"/>
      <c r="P200" s="70"/>
      <c r="Q200" s="67">
        <f>SUM(Q196:Q199)</f>
        <v>148187121</v>
      </c>
      <c r="R200" s="71"/>
      <c r="S200" s="67">
        <f>SUM(S196:S199)</f>
        <v>148187121</v>
      </c>
      <c r="T200" s="72"/>
      <c r="U200" s="72"/>
      <c r="V200" s="73"/>
      <c r="W200" s="74">
        <f t="shared" ref="W200:AJ200" si="51">SUM(W196:W199)</f>
        <v>0</v>
      </c>
      <c r="X200" s="74">
        <f t="shared" si="51"/>
        <v>0</v>
      </c>
      <c r="Y200" s="74">
        <f t="shared" si="51"/>
        <v>0</v>
      </c>
      <c r="Z200" s="74">
        <f t="shared" si="51"/>
        <v>0</v>
      </c>
      <c r="AA200" s="74">
        <f t="shared" si="51"/>
        <v>0</v>
      </c>
      <c r="AB200" s="74">
        <f t="shared" si="51"/>
        <v>0</v>
      </c>
      <c r="AC200" s="74">
        <f t="shared" si="51"/>
        <v>0</v>
      </c>
      <c r="AD200" s="74">
        <f t="shared" si="51"/>
        <v>0</v>
      </c>
      <c r="AE200" s="74">
        <f t="shared" si="51"/>
        <v>0</v>
      </c>
      <c r="AF200" s="74">
        <f t="shared" si="51"/>
        <v>0</v>
      </c>
      <c r="AG200" s="74">
        <f t="shared" si="51"/>
        <v>0</v>
      </c>
      <c r="AH200" s="72">
        <f t="shared" si="51"/>
        <v>0</v>
      </c>
      <c r="AI200" s="75">
        <f t="shared" si="51"/>
        <v>0</v>
      </c>
      <c r="AJ200" s="75">
        <f t="shared" si="51"/>
        <v>148187121</v>
      </c>
    </row>
    <row r="201" spans="1:37" s="154" customFormat="1" x14ac:dyDescent="0.2">
      <c r="A201" s="79"/>
      <c r="B201" s="125"/>
      <c r="C201" s="81"/>
      <c r="D201" s="82"/>
      <c r="E201" s="81"/>
      <c r="F201" s="81"/>
      <c r="G201" s="83"/>
      <c r="H201" s="83"/>
      <c r="I201" s="83"/>
      <c r="J201" s="83"/>
      <c r="K201" s="83"/>
      <c r="L201" s="84"/>
      <c r="M201" s="117"/>
      <c r="N201" s="82"/>
      <c r="O201" s="85"/>
      <c r="P201" s="86"/>
      <c r="Q201" s="80"/>
      <c r="R201" s="87"/>
      <c r="S201" s="80"/>
      <c r="T201" s="88"/>
      <c r="U201" s="88"/>
      <c r="V201" s="89"/>
      <c r="W201" s="90"/>
      <c r="X201" s="91"/>
      <c r="Y201" s="91"/>
      <c r="Z201" s="91"/>
      <c r="AA201" s="91"/>
      <c r="AB201" s="91"/>
      <c r="AC201" s="91"/>
      <c r="AD201" s="91"/>
      <c r="AE201" s="91"/>
      <c r="AF201" s="91"/>
      <c r="AG201" s="91"/>
      <c r="AH201" s="92"/>
      <c r="AI201" s="93"/>
      <c r="AJ201" s="93"/>
    </row>
    <row r="202" spans="1:37" s="173" customFormat="1" x14ac:dyDescent="0.2">
      <c r="A202" s="160" t="s">
        <v>38</v>
      </c>
      <c r="B202" s="161">
        <f>B161+B146+B20+B167+B177+B183+B189++B195</f>
        <v>5615324094</v>
      </c>
      <c r="C202" s="162"/>
      <c r="D202" s="163"/>
      <c r="E202" s="162"/>
      <c r="F202" s="162"/>
      <c r="G202" s="164"/>
      <c r="H202" s="164"/>
      <c r="I202" s="164"/>
      <c r="J202" s="165"/>
      <c r="K202" s="164"/>
      <c r="L202" s="166"/>
      <c r="M202" s="167"/>
      <c r="N202" s="163"/>
      <c r="O202" s="168"/>
      <c r="P202" s="169"/>
      <c r="Q202" s="161">
        <f t="shared" ref="Q202" si="52">+Q145+Q160+Q166+Q176+Q182+Q188+Q194+Q200</f>
        <v>5553775476</v>
      </c>
      <c r="R202" s="170"/>
      <c r="S202" s="161">
        <f t="shared" ref="S202" si="53">+S145+S160+S166+S176+S182+S188+S194+S200</f>
        <v>5553775476</v>
      </c>
      <c r="T202" s="171"/>
      <c r="U202" s="171"/>
      <c r="V202" s="172"/>
      <c r="W202" s="94">
        <f t="shared" ref="W202:AH202" si="54">+W145+W160+W166+W176+W182+W188+W194+W200</f>
        <v>0</v>
      </c>
      <c r="X202" s="94">
        <f t="shared" si="54"/>
        <v>0</v>
      </c>
      <c r="Y202" s="94">
        <f t="shared" si="54"/>
        <v>0</v>
      </c>
      <c r="Z202" s="94">
        <f t="shared" si="54"/>
        <v>0</v>
      </c>
      <c r="AA202" s="94">
        <f t="shared" si="54"/>
        <v>0</v>
      </c>
      <c r="AB202" s="94">
        <f t="shared" si="54"/>
        <v>0</v>
      </c>
      <c r="AC202" s="94">
        <f t="shared" si="54"/>
        <v>5881213</v>
      </c>
      <c r="AD202" s="94">
        <f t="shared" si="54"/>
        <v>2670703030</v>
      </c>
      <c r="AE202" s="94">
        <f t="shared" si="54"/>
        <v>391715748</v>
      </c>
      <c r="AF202" s="94">
        <f t="shared" si="54"/>
        <v>0</v>
      </c>
      <c r="AG202" s="94">
        <f t="shared" si="54"/>
        <v>0</v>
      </c>
      <c r="AH202" s="95">
        <f t="shared" si="54"/>
        <v>0</v>
      </c>
      <c r="AI202" s="96">
        <f>+AI145+AI160+AI166+AI176+AI182+AI188+AI194+AI200</f>
        <v>3068299991</v>
      </c>
      <c r="AJ202" s="96">
        <f>+AJ145+AJ160+AJ166+AJ176+AJ182+AJ188+AJ194+AJ200</f>
        <v>2485475485</v>
      </c>
    </row>
    <row r="203" spans="1:37" x14ac:dyDescent="0.2">
      <c r="A203" s="174"/>
      <c r="B203" s="175">
        <v>5615324094</v>
      </c>
      <c r="C203" s="176"/>
      <c r="D203" s="176"/>
      <c r="E203" s="176"/>
      <c r="F203" s="176"/>
      <c r="G203" s="176"/>
      <c r="H203" s="176"/>
      <c r="I203" s="176"/>
      <c r="J203" s="176"/>
      <c r="K203" s="176"/>
      <c r="L203" s="177"/>
      <c r="M203" s="177"/>
      <c r="N203" s="176"/>
      <c r="O203" s="175"/>
      <c r="P203" s="178"/>
      <c r="Q203" s="179">
        <v>5553775476</v>
      </c>
      <c r="R203" s="180"/>
      <c r="S203" s="179">
        <v>5553775476</v>
      </c>
      <c r="T203" s="179"/>
      <c r="U203" s="179"/>
      <c r="V203" s="181"/>
      <c r="W203" s="97"/>
      <c r="X203" s="97"/>
      <c r="Y203" s="97"/>
      <c r="Z203" s="97"/>
      <c r="AA203" s="97"/>
      <c r="AB203" s="97"/>
      <c r="AC203" s="97"/>
      <c r="AD203" s="97"/>
      <c r="AE203" s="97"/>
      <c r="AF203" s="97"/>
      <c r="AG203" s="97"/>
      <c r="AH203" s="97"/>
      <c r="AI203" s="98">
        <v>4863270160</v>
      </c>
      <c r="AJ203" s="99">
        <v>690505316</v>
      </c>
    </row>
    <row r="204" spans="1:37" x14ac:dyDescent="0.2">
      <c r="A204" s="174"/>
      <c r="B204" s="175">
        <f>+B203-B202</f>
        <v>0</v>
      </c>
      <c r="C204" s="176"/>
      <c r="D204" s="176"/>
      <c r="E204" s="176"/>
      <c r="F204" s="176"/>
      <c r="G204" s="176"/>
      <c r="H204" s="176"/>
      <c r="I204" s="176"/>
      <c r="J204" s="176"/>
      <c r="K204" s="176"/>
      <c r="L204" s="177"/>
      <c r="M204" s="177"/>
      <c r="N204" s="176"/>
      <c r="O204" s="175"/>
      <c r="P204" s="178"/>
      <c r="Q204" s="175">
        <f>+Q203-Q202</f>
        <v>0</v>
      </c>
      <c r="R204" s="180"/>
      <c r="S204" s="175">
        <f>+S203-S202</f>
        <v>0</v>
      </c>
      <c r="T204" s="179"/>
      <c r="U204" s="179"/>
      <c r="V204" s="181"/>
      <c r="W204" s="97"/>
      <c r="X204" s="97"/>
      <c r="Y204" s="97"/>
      <c r="Z204" s="97"/>
      <c r="AA204" s="97"/>
      <c r="AB204" s="97"/>
      <c r="AC204" s="97"/>
      <c r="AD204" s="97"/>
      <c r="AE204" s="97"/>
      <c r="AF204" s="97"/>
      <c r="AG204" s="97"/>
      <c r="AH204" s="97"/>
      <c r="AI204" s="175">
        <f>+AI203-AI202</f>
        <v>1794970169</v>
      </c>
      <c r="AJ204" s="367">
        <f>+AJ203-AJ202</f>
        <v>-1794970169</v>
      </c>
      <c r="AK204" s="347"/>
    </row>
    <row r="205" spans="1:37" ht="12.75" customHeight="1" x14ac:dyDescent="0.2">
      <c r="A205" s="174"/>
      <c r="B205" s="175"/>
      <c r="C205" s="182"/>
      <c r="D205" s="182"/>
      <c r="E205" s="182"/>
      <c r="F205" s="182"/>
      <c r="G205" s="182"/>
      <c r="H205" s="182"/>
      <c r="I205" s="182"/>
      <c r="J205" s="182"/>
      <c r="K205" s="182"/>
      <c r="L205" s="183"/>
      <c r="M205" s="183"/>
      <c r="N205" s="176"/>
      <c r="O205" s="175"/>
      <c r="P205" s="178"/>
      <c r="Q205" s="179"/>
      <c r="R205" s="180"/>
      <c r="S205" s="179"/>
      <c r="T205" s="179"/>
      <c r="U205" s="179"/>
      <c r="V205" s="181"/>
      <c r="W205" s="97"/>
      <c r="X205" s="97"/>
      <c r="Y205" s="97"/>
      <c r="Z205" s="97"/>
      <c r="AA205" s="97"/>
      <c r="AB205" s="97"/>
      <c r="AC205" s="97"/>
      <c r="AD205" s="97"/>
      <c r="AE205" s="97"/>
      <c r="AF205" s="97"/>
      <c r="AG205" s="97"/>
      <c r="AH205" s="97"/>
      <c r="AI205" s="98"/>
      <c r="AJ205" s="99"/>
      <c r="AK205" s="347"/>
    </row>
    <row r="206" spans="1:37" ht="22.5" customHeight="1" x14ac:dyDescent="0.2">
      <c r="A206" s="220" t="s">
        <v>78</v>
      </c>
      <c r="B206" s="100" t="s">
        <v>2</v>
      </c>
      <c r="C206" s="103"/>
      <c r="D206" s="182"/>
      <c r="E206" s="182"/>
      <c r="F206" s="182"/>
      <c r="G206" s="182"/>
      <c r="M206" s="183"/>
      <c r="Q206" s="100" t="s">
        <v>6</v>
      </c>
      <c r="S206" s="101" t="s">
        <v>7</v>
      </c>
      <c r="W206" s="37" t="s">
        <v>13</v>
      </c>
      <c r="X206" s="38" t="s">
        <v>14</v>
      </c>
      <c r="Y206" s="38" t="s">
        <v>15</v>
      </c>
      <c r="Z206" s="38" t="s">
        <v>16</v>
      </c>
      <c r="AA206" s="38" t="s">
        <v>17</v>
      </c>
      <c r="AB206" s="38" t="s">
        <v>18</v>
      </c>
      <c r="AC206" s="38" t="s">
        <v>19</v>
      </c>
      <c r="AD206" s="38" t="s">
        <v>20</v>
      </c>
      <c r="AE206" s="38" t="s">
        <v>21</v>
      </c>
      <c r="AF206" s="38" t="s">
        <v>22</v>
      </c>
      <c r="AG206" s="38" t="s">
        <v>23</v>
      </c>
      <c r="AH206" s="39" t="s">
        <v>24</v>
      </c>
      <c r="AI206" s="40" t="s">
        <v>25</v>
      </c>
      <c r="AJ206" s="102" t="s">
        <v>26</v>
      </c>
      <c r="AK206" s="347"/>
    </row>
    <row r="207" spans="1:37" ht="15.75" customHeight="1" x14ac:dyDescent="0.2">
      <c r="A207" s="229" t="s">
        <v>1045</v>
      </c>
      <c r="B207" s="230">
        <f>+SUMIF($H$19:$H$200,$A207,B$19:B$200)</f>
        <v>1950458252</v>
      </c>
      <c r="C207" s="173"/>
      <c r="D207" s="173"/>
      <c r="E207" s="173"/>
      <c r="F207" s="173"/>
      <c r="G207" s="173"/>
      <c r="M207" s="231"/>
      <c r="Q207" s="230">
        <f>+SUMIF($H$19:$H$200,$A207,Q$19:Q$200)/2</f>
        <v>1950306003</v>
      </c>
      <c r="S207" s="230">
        <f>+SUMIF($H$19:$H$200,$A207,S$19:S$200)/2</f>
        <v>1950306003</v>
      </c>
      <c r="V207" s="189"/>
      <c r="W207" s="230">
        <f t="shared" ref="W207:AJ209" si="55">+SUMIF($H$19:$H$200,$A207,W$19:W$200)/2</f>
        <v>0</v>
      </c>
      <c r="X207" s="230">
        <f t="shared" si="55"/>
        <v>0</v>
      </c>
      <c r="Y207" s="230">
        <f t="shared" si="55"/>
        <v>0</v>
      </c>
      <c r="Z207" s="230">
        <f t="shared" si="55"/>
        <v>0</v>
      </c>
      <c r="AA207" s="230">
        <f t="shared" si="55"/>
        <v>0</v>
      </c>
      <c r="AB207" s="230">
        <f t="shared" si="55"/>
        <v>0</v>
      </c>
      <c r="AC207" s="230">
        <f t="shared" si="55"/>
        <v>0</v>
      </c>
      <c r="AD207" s="230">
        <f t="shared" si="55"/>
        <v>172295106</v>
      </c>
      <c r="AE207" s="230">
        <f t="shared" si="55"/>
        <v>356875160</v>
      </c>
      <c r="AF207" s="230">
        <f t="shared" si="55"/>
        <v>0</v>
      </c>
      <c r="AG207" s="230">
        <f t="shared" si="55"/>
        <v>0</v>
      </c>
      <c r="AH207" s="230">
        <f t="shared" si="55"/>
        <v>0</v>
      </c>
      <c r="AI207" s="230">
        <f t="shared" si="55"/>
        <v>529170266</v>
      </c>
      <c r="AJ207" s="232">
        <f t="shared" si="55"/>
        <v>1421135737</v>
      </c>
      <c r="AK207" s="347"/>
    </row>
    <row r="208" spans="1:37" ht="15.75" customHeight="1" x14ac:dyDescent="0.2">
      <c r="A208" s="238" t="s">
        <v>1241</v>
      </c>
      <c r="B208" s="230">
        <f>+SUMIF($H$19:$H$200,$A208,B$19:B$200)</f>
        <v>3464865842</v>
      </c>
      <c r="C208" s="173"/>
      <c r="D208" s="173"/>
      <c r="E208" s="173"/>
      <c r="F208" s="173"/>
      <c r="G208" s="173"/>
      <c r="M208" s="231"/>
      <c r="Q208" s="230">
        <f>+SUMIF($H$19:$H$200,$A208,Q$19:Q$200)/2</f>
        <v>3420567754</v>
      </c>
      <c r="S208" s="230">
        <f>+SUMIF($H$19:$H$200,$A208,S$19:S$200)/2</f>
        <v>3420567754</v>
      </c>
      <c r="V208" s="189"/>
      <c r="W208" s="230">
        <f t="shared" si="55"/>
        <v>0</v>
      </c>
      <c r="X208" s="230">
        <f t="shared" si="55"/>
        <v>0</v>
      </c>
      <c r="Y208" s="230">
        <f t="shared" si="55"/>
        <v>0</v>
      </c>
      <c r="Z208" s="230">
        <f t="shared" si="55"/>
        <v>0</v>
      </c>
      <c r="AA208" s="230">
        <f t="shared" si="55"/>
        <v>0</v>
      </c>
      <c r="AB208" s="230">
        <f t="shared" si="55"/>
        <v>0</v>
      </c>
      <c r="AC208" s="230">
        <f t="shared" si="55"/>
        <v>5881213</v>
      </c>
      <c r="AD208" s="230">
        <f t="shared" si="55"/>
        <v>2498407924</v>
      </c>
      <c r="AE208" s="230">
        <f t="shared" si="55"/>
        <v>28240588</v>
      </c>
      <c r="AF208" s="230">
        <f t="shared" si="55"/>
        <v>0</v>
      </c>
      <c r="AG208" s="230">
        <f t="shared" si="55"/>
        <v>0</v>
      </c>
      <c r="AH208" s="230">
        <f t="shared" si="55"/>
        <v>0</v>
      </c>
      <c r="AI208" s="230">
        <f t="shared" si="55"/>
        <v>2532529725</v>
      </c>
      <c r="AJ208" s="232">
        <f t="shared" si="55"/>
        <v>888038029</v>
      </c>
      <c r="AK208" s="347"/>
    </row>
    <row r="209" spans="1:37" ht="15.75" customHeight="1" x14ac:dyDescent="0.2">
      <c r="A209" s="238" t="s">
        <v>1291</v>
      </c>
      <c r="B209" s="230">
        <f>+SUMIF($H$19:$H$200,$A209,B$19:B$200)</f>
        <v>200000000</v>
      </c>
      <c r="C209" s="173"/>
      <c r="D209" s="173"/>
      <c r="E209" s="173"/>
      <c r="F209" s="173"/>
      <c r="G209" s="173"/>
      <c r="M209" s="231"/>
      <c r="Q209" s="230">
        <f>+SUMIF($H$19:$H$200,$A209,Q$19:Q$200)/2</f>
        <v>182901719</v>
      </c>
      <c r="S209" s="230">
        <f>+SUMIF($H$19:$H$200,$A209,S$19:S$200)/2</f>
        <v>182901719</v>
      </c>
      <c r="V209" s="189"/>
      <c r="W209" s="230">
        <f t="shared" si="55"/>
        <v>0</v>
      </c>
      <c r="X209" s="230">
        <f t="shared" si="55"/>
        <v>0</v>
      </c>
      <c r="Y209" s="230">
        <f t="shared" si="55"/>
        <v>0</v>
      </c>
      <c r="Z209" s="230">
        <f t="shared" si="55"/>
        <v>0</v>
      </c>
      <c r="AA209" s="230">
        <f t="shared" si="55"/>
        <v>0</v>
      </c>
      <c r="AB209" s="230">
        <f t="shared" si="55"/>
        <v>0</v>
      </c>
      <c r="AC209" s="230">
        <f t="shared" si="55"/>
        <v>0</v>
      </c>
      <c r="AD209" s="230">
        <f t="shared" si="55"/>
        <v>0</v>
      </c>
      <c r="AE209" s="230">
        <f t="shared" si="55"/>
        <v>6600000</v>
      </c>
      <c r="AF209" s="230">
        <f t="shared" si="55"/>
        <v>0</v>
      </c>
      <c r="AG209" s="230">
        <f t="shared" si="55"/>
        <v>0</v>
      </c>
      <c r="AH209" s="230">
        <f t="shared" si="55"/>
        <v>0</v>
      </c>
      <c r="AI209" s="230">
        <f t="shared" si="55"/>
        <v>6600000</v>
      </c>
      <c r="AJ209" s="232">
        <f t="shared" si="55"/>
        <v>176301719</v>
      </c>
      <c r="AK209" s="347"/>
    </row>
    <row r="210" spans="1:37" ht="12.75" customHeight="1" x14ac:dyDescent="0.2">
      <c r="A210" s="174"/>
      <c r="B210" s="175"/>
      <c r="C210" s="182"/>
      <c r="D210" s="182"/>
      <c r="E210" s="182"/>
      <c r="F210" s="182"/>
      <c r="G210" s="182"/>
      <c r="H210" s="182"/>
      <c r="I210" s="182"/>
      <c r="J210" s="182"/>
      <c r="K210" s="182"/>
      <c r="L210" s="183"/>
      <c r="M210" s="183"/>
      <c r="N210" s="176"/>
      <c r="O210" s="175"/>
      <c r="P210" s="178"/>
      <c r="Q210" s="179"/>
      <c r="R210" s="180"/>
      <c r="S210" s="179"/>
      <c r="T210" s="179"/>
      <c r="U210" s="179"/>
      <c r="V210" s="181"/>
      <c r="W210" s="97"/>
      <c r="X210" s="97"/>
      <c r="Y210" s="97"/>
      <c r="Z210" s="97"/>
      <c r="AA210" s="97"/>
      <c r="AB210" s="97"/>
      <c r="AC210" s="97"/>
      <c r="AD210" s="97"/>
      <c r="AE210" s="97"/>
      <c r="AF210" s="97"/>
      <c r="AG210" s="97"/>
      <c r="AH210" s="97"/>
      <c r="AI210" s="98"/>
      <c r="AJ210" s="99"/>
      <c r="AK210" s="347"/>
    </row>
    <row r="211" spans="1:37" ht="22.5" customHeight="1" x14ac:dyDescent="0.2">
      <c r="A211" s="220" t="s">
        <v>78</v>
      </c>
      <c r="B211" s="100" t="s">
        <v>2</v>
      </c>
      <c r="C211" s="103"/>
      <c r="D211" s="182"/>
      <c r="E211" s="182"/>
      <c r="F211" s="182"/>
      <c r="G211" s="182"/>
      <c r="M211" s="183"/>
      <c r="Q211" s="100" t="s">
        <v>6</v>
      </c>
      <c r="S211" s="101" t="s">
        <v>7</v>
      </c>
      <c r="W211" s="37" t="s">
        <v>13</v>
      </c>
      <c r="X211" s="38" t="s">
        <v>14</v>
      </c>
      <c r="Y211" s="38" t="s">
        <v>15</v>
      </c>
      <c r="Z211" s="38" t="s">
        <v>16</v>
      </c>
      <c r="AA211" s="38" t="s">
        <v>17</v>
      </c>
      <c r="AB211" s="38" t="s">
        <v>18</v>
      </c>
      <c r="AC211" s="38" t="s">
        <v>19</v>
      </c>
      <c r="AD211" s="38" t="s">
        <v>20</v>
      </c>
      <c r="AE211" s="38" t="s">
        <v>21</v>
      </c>
      <c r="AF211" s="38" t="s">
        <v>22</v>
      </c>
      <c r="AG211" s="38" t="s">
        <v>23</v>
      </c>
      <c r="AH211" s="39" t="s">
        <v>24</v>
      </c>
      <c r="AI211" s="40" t="s">
        <v>25</v>
      </c>
      <c r="AJ211" s="102" t="s">
        <v>26</v>
      </c>
      <c r="AK211" s="347"/>
    </row>
    <row r="212" spans="1:37" ht="40.5" x14ac:dyDescent="0.2">
      <c r="A212" s="238" t="s">
        <v>1043</v>
      </c>
      <c r="B212" s="230">
        <f>+SUMIF($J$19:$J$200,$A212,B$19:B$200)</f>
        <v>5615324094</v>
      </c>
      <c r="C212" s="173"/>
      <c r="D212" s="173"/>
      <c r="E212" s="173"/>
      <c r="F212" s="173"/>
      <c r="G212" s="173"/>
      <c r="M212" s="231"/>
      <c r="Q212" s="230">
        <f>+SUMIF($J$19:$J$200,$A212,Q$19:Q$200)/2</f>
        <v>5553775476</v>
      </c>
      <c r="S212" s="230">
        <f>+SUMIF($J$19:$J$200,$A212,S$19:S$200)/2</f>
        <v>5553775476</v>
      </c>
      <c r="V212" s="189"/>
      <c r="W212" s="230">
        <f t="shared" ref="W212:AJ212" si="56">+SUMIF($J$19:$J$200,$A212,W$19:W$200)/2</f>
        <v>0</v>
      </c>
      <c r="X212" s="230">
        <f t="shared" si="56"/>
        <v>0</v>
      </c>
      <c r="Y212" s="230">
        <f t="shared" si="56"/>
        <v>0</v>
      </c>
      <c r="Z212" s="230">
        <f t="shared" si="56"/>
        <v>0</v>
      </c>
      <c r="AA212" s="230">
        <f t="shared" si="56"/>
        <v>0</v>
      </c>
      <c r="AB212" s="230">
        <f t="shared" si="56"/>
        <v>0</v>
      </c>
      <c r="AC212" s="230">
        <f t="shared" si="56"/>
        <v>5881213</v>
      </c>
      <c r="AD212" s="230">
        <f t="shared" si="56"/>
        <v>2670703030</v>
      </c>
      <c r="AE212" s="230">
        <f t="shared" si="56"/>
        <v>391715748</v>
      </c>
      <c r="AF212" s="230">
        <f t="shared" si="56"/>
        <v>0</v>
      </c>
      <c r="AG212" s="230">
        <f t="shared" si="56"/>
        <v>0</v>
      </c>
      <c r="AH212" s="230">
        <f t="shared" si="56"/>
        <v>0</v>
      </c>
      <c r="AI212" s="230">
        <f t="shared" si="56"/>
        <v>3068299991</v>
      </c>
      <c r="AJ212" s="232">
        <f t="shared" si="56"/>
        <v>2485475485</v>
      </c>
      <c r="AK212" s="347"/>
    </row>
    <row r="213" spans="1:37" ht="18.75" customHeight="1" x14ac:dyDescent="0.2">
      <c r="A213" s="229"/>
      <c r="B213" s="230"/>
      <c r="C213" s="173"/>
      <c r="M213" s="233"/>
      <c r="Q213" s="230"/>
      <c r="S213" s="230"/>
      <c r="V213" s="189"/>
      <c r="W213" s="230"/>
      <c r="X213" s="230"/>
      <c r="Y213" s="230"/>
      <c r="Z213" s="230"/>
      <c r="AA213" s="230"/>
      <c r="AB213" s="230"/>
      <c r="AC213" s="230"/>
      <c r="AD213" s="230"/>
      <c r="AE213" s="230"/>
      <c r="AF213" s="230"/>
      <c r="AG213" s="230"/>
      <c r="AH213" s="230"/>
      <c r="AI213" s="230"/>
      <c r="AJ213" s="232"/>
      <c r="AK213" s="347"/>
    </row>
    <row r="214" spans="1:37" ht="14.25" thickBot="1" x14ac:dyDescent="0.25">
      <c r="A214" s="190"/>
      <c r="B214" s="191"/>
      <c r="C214" s="192"/>
      <c r="D214" s="192"/>
      <c r="E214" s="192"/>
      <c r="F214" s="192"/>
      <c r="G214" s="192"/>
      <c r="H214" s="192"/>
      <c r="I214" s="192"/>
      <c r="J214" s="192"/>
      <c r="K214" s="192"/>
      <c r="L214" s="193"/>
      <c r="M214" s="193"/>
      <c r="N214" s="194"/>
      <c r="O214" s="109"/>
      <c r="P214" s="195"/>
      <c r="Q214" s="191"/>
      <c r="R214" s="195"/>
      <c r="S214" s="191"/>
      <c r="T214" s="191"/>
      <c r="U214" s="191"/>
      <c r="V214" s="194"/>
      <c r="W214" s="109"/>
      <c r="X214" s="109"/>
      <c r="Y214" s="109"/>
      <c r="Z214" s="109"/>
      <c r="AA214" s="109"/>
      <c r="AB214" s="109"/>
      <c r="AC214" s="109"/>
      <c r="AD214" s="109"/>
      <c r="AE214" s="109"/>
      <c r="AF214" s="109"/>
      <c r="AG214" s="109"/>
      <c r="AH214" s="109"/>
      <c r="AI214" s="110"/>
      <c r="AJ214" s="111"/>
      <c r="AK214" s="347"/>
    </row>
    <row r="215" spans="1:37" x14ac:dyDescent="0.2">
      <c r="Q215" s="113"/>
      <c r="R215" s="113"/>
      <c r="S215" s="113"/>
      <c r="T215" s="113"/>
      <c r="U215" s="113"/>
    </row>
    <row r="216" spans="1:37" s="188" customFormat="1" x14ac:dyDescent="0.2">
      <c r="A216" s="149"/>
      <c r="B216" s="187"/>
      <c r="C216" s="149"/>
      <c r="D216" s="149"/>
      <c r="E216" s="149"/>
      <c r="F216" s="149"/>
      <c r="G216" s="149"/>
      <c r="H216" s="149"/>
      <c r="I216" s="149"/>
      <c r="J216" s="149"/>
      <c r="K216" s="149"/>
      <c r="L216" s="185"/>
      <c r="M216" s="185"/>
      <c r="O216" s="112"/>
      <c r="P216" s="186"/>
      <c r="Q216" s="113"/>
      <c r="R216" s="113"/>
      <c r="S216" s="113"/>
      <c r="T216" s="113"/>
      <c r="U216" s="113"/>
      <c r="W216" s="112"/>
      <c r="X216" s="112"/>
      <c r="Y216" s="112"/>
      <c r="Z216" s="112"/>
      <c r="AA216" s="112"/>
      <c r="AB216" s="112"/>
      <c r="AC216" s="112"/>
      <c r="AD216" s="112"/>
      <c r="AE216" s="112"/>
      <c r="AF216" s="112"/>
      <c r="AG216" s="112"/>
      <c r="AH216" s="112"/>
      <c r="AI216" s="113"/>
      <c r="AJ216" s="112"/>
      <c r="AK216" s="149"/>
    </row>
    <row r="217" spans="1:37" x14ac:dyDescent="0.2">
      <c r="S217" s="187">
        <f>+S24+S141</f>
        <v>46083333</v>
      </c>
    </row>
    <row r="218" spans="1:37" s="188" customFormat="1" x14ac:dyDescent="0.2">
      <c r="A218" s="196"/>
      <c r="B218" s="184"/>
      <c r="C218" s="197"/>
      <c r="D218" s="198"/>
      <c r="E218" s="149"/>
      <c r="F218" s="149"/>
      <c r="G218" s="149"/>
      <c r="H218" s="149"/>
      <c r="I218" s="149"/>
      <c r="J218" s="149"/>
      <c r="K218" s="199"/>
      <c r="L218" s="185"/>
      <c r="M218" s="185"/>
      <c r="O218" s="112"/>
      <c r="P218" s="186"/>
      <c r="Q218" s="187"/>
      <c r="R218" s="186"/>
      <c r="S218" s="187"/>
      <c r="T218" s="187"/>
      <c r="U218" s="187"/>
      <c r="W218" s="112"/>
      <c r="X218" s="112"/>
      <c r="Y218" s="112"/>
      <c r="Z218" s="112"/>
      <c r="AA218" s="112"/>
      <c r="AB218" s="112"/>
      <c r="AC218" s="112"/>
      <c r="AD218" s="112"/>
      <c r="AE218" s="112"/>
      <c r="AF218" s="112"/>
      <c r="AG218" s="112"/>
      <c r="AH218" s="112"/>
      <c r="AI218" s="113"/>
      <c r="AJ218" s="112"/>
      <c r="AK218" s="149"/>
    </row>
    <row r="219" spans="1:37" s="188" customFormat="1" x14ac:dyDescent="0.2">
      <c r="A219" s="200"/>
      <c r="B219" s="201"/>
      <c r="C219" s="202"/>
      <c r="D219" s="203"/>
      <c r="E219" s="149"/>
      <c r="F219" s="149" t="s">
        <v>1236</v>
      </c>
      <c r="G219" s="149"/>
      <c r="H219" s="149"/>
      <c r="I219" s="149"/>
      <c r="J219" s="149"/>
      <c r="K219" s="149"/>
      <c r="L219" s="185"/>
      <c r="M219" s="185"/>
      <c r="O219" s="112"/>
      <c r="P219" s="186"/>
      <c r="Q219" s="230">
        <f>+SUMIF($F$19:$F$200,$F219,Q$19:Q$200)/2</f>
        <v>1950306003</v>
      </c>
      <c r="R219" s="186"/>
      <c r="S219" s="187"/>
      <c r="T219" s="187"/>
      <c r="U219" s="187"/>
      <c r="W219" s="112"/>
      <c r="X219" s="112"/>
      <c r="Y219" s="112"/>
      <c r="Z219" s="112"/>
      <c r="AA219" s="112"/>
      <c r="AB219" s="112"/>
      <c r="AC219" s="112"/>
      <c r="AD219" s="112"/>
      <c r="AE219" s="112"/>
      <c r="AF219" s="112"/>
      <c r="AG219" s="112"/>
      <c r="AH219" s="112"/>
      <c r="AI219" s="113"/>
      <c r="AJ219" s="112"/>
      <c r="AK219" s="149"/>
    </row>
    <row r="220" spans="1:37" s="188" customFormat="1" x14ac:dyDescent="0.2">
      <c r="A220" s="200"/>
      <c r="B220" s="201"/>
      <c r="C220" s="202"/>
      <c r="D220" s="203"/>
      <c r="E220" s="149"/>
      <c r="F220" s="149" t="s">
        <v>1240</v>
      </c>
      <c r="G220" s="149"/>
      <c r="H220" s="149"/>
      <c r="I220" s="149"/>
      <c r="J220" s="149"/>
      <c r="K220" s="149"/>
      <c r="L220" s="185"/>
      <c r="M220" s="185"/>
      <c r="O220" s="112"/>
      <c r="P220" s="186"/>
      <c r="Q220" s="230">
        <f>+SUMIF($F$19:$F$200,$F220,Q$19:Q$200)/2</f>
        <v>3420567754</v>
      </c>
      <c r="R220" s="186"/>
      <c r="S220" s="187"/>
      <c r="T220" s="187"/>
      <c r="U220" s="187"/>
      <c r="W220" s="112"/>
      <c r="X220" s="112"/>
      <c r="Y220" s="112"/>
      <c r="Z220" s="112"/>
      <c r="AA220" s="112"/>
      <c r="AB220" s="112"/>
      <c r="AC220" s="112"/>
      <c r="AD220" s="112"/>
      <c r="AE220" s="112"/>
      <c r="AF220" s="112"/>
      <c r="AG220" s="112"/>
      <c r="AH220" s="112"/>
      <c r="AI220" s="113"/>
      <c r="AJ220" s="112"/>
      <c r="AK220" s="149"/>
    </row>
    <row r="221" spans="1:37" s="188" customFormat="1" x14ac:dyDescent="0.2">
      <c r="A221" s="200"/>
      <c r="B221" s="201"/>
      <c r="C221" s="202"/>
      <c r="D221" s="149"/>
      <c r="E221" s="149"/>
      <c r="F221" s="149" t="s">
        <v>1282</v>
      </c>
      <c r="G221" s="149"/>
      <c r="H221" s="149"/>
      <c r="I221" s="149"/>
      <c r="J221" s="149"/>
      <c r="K221" s="149"/>
      <c r="L221" s="185"/>
      <c r="M221" s="185"/>
      <c r="O221" s="112"/>
      <c r="P221" s="186"/>
      <c r="Q221" s="230">
        <f>+SUMIF($F$19:$F$200,$F221,Q$19:Q$200)/2</f>
        <v>182901719</v>
      </c>
      <c r="R221" s="186"/>
      <c r="S221" s="187"/>
      <c r="T221" s="187"/>
      <c r="U221" s="187"/>
      <c r="W221" s="112"/>
      <c r="X221" s="112"/>
      <c r="Y221" s="112"/>
      <c r="Z221" s="112"/>
      <c r="AA221" s="112"/>
      <c r="AB221" s="112"/>
      <c r="AC221" s="112"/>
      <c r="AD221" s="112"/>
      <c r="AE221" s="112"/>
      <c r="AF221" s="112"/>
      <c r="AG221" s="112"/>
      <c r="AH221" s="112"/>
      <c r="AI221" s="113"/>
      <c r="AJ221" s="112"/>
      <c r="AK221" s="149"/>
    </row>
    <row r="222" spans="1:37" s="188" customFormat="1" x14ac:dyDescent="0.2">
      <c r="A222" s="149"/>
      <c r="B222" s="201"/>
      <c r="C222" s="149"/>
      <c r="D222" s="149"/>
      <c r="E222" s="149"/>
      <c r="F222"/>
      <c r="G222" s="149"/>
      <c r="H222" s="149"/>
      <c r="I222" s="149"/>
      <c r="J222" s="149"/>
      <c r="K222" s="149"/>
      <c r="L222" s="185"/>
      <c r="M222" s="185"/>
      <c r="O222" s="112"/>
      <c r="P222" s="186"/>
      <c r="Q222" s="100">
        <f>SUBTOTAL(9,Q219:Q221)</f>
        <v>5553775476</v>
      </c>
      <c r="R222" s="186"/>
      <c r="S222" s="187"/>
      <c r="T222" s="187"/>
      <c r="U222" s="187"/>
      <c r="W222" s="112"/>
      <c r="X222" s="112"/>
      <c r="Y222" s="112"/>
      <c r="Z222" s="112"/>
      <c r="AA222" s="112"/>
      <c r="AB222" s="112"/>
      <c r="AC222" s="112"/>
      <c r="AD222" s="112"/>
      <c r="AE222" s="112"/>
      <c r="AF222" s="112"/>
      <c r="AG222" s="112"/>
      <c r="AH222" s="112"/>
      <c r="AI222" s="113"/>
      <c r="AJ222" s="112"/>
      <c r="AK222" s="149"/>
    </row>
    <row r="223" spans="1:37" s="188" customFormat="1" x14ac:dyDescent="0.2">
      <c r="A223" s="149"/>
      <c r="B223" s="201"/>
      <c r="C223" s="149"/>
      <c r="D223" s="149"/>
      <c r="E223" s="149"/>
      <c r="F223"/>
      <c r="G223" s="149"/>
      <c r="H223" s="149"/>
      <c r="I223" s="149"/>
      <c r="J223" s="149"/>
      <c r="K223" s="149"/>
      <c r="L223" s="185"/>
      <c r="M223" s="185"/>
      <c r="O223" s="112"/>
      <c r="P223" s="186"/>
      <c r="Q223" s="187"/>
      <c r="R223" s="186"/>
      <c r="S223" s="187"/>
      <c r="T223" s="187"/>
      <c r="U223" s="187"/>
      <c r="W223" s="112"/>
      <c r="X223" s="112"/>
      <c r="Y223" s="112"/>
      <c r="Z223" s="112"/>
      <c r="AA223" s="112"/>
      <c r="AB223" s="112"/>
      <c r="AC223" s="112"/>
      <c r="AD223" s="112"/>
      <c r="AE223" s="112"/>
      <c r="AF223" s="112"/>
      <c r="AG223" s="112"/>
      <c r="AH223" s="112"/>
      <c r="AI223" s="113"/>
      <c r="AJ223" s="112"/>
      <c r="AK223" s="149"/>
    </row>
    <row r="224" spans="1:37" s="188" customFormat="1" x14ac:dyDescent="0.2">
      <c r="A224" s="149"/>
      <c r="B224" s="201"/>
      <c r="C224" s="149"/>
      <c r="D224" s="149"/>
      <c r="E224" s="149"/>
      <c r="F224"/>
      <c r="G224" s="149"/>
      <c r="H224" s="149"/>
      <c r="I224" s="149"/>
      <c r="J224" s="149"/>
      <c r="K224" s="149"/>
      <c r="L224" s="185"/>
      <c r="M224" s="185"/>
      <c r="O224" s="112"/>
      <c r="P224" s="186"/>
      <c r="Q224" s="187"/>
      <c r="R224" s="186"/>
      <c r="S224" s="187"/>
      <c r="T224" s="187"/>
      <c r="U224" s="187"/>
      <c r="W224" s="112"/>
      <c r="X224" s="112"/>
      <c r="Y224" s="112"/>
      <c r="Z224" s="112"/>
      <c r="AA224" s="112"/>
      <c r="AB224" s="112"/>
      <c r="AC224" s="112"/>
      <c r="AD224" s="112"/>
      <c r="AE224" s="112"/>
      <c r="AF224" s="112"/>
      <c r="AG224" s="112"/>
      <c r="AH224" s="112"/>
      <c r="AI224" s="113"/>
      <c r="AJ224" s="112"/>
      <c r="AK224" s="149"/>
    </row>
    <row r="225" spans="1:37" s="188" customFormat="1" x14ac:dyDescent="0.2">
      <c r="A225" s="149"/>
      <c r="B225" s="201"/>
      <c r="C225" s="149"/>
      <c r="D225" s="149"/>
      <c r="E225" s="149"/>
      <c r="F225"/>
      <c r="G225" s="149"/>
      <c r="H225" s="149"/>
      <c r="I225" s="149"/>
      <c r="J225" s="149"/>
      <c r="K225" s="149"/>
      <c r="L225" s="185"/>
      <c r="M225" s="185"/>
      <c r="O225" s="112"/>
      <c r="P225" s="186"/>
      <c r="Q225" s="187"/>
      <c r="R225" s="186"/>
      <c r="S225" s="187"/>
      <c r="T225" s="187"/>
      <c r="U225" s="187"/>
      <c r="W225" s="112"/>
      <c r="X225" s="112"/>
      <c r="Y225" s="112"/>
      <c r="Z225" s="112"/>
      <c r="AA225" s="112"/>
      <c r="AB225" s="112"/>
      <c r="AC225" s="112"/>
      <c r="AD225" s="112"/>
      <c r="AE225" s="112"/>
      <c r="AF225" s="112"/>
      <c r="AG225" s="112"/>
      <c r="AH225" s="112"/>
      <c r="AI225" s="113"/>
      <c r="AJ225" s="112"/>
      <c r="AK225" s="149"/>
    </row>
    <row r="226" spans="1:37" s="188" customFormat="1" x14ac:dyDescent="0.2">
      <c r="A226" s="149"/>
      <c r="B226" s="201"/>
      <c r="C226" s="149"/>
      <c r="D226" s="149"/>
      <c r="E226" s="149"/>
      <c r="F226"/>
      <c r="G226" s="149"/>
      <c r="H226" s="149"/>
      <c r="I226" s="149"/>
      <c r="J226" s="149"/>
      <c r="K226" s="149"/>
      <c r="L226" s="185"/>
      <c r="M226" s="185"/>
      <c r="O226" s="112"/>
      <c r="P226" s="186"/>
      <c r="Q226" s="187"/>
      <c r="R226" s="186"/>
      <c r="S226" s="187"/>
      <c r="T226" s="187"/>
      <c r="U226" s="187"/>
      <c r="W226" s="112"/>
      <c r="X226" s="112"/>
      <c r="Y226" s="112"/>
      <c r="Z226" s="112"/>
      <c r="AA226" s="112"/>
      <c r="AB226" s="112"/>
      <c r="AC226" s="112"/>
      <c r="AD226" s="112"/>
      <c r="AE226" s="112"/>
      <c r="AF226" s="112"/>
      <c r="AG226" s="112"/>
      <c r="AH226" s="112"/>
      <c r="AI226" s="113"/>
      <c r="AJ226" s="112"/>
      <c r="AK226" s="149"/>
    </row>
    <row r="227" spans="1:37" s="188" customFormat="1" x14ac:dyDescent="0.2">
      <c r="A227" s="149"/>
      <c r="B227" s="201"/>
      <c r="C227" s="149"/>
      <c r="D227" s="149"/>
      <c r="E227" s="149"/>
      <c r="F227"/>
      <c r="G227" s="149"/>
      <c r="H227" s="149"/>
      <c r="I227" s="149"/>
      <c r="J227" s="149"/>
      <c r="K227" s="149"/>
      <c r="L227" s="185"/>
      <c r="M227" s="185"/>
      <c r="O227" s="112"/>
      <c r="P227" s="186"/>
      <c r="Q227" s="187"/>
      <c r="R227" s="186"/>
      <c r="S227" s="187"/>
      <c r="T227" s="187"/>
      <c r="U227" s="187"/>
      <c r="W227" s="112"/>
      <c r="X227" s="112"/>
      <c r="Y227" s="112"/>
      <c r="Z227" s="112"/>
      <c r="AA227" s="112"/>
      <c r="AB227" s="112"/>
      <c r="AC227" s="112"/>
      <c r="AD227" s="112"/>
      <c r="AE227" s="112"/>
      <c r="AF227" s="112"/>
      <c r="AG227" s="112"/>
      <c r="AH227" s="112"/>
      <c r="AI227" s="113"/>
      <c r="AJ227" s="112"/>
      <c r="AK227" s="149"/>
    </row>
    <row r="228" spans="1:37" s="188" customFormat="1" x14ac:dyDescent="0.2">
      <c r="A228" s="200"/>
      <c r="B228" s="187"/>
      <c r="C228" s="201"/>
      <c r="D228" s="149"/>
      <c r="E228" s="149"/>
      <c r="F228"/>
      <c r="G228" s="149"/>
      <c r="H228" s="149"/>
      <c r="I228" s="149"/>
      <c r="J228" s="149"/>
      <c r="K228" s="149"/>
      <c r="L228" s="185"/>
      <c r="M228" s="185"/>
      <c r="O228" s="112"/>
      <c r="P228" s="186"/>
      <c r="Q228" s="187"/>
      <c r="R228" s="186"/>
      <c r="S228" s="187"/>
      <c r="T228" s="187"/>
      <c r="U228" s="187"/>
      <c r="W228" s="112"/>
      <c r="X228" s="112"/>
      <c r="Y228" s="112"/>
      <c r="Z228" s="112"/>
      <c r="AA228" s="112"/>
      <c r="AB228" s="112"/>
      <c r="AC228" s="112"/>
      <c r="AD228" s="112"/>
      <c r="AE228" s="112"/>
      <c r="AF228" s="112"/>
      <c r="AG228" s="112"/>
      <c r="AH228" s="112"/>
      <c r="AI228" s="113"/>
      <c r="AJ228" s="112"/>
      <c r="AK228" s="149"/>
    </row>
    <row r="229" spans="1:37" s="188" customFormat="1" x14ac:dyDescent="0.2">
      <c r="A229" s="200"/>
      <c r="B229" s="187"/>
      <c r="C229" s="201"/>
      <c r="D229" s="149"/>
      <c r="E229" s="149"/>
      <c r="F229"/>
      <c r="G229" s="149"/>
      <c r="H229" s="149"/>
      <c r="I229" s="149"/>
      <c r="J229" s="149"/>
      <c r="K229" s="149"/>
      <c r="L229" s="185"/>
      <c r="M229" s="185"/>
      <c r="O229" s="112"/>
      <c r="P229" s="186"/>
      <c r="Q229" s="187"/>
      <c r="R229" s="186"/>
      <c r="S229" s="187"/>
      <c r="T229" s="187"/>
      <c r="U229" s="187"/>
      <c r="W229" s="112"/>
      <c r="X229" s="112"/>
      <c r="Y229" s="112"/>
      <c r="Z229" s="112"/>
      <c r="AA229" s="112"/>
      <c r="AB229" s="112"/>
      <c r="AC229" s="112"/>
      <c r="AD229" s="112"/>
      <c r="AE229" s="112"/>
      <c r="AF229" s="112"/>
      <c r="AG229" s="112"/>
      <c r="AH229" s="112"/>
      <c r="AI229" s="113"/>
      <c r="AJ229" s="112"/>
      <c r="AK229" s="149"/>
    </row>
    <row r="230" spans="1:37" s="188" customFormat="1" x14ac:dyDescent="0.2">
      <c r="A230" s="196"/>
      <c r="B230" s="201"/>
      <c r="C230" s="201"/>
      <c r="D230" s="149"/>
      <c r="E230" s="149"/>
      <c r="F230"/>
      <c r="G230" s="149"/>
      <c r="H230" s="149"/>
      <c r="I230" s="149"/>
      <c r="J230" s="149"/>
      <c r="K230" s="149"/>
      <c r="L230" s="185"/>
      <c r="M230" s="185"/>
      <c r="O230" s="112"/>
      <c r="P230" s="186"/>
      <c r="Q230" s="187"/>
      <c r="R230" s="186"/>
      <c r="S230" s="187"/>
      <c r="T230" s="187"/>
      <c r="U230" s="187"/>
      <c r="W230" s="112"/>
      <c r="X230" s="112"/>
      <c r="Y230" s="112"/>
      <c r="Z230" s="112"/>
      <c r="AA230" s="112"/>
      <c r="AB230" s="112"/>
      <c r="AC230" s="112"/>
      <c r="AD230" s="112"/>
      <c r="AE230" s="112"/>
      <c r="AF230" s="112"/>
      <c r="AG230" s="112"/>
      <c r="AH230" s="112"/>
      <c r="AI230" s="113"/>
      <c r="AJ230" s="112"/>
      <c r="AK230" s="149"/>
    </row>
    <row r="231" spans="1:37" s="188" customFormat="1" x14ac:dyDescent="0.2">
      <c r="A231" s="200"/>
      <c r="B231" s="201"/>
      <c r="C231" s="201"/>
      <c r="D231" s="149"/>
      <c r="E231" s="149"/>
      <c r="F231"/>
      <c r="G231" s="204"/>
      <c r="H231" s="204"/>
      <c r="I231" s="204"/>
      <c r="J231" s="204"/>
      <c r="K231" s="149"/>
      <c r="L231" s="185"/>
      <c r="M231" s="185"/>
      <c r="O231" s="112"/>
      <c r="P231" s="186"/>
      <c r="Q231" s="187"/>
      <c r="R231" s="186"/>
      <c r="S231" s="187"/>
      <c r="T231" s="187"/>
      <c r="U231" s="187"/>
      <c r="W231" s="112"/>
      <c r="X231" s="112"/>
      <c r="Y231" s="112"/>
      <c r="Z231" s="112"/>
      <c r="AA231" s="112"/>
      <c r="AB231" s="112"/>
      <c r="AC231" s="112"/>
      <c r="AD231" s="112"/>
      <c r="AE231" s="112"/>
      <c r="AF231" s="112"/>
      <c r="AG231" s="112"/>
      <c r="AH231" s="112"/>
      <c r="AI231" s="113"/>
      <c r="AJ231" s="112"/>
      <c r="AK231" s="149"/>
    </row>
    <row r="232" spans="1:37" x14ac:dyDescent="0.2">
      <c r="A232" s="200"/>
      <c r="F232"/>
    </row>
    <row r="233" spans="1:37" x14ac:dyDescent="0.2">
      <c r="B233" s="201"/>
      <c r="C233" s="201"/>
      <c r="F233"/>
    </row>
    <row r="234" spans="1:37" x14ac:dyDescent="0.2">
      <c r="A234" s="200"/>
      <c r="F234"/>
    </row>
    <row r="235" spans="1:37" x14ac:dyDescent="0.2">
      <c r="A235" s="200"/>
      <c r="F235"/>
    </row>
    <row r="236" spans="1:37" x14ac:dyDescent="0.2">
      <c r="A236" s="200"/>
      <c r="F236"/>
    </row>
    <row r="237" spans="1:37" x14ac:dyDescent="0.2">
      <c r="A237" s="200"/>
      <c r="F237"/>
    </row>
    <row r="238" spans="1:37" x14ac:dyDescent="0.2">
      <c r="A238" s="200"/>
      <c r="F238"/>
    </row>
    <row r="239" spans="1:37" x14ac:dyDescent="0.2">
      <c r="A239" s="200"/>
      <c r="B239" s="201"/>
      <c r="F239"/>
    </row>
    <row r="240" spans="1:37" x14ac:dyDescent="0.2">
      <c r="A240" s="200"/>
      <c r="B240" s="201"/>
      <c r="F240"/>
    </row>
    <row r="241" spans="1:6" x14ac:dyDescent="0.2">
      <c r="A241" s="200"/>
      <c r="B241" s="201"/>
      <c r="F241"/>
    </row>
    <row r="242" spans="1:6" x14ac:dyDescent="0.2">
      <c r="A242" s="200"/>
      <c r="B242" s="201"/>
      <c r="F242"/>
    </row>
    <row r="243" spans="1:6" x14ac:dyDescent="0.2">
      <c r="A243" s="200"/>
      <c r="B243" s="201"/>
      <c r="F243"/>
    </row>
    <row r="244" spans="1:6" x14ac:dyDescent="0.2">
      <c r="A244" s="200"/>
      <c r="B244" s="201"/>
      <c r="F244"/>
    </row>
    <row r="245" spans="1:6" x14ac:dyDescent="0.2">
      <c r="A245" s="200"/>
      <c r="B245" s="201"/>
      <c r="F245"/>
    </row>
    <row r="246" spans="1:6" x14ac:dyDescent="0.2">
      <c r="A246" s="200"/>
      <c r="B246" s="201"/>
      <c r="F246"/>
    </row>
    <row r="247" spans="1:6" x14ac:dyDescent="0.2">
      <c r="A247" s="200"/>
      <c r="B247" s="201"/>
      <c r="F247"/>
    </row>
    <row r="248" spans="1:6" x14ac:dyDescent="0.2">
      <c r="A248" s="200"/>
      <c r="B248" s="201"/>
      <c r="F248"/>
    </row>
    <row r="249" spans="1:6" x14ac:dyDescent="0.2">
      <c r="A249" s="200"/>
      <c r="B249" s="201"/>
      <c r="F249"/>
    </row>
    <row r="250" spans="1:6" x14ac:dyDescent="0.2">
      <c r="F250"/>
    </row>
    <row r="251" spans="1:6" x14ac:dyDescent="0.2">
      <c r="F251"/>
    </row>
    <row r="252" spans="1:6" x14ac:dyDescent="0.2">
      <c r="F252"/>
    </row>
    <row r="253" spans="1:6" x14ac:dyDescent="0.2">
      <c r="F253"/>
    </row>
    <row r="254" spans="1:6" x14ac:dyDescent="0.2">
      <c r="F254"/>
    </row>
    <row r="255" spans="1:6" x14ac:dyDescent="0.2">
      <c r="F255"/>
    </row>
    <row r="256" spans="1:6" x14ac:dyDescent="0.2">
      <c r="F256"/>
    </row>
    <row r="257" spans="6:6" x14ac:dyDescent="0.2">
      <c r="F257"/>
    </row>
    <row r="258" spans="6:6" x14ac:dyDescent="0.2">
      <c r="F258"/>
    </row>
    <row r="259" spans="6:6" x14ac:dyDescent="0.2">
      <c r="F259"/>
    </row>
    <row r="260" spans="6:6" x14ac:dyDescent="0.2">
      <c r="F260"/>
    </row>
    <row r="261" spans="6:6" x14ac:dyDescent="0.2">
      <c r="F261"/>
    </row>
    <row r="262" spans="6:6" x14ac:dyDescent="0.2">
      <c r="F262"/>
    </row>
    <row r="263" spans="6:6" x14ac:dyDescent="0.2">
      <c r="F263"/>
    </row>
    <row r="264" spans="6:6" x14ac:dyDescent="0.2">
      <c r="F264"/>
    </row>
    <row r="265" spans="6:6" x14ac:dyDescent="0.2">
      <c r="F265"/>
    </row>
    <row r="266" spans="6:6" x14ac:dyDescent="0.2">
      <c r="F266"/>
    </row>
    <row r="267" spans="6:6" x14ac:dyDescent="0.2">
      <c r="F267"/>
    </row>
    <row r="268" spans="6:6" x14ac:dyDescent="0.2">
      <c r="F268"/>
    </row>
    <row r="269" spans="6:6" x14ac:dyDescent="0.2">
      <c r="F269"/>
    </row>
    <row r="270" spans="6:6" x14ac:dyDescent="0.2">
      <c r="F270"/>
    </row>
    <row r="271" spans="6:6" x14ac:dyDescent="0.2">
      <c r="F271"/>
    </row>
    <row r="272" spans="6:6" x14ac:dyDescent="0.2">
      <c r="F272"/>
    </row>
    <row r="273" spans="6:6" x14ac:dyDescent="0.2">
      <c r="F273"/>
    </row>
    <row r="274" spans="6:6" x14ac:dyDescent="0.2">
      <c r="F274"/>
    </row>
    <row r="275" spans="6:6" x14ac:dyDescent="0.2">
      <c r="F275"/>
    </row>
    <row r="276" spans="6:6" x14ac:dyDescent="0.2">
      <c r="F276"/>
    </row>
    <row r="277" spans="6:6" x14ac:dyDescent="0.2">
      <c r="F277"/>
    </row>
    <row r="278" spans="6:6" x14ac:dyDescent="0.2">
      <c r="F278"/>
    </row>
    <row r="279" spans="6:6" x14ac:dyDescent="0.2">
      <c r="F279"/>
    </row>
    <row r="280" spans="6:6" x14ac:dyDescent="0.2">
      <c r="F280"/>
    </row>
    <row r="281" spans="6:6" x14ac:dyDescent="0.2">
      <c r="F281"/>
    </row>
    <row r="282" spans="6:6" x14ac:dyDescent="0.2">
      <c r="F282"/>
    </row>
    <row r="283" spans="6:6" x14ac:dyDescent="0.2">
      <c r="F283"/>
    </row>
    <row r="284" spans="6:6" x14ac:dyDescent="0.2">
      <c r="F284"/>
    </row>
    <row r="285" spans="6:6" x14ac:dyDescent="0.2">
      <c r="F285"/>
    </row>
    <row r="286" spans="6:6" x14ac:dyDescent="0.2">
      <c r="F286"/>
    </row>
    <row r="287" spans="6:6" x14ac:dyDescent="0.2">
      <c r="F287"/>
    </row>
    <row r="288" spans="6:6" x14ac:dyDescent="0.2">
      <c r="F288"/>
    </row>
    <row r="289" spans="6:6" x14ac:dyDescent="0.2">
      <c r="F289"/>
    </row>
    <row r="290" spans="6:6" x14ac:dyDescent="0.2">
      <c r="F290"/>
    </row>
    <row r="291" spans="6:6" x14ac:dyDescent="0.2">
      <c r="F291"/>
    </row>
    <row r="292" spans="6:6" x14ac:dyDescent="0.2">
      <c r="F292"/>
    </row>
    <row r="293" spans="6:6" x14ac:dyDescent="0.2">
      <c r="F293"/>
    </row>
    <row r="294" spans="6:6" x14ac:dyDescent="0.2">
      <c r="F294"/>
    </row>
    <row r="295" spans="6:6" x14ac:dyDescent="0.2">
      <c r="F295"/>
    </row>
    <row r="296" spans="6:6" x14ac:dyDescent="0.2">
      <c r="F296"/>
    </row>
    <row r="297" spans="6:6" x14ac:dyDescent="0.2">
      <c r="F297"/>
    </row>
    <row r="298" spans="6:6" x14ac:dyDescent="0.2">
      <c r="F298"/>
    </row>
    <row r="299" spans="6:6" x14ac:dyDescent="0.2">
      <c r="F299"/>
    </row>
    <row r="300" spans="6:6" x14ac:dyDescent="0.2">
      <c r="F300"/>
    </row>
    <row r="301" spans="6:6" x14ac:dyDescent="0.2">
      <c r="F301"/>
    </row>
    <row r="302" spans="6:6" x14ac:dyDescent="0.2">
      <c r="F302"/>
    </row>
    <row r="303" spans="6:6" x14ac:dyDescent="0.2">
      <c r="F303"/>
    </row>
    <row r="304" spans="6:6" x14ac:dyDescent="0.2">
      <c r="F304"/>
    </row>
    <row r="305" spans="6:6" x14ac:dyDescent="0.2">
      <c r="F305"/>
    </row>
    <row r="306" spans="6:6" x14ac:dyDescent="0.2">
      <c r="F306"/>
    </row>
    <row r="307" spans="6:6" x14ac:dyDescent="0.2">
      <c r="F307"/>
    </row>
    <row r="308" spans="6:6" x14ac:dyDescent="0.2">
      <c r="F308"/>
    </row>
    <row r="309" spans="6:6" x14ac:dyDescent="0.2">
      <c r="F309"/>
    </row>
    <row r="310" spans="6:6" x14ac:dyDescent="0.2">
      <c r="F310"/>
    </row>
    <row r="311" spans="6:6" x14ac:dyDescent="0.2">
      <c r="F311"/>
    </row>
    <row r="312" spans="6:6" x14ac:dyDescent="0.2">
      <c r="F312"/>
    </row>
    <row r="313" spans="6:6" x14ac:dyDescent="0.2">
      <c r="F313"/>
    </row>
    <row r="314" spans="6:6" x14ac:dyDescent="0.2">
      <c r="F314"/>
    </row>
    <row r="315" spans="6:6" x14ac:dyDescent="0.2">
      <c r="F315"/>
    </row>
    <row r="316" spans="6:6" x14ac:dyDescent="0.2">
      <c r="F316"/>
    </row>
    <row r="317" spans="6:6" x14ac:dyDescent="0.2">
      <c r="F317"/>
    </row>
    <row r="318" spans="6:6" x14ac:dyDescent="0.2">
      <c r="F318"/>
    </row>
    <row r="319" spans="6:6" x14ac:dyDescent="0.2">
      <c r="F319"/>
    </row>
    <row r="320" spans="6:6" x14ac:dyDescent="0.2">
      <c r="F320"/>
    </row>
    <row r="321" spans="6:6" x14ac:dyDescent="0.2">
      <c r="F321"/>
    </row>
    <row r="322" spans="6:6" x14ac:dyDescent="0.2">
      <c r="F322"/>
    </row>
    <row r="323" spans="6:6" x14ac:dyDescent="0.2">
      <c r="F323"/>
    </row>
    <row r="324" spans="6:6" x14ac:dyDescent="0.2">
      <c r="F324"/>
    </row>
    <row r="325" spans="6:6" x14ac:dyDescent="0.2">
      <c r="F325"/>
    </row>
    <row r="326" spans="6:6" x14ac:dyDescent="0.2">
      <c r="F326"/>
    </row>
    <row r="327" spans="6:6" x14ac:dyDescent="0.2">
      <c r="F327"/>
    </row>
    <row r="328" spans="6:6" x14ac:dyDescent="0.2">
      <c r="F328"/>
    </row>
    <row r="329" spans="6:6" x14ac:dyDescent="0.2">
      <c r="F329"/>
    </row>
    <row r="330" spans="6:6" x14ac:dyDescent="0.2">
      <c r="F330"/>
    </row>
    <row r="331" spans="6:6" x14ac:dyDescent="0.2">
      <c r="F331"/>
    </row>
    <row r="332" spans="6:6" x14ac:dyDescent="0.2">
      <c r="F332"/>
    </row>
    <row r="333" spans="6:6" x14ac:dyDescent="0.2">
      <c r="F333"/>
    </row>
    <row r="334" spans="6:6" x14ac:dyDescent="0.2">
      <c r="F334"/>
    </row>
    <row r="335" spans="6:6" x14ac:dyDescent="0.2">
      <c r="F335"/>
    </row>
    <row r="336" spans="6:6" x14ac:dyDescent="0.2">
      <c r="F336"/>
    </row>
    <row r="337" spans="6:6" x14ac:dyDescent="0.2">
      <c r="F337"/>
    </row>
    <row r="338" spans="6:6" x14ac:dyDescent="0.2">
      <c r="F338"/>
    </row>
    <row r="339" spans="6:6" x14ac:dyDescent="0.2">
      <c r="F339"/>
    </row>
    <row r="340" spans="6:6" x14ac:dyDescent="0.2">
      <c r="F340"/>
    </row>
    <row r="341" spans="6:6" x14ac:dyDescent="0.2">
      <c r="F341"/>
    </row>
    <row r="342" spans="6:6" x14ac:dyDescent="0.2">
      <c r="F342"/>
    </row>
    <row r="343" spans="6:6" x14ac:dyDescent="0.2">
      <c r="F343"/>
    </row>
    <row r="344" spans="6:6" x14ac:dyDescent="0.2">
      <c r="F344"/>
    </row>
    <row r="345" spans="6:6" x14ac:dyDescent="0.2">
      <c r="F345"/>
    </row>
    <row r="346" spans="6:6" x14ac:dyDescent="0.2">
      <c r="F346"/>
    </row>
    <row r="347" spans="6:6" x14ac:dyDescent="0.2">
      <c r="F347"/>
    </row>
    <row r="348" spans="6:6" x14ac:dyDescent="0.2">
      <c r="F348"/>
    </row>
    <row r="349" spans="6:6" x14ac:dyDescent="0.2">
      <c r="F349"/>
    </row>
    <row r="350" spans="6:6" x14ac:dyDescent="0.2">
      <c r="F350"/>
    </row>
    <row r="351" spans="6:6" x14ac:dyDescent="0.2">
      <c r="F351"/>
    </row>
    <row r="352" spans="6:6" x14ac:dyDescent="0.2">
      <c r="F352"/>
    </row>
    <row r="353" spans="6:6" x14ac:dyDescent="0.2">
      <c r="F353"/>
    </row>
    <row r="354" spans="6:6" x14ac:dyDescent="0.2">
      <c r="F354"/>
    </row>
    <row r="355" spans="6:6" x14ac:dyDescent="0.2">
      <c r="F355"/>
    </row>
    <row r="356" spans="6:6" x14ac:dyDescent="0.2">
      <c r="F356"/>
    </row>
    <row r="357" spans="6:6" x14ac:dyDescent="0.2">
      <c r="F357"/>
    </row>
    <row r="358" spans="6:6" x14ac:dyDescent="0.2">
      <c r="F358"/>
    </row>
    <row r="359" spans="6:6" x14ac:dyDescent="0.2">
      <c r="F359"/>
    </row>
    <row r="360" spans="6:6" x14ac:dyDescent="0.2">
      <c r="F360"/>
    </row>
    <row r="361" spans="6:6" x14ac:dyDescent="0.2">
      <c r="F361"/>
    </row>
    <row r="362" spans="6:6" x14ac:dyDescent="0.2">
      <c r="F362"/>
    </row>
    <row r="363" spans="6:6" x14ac:dyDescent="0.2">
      <c r="F363"/>
    </row>
    <row r="364" spans="6:6" x14ac:dyDescent="0.2">
      <c r="F364"/>
    </row>
    <row r="365" spans="6:6" x14ac:dyDescent="0.2">
      <c r="F365"/>
    </row>
    <row r="366" spans="6:6" x14ac:dyDescent="0.2">
      <c r="F366"/>
    </row>
    <row r="367" spans="6:6" x14ac:dyDescent="0.2">
      <c r="F367"/>
    </row>
    <row r="368" spans="6:6" x14ac:dyDescent="0.2">
      <c r="F368"/>
    </row>
    <row r="369" spans="6:6" x14ac:dyDescent="0.2">
      <c r="F369"/>
    </row>
    <row r="370" spans="6:6" x14ac:dyDescent="0.2">
      <c r="F370"/>
    </row>
    <row r="371" spans="6:6" x14ac:dyDescent="0.2">
      <c r="F371"/>
    </row>
    <row r="372" spans="6:6" x14ac:dyDescent="0.2">
      <c r="F372"/>
    </row>
    <row r="373" spans="6:6" x14ac:dyDescent="0.2">
      <c r="F373"/>
    </row>
    <row r="374" spans="6:6" x14ac:dyDescent="0.2">
      <c r="F374"/>
    </row>
    <row r="375" spans="6:6" x14ac:dyDescent="0.2">
      <c r="F375"/>
    </row>
  </sheetData>
  <autoFilter ref="A19:AJ200" xr:uid="{00000000-0009-0000-0000-000005000000}"/>
  <mergeCells count="16">
    <mergeCell ref="B11:F11"/>
    <mergeCell ref="B6:F6"/>
    <mergeCell ref="B7:F7"/>
    <mergeCell ref="B8:F8"/>
    <mergeCell ref="B9:F9"/>
    <mergeCell ref="B10:F10"/>
    <mergeCell ref="A1:A3"/>
    <mergeCell ref="B1:AJ1"/>
    <mergeCell ref="B2:AJ2"/>
    <mergeCell ref="B3:AJ3"/>
    <mergeCell ref="B5:F5"/>
    <mergeCell ref="B13:F13"/>
    <mergeCell ref="B14:F14"/>
    <mergeCell ref="B15:F15"/>
    <mergeCell ref="A16:A17"/>
    <mergeCell ref="B12:F12"/>
  </mergeCells>
  <conditionalFormatting sqref="R217:R1048576 R214 R5:R10 R160 R13:R20 R202:R205">
    <cfRule type="duplicateValues" dxfId="227" priority="340"/>
  </conditionalFormatting>
  <conditionalFormatting sqref="AJ203 AJ214:AJ1048576 AJ5:AJ10 AJ168:AJ169 AJ13:AJ22 AJ174:AJ175 AJ89 AJ143:AJ144 AJ159 AJ162 AJ205 AJ165">
    <cfRule type="cellIs" dxfId="226" priority="336" operator="lessThan">
      <formula>0</formula>
    </cfRule>
    <cfRule type="cellIs" dxfId="225" priority="339" operator="lessThan">
      <formula>0</formula>
    </cfRule>
  </conditionalFormatting>
  <conditionalFormatting sqref="P214:P1048576 P5:P10 P160 P13:P22 P202:P205 P89 P143:P144">
    <cfRule type="duplicateValues" dxfId="224" priority="338"/>
  </conditionalFormatting>
  <conditionalFormatting sqref="R216:R1048576 R5:R10 R214 R160 R13:R20 R202:R205">
    <cfRule type="duplicateValues" dxfId="223" priority="337"/>
  </conditionalFormatting>
  <conditionalFormatting sqref="R161">
    <cfRule type="duplicateValues" dxfId="222" priority="335"/>
  </conditionalFormatting>
  <conditionalFormatting sqref="AJ161">
    <cfRule type="cellIs" dxfId="221" priority="331" operator="lessThan">
      <formula>0</formula>
    </cfRule>
    <cfRule type="cellIs" dxfId="220" priority="334" operator="lessThan">
      <formula>0</formula>
    </cfRule>
  </conditionalFormatting>
  <conditionalFormatting sqref="P161">
    <cfRule type="duplicateValues" dxfId="219" priority="333"/>
  </conditionalFormatting>
  <conditionalFormatting sqref="R161">
    <cfRule type="duplicateValues" dxfId="218" priority="332"/>
  </conditionalFormatting>
  <conditionalFormatting sqref="R146">
    <cfRule type="duplicateValues" dxfId="217" priority="330"/>
  </conditionalFormatting>
  <conditionalFormatting sqref="AJ146">
    <cfRule type="cellIs" dxfId="216" priority="326" operator="lessThan">
      <formula>0</formula>
    </cfRule>
    <cfRule type="cellIs" dxfId="215" priority="329" operator="lessThan">
      <formula>0</formula>
    </cfRule>
  </conditionalFormatting>
  <conditionalFormatting sqref="P146">
    <cfRule type="duplicateValues" dxfId="214" priority="328"/>
  </conditionalFormatting>
  <conditionalFormatting sqref="R146">
    <cfRule type="duplicateValues" dxfId="213" priority="327"/>
  </conditionalFormatting>
  <conditionalFormatting sqref="R145">
    <cfRule type="duplicateValues" dxfId="212" priority="325"/>
  </conditionalFormatting>
  <conditionalFormatting sqref="P145">
    <cfRule type="duplicateValues" dxfId="211" priority="324"/>
  </conditionalFormatting>
  <conditionalFormatting sqref="R145">
    <cfRule type="duplicateValues" dxfId="210" priority="323"/>
  </conditionalFormatting>
  <conditionalFormatting sqref="R11:R12">
    <cfRule type="duplicateValues" dxfId="209" priority="322"/>
  </conditionalFormatting>
  <conditionalFormatting sqref="AJ11:AJ12">
    <cfRule type="cellIs" dxfId="208" priority="318" operator="lessThan">
      <formula>0</formula>
    </cfRule>
    <cfRule type="cellIs" dxfId="207" priority="321" operator="lessThan">
      <formula>0</formula>
    </cfRule>
  </conditionalFormatting>
  <conditionalFormatting sqref="P11:P12">
    <cfRule type="duplicateValues" dxfId="206" priority="320"/>
  </conditionalFormatting>
  <conditionalFormatting sqref="R11:R12">
    <cfRule type="duplicateValues" dxfId="205" priority="319"/>
  </conditionalFormatting>
  <conditionalFormatting sqref="S206">
    <cfRule type="duplicateValues" dxfId="204" priority="317"/>
  </conditionalFormatting>
  <conditionalFormatting sqref="S206">
    <cfRule type="duplicateValues" dxfId="203" priority="316"/>
  </conditionalFormatting>
  <conditionalFormatting sqref="R206:R209 R212:R213">
    <cfRule type="duplicateValues" dxfId="202" priority="315"/>
  </conditionalFormatting>
  <conditionalFormatting sqref="R206:R209">
    <cfRule type="duplicateValues" dxfId="201" priority="314"/>
  </conditionalFormatting>
  <conditionalFormatting sqref="AJ206">
    <cfRule type="cellIs" dxfId="200" priority="312" operator="lessThan">
      <formula>0</formula>
    </cfRule>
    <cfRule type="cellIs" dxfId="199" priority="313" operator="lessThan">
      <formula>0</formula>
    </cfRule>
  </conditionalFormatting>
  <conditionalFormatting sqref="R201">
    <cfRule type="duplicateValues" dxfId="198" priority="299"/>
  </conditionalFormatting>
  <conditionalFormatting sqref="AJ201">
    <cfRule type="cellIs" dxfId="197" priority="295" operator="lessThan">
      <formula>0</formula>
    </cfRule>
    <cfRule type="cellIs" dxfId="196" priority="298" operator="lessThan">
      <formula>0</formula>
    </cfRule>
  </conditionalFormatting>
  <conditionalFormatting sqref="P201">
    <cfRule type="duplicateValues" dxfId="195" priority="297"/>
  </conditionalFormatting>
  <conditionalFormatting sqref="R201">
    <cfRule type="duplicateValues" dxfId="194" priority="296"/>
  </conditionalFormatting>
  <conditionalFormatting sqref="R167">
    <cfRule type="duplicateValues" dxfId="193" priority="294"/>
  </conditionalFormatting>
  <conditionalFormatting sqref="AJ167">
    <cfRule type="cellIs" dxfId="192" priority="290" operator="lessThan">
      <formula>0</formula>
    </cfRule>
    <cfRule type="cellIs" dxfId="191" priority="293" operator="lessThan">
      <formula>0</formula>
    </cfRule>
  </conditionalFormatting>
  <conditionalFormatting sqref="P167">
    <cfRule type="duplicateValues" dxfId="190" priority="292"/>
  </conditionalFormatting>
  <conditionalFormatting sqref="R167">
    <cfRule type="duplicateValues" dxfId="189" priority="291"/>
  </conditionalFormatting>
  <conditionalFormatting sqref="R176">
    <cfRule type="duplicateValues" dxfId="188" priority="289"/>
  </conditionalFormatting>
  <conditionalFormatting sqref="P176">
    <cfRule type="duplicateValues" dxfId="187" priority="288"/>
  </conditionalFormatting>
  <conditionalFormatting sqref="R176">
    <cfRule type="duplicateValues" dxfId="186" priority="287"/>
  </conditionalFormatting>
  <conditionalFormatting sqref="R166">
    <cfRule type="duplicateValues" dxfId="185" priority="286"/>
  </conditionalFormatting>
  <conditionalFormatting sqref="P166">
    <cfRule type="duplicateValues" dxfId="184" priority="285"/>
  </conditionalFormatting>
  <conditionalFormatting sqref="R166">
    <cfRule type="duplicateValues" dxfId="183" priority="284"/>
  </conditionalFormatting>
  <conditionalFormatting sqref="AJ147:AJ154 AJ156:AJ158">
    <cfRule type="cellIs" dxfId="182" priority="277" operator="lessThan">
      <formula>0</formula>
    </cfRule>
    <cfRule type="cellIs" dxfId="181" priority="278" operator="lessThan">
      <formula>0</formula>
    </cfRule>
  </conditionalFormatting>
  <conditionalFormatting sqref="P159">
    <cfRule type="duplicateValues" dxfId="180" priority="265"/>
  </conditionalFormatting>
  <conditionalFormatting sqref="AJ171">
    <cfRule type="cellIs" dxfId="179" priority="252" operator="lessThan">
      <formula>0</formula>
    </cfRule>
    <cfRule type="cellIs" dxfId="178" priority="253" operator="lessThan">
      <formula>0</formula>
    </cfRule>
  </conditionalFormatting>
  <conditionalFormatting sqref="AJ173">
    <cfRule type="cellIs" dxfId="177" priority="248" operator="lessThan">
      <formula>0</formula>
    </cfRule>
    <cfRule type="cellIs" dxfId="176" priority="249" operator="lessThan">
      <formula>0</formula>
    </cfRule>
  </conditionalFormatting>
  <conditionalFormatting sqref="AJ170">
    <cfRule type="cellIs" dxfId="175" priority="244" operator="lessThan">
      <formula>0</formula>
    </cfRule>
    <cfRule type="cellIs" dxfId="174" priority="245" operator="lessThan">
      <formula>0</formula>
    </cfRule>
  </conditionalFormatting>
  <conditionalFormatting sqref="AJ82:AJ88">
    <cfRule type="cellIs" dxfId="173" priority="227" operator="lessThan">
      <formula>0</formula>
    </cfRule>
    <cfRule type="cellIs" dxfId="172" priority="230" operator="lessThan">
      <formula>0</formula>
    </cfRule>
  </conditionalFormatting>
  <conditionalFormatting sqref="P82:P88">
    <cfRule type="duplicateValues" dxfId="171" priority="229"/>
  </conditionalFormatting>
  <conditionalFormatting sqref="AJ90:AJ96">
    <cfRule type="cellIs" dxfId="170" priority="222" operator="lessThan">
      <formula>0</formula>
    </cfRule>
    <cfRule type="cellIs" dxfId="169" priority="225" operator="lessThan">
      <formula>0</formula>
    </cfRule>
  </conditionalFormatting>
  <conditionalFormatting sqref="P19:P167 P176:P177 P181:P1446">
    <cfRule type="duplicateValues" dxfId="168" priority="224"/>
  </conditionalFormatting>
  <conditionalFormatting sqref="AJ67 AJ75:AJ81">
    <cfRule type="cellIs" dxfId="167" priority="217" operator="lessThan">
      <formula>0</formula>
    </cfRule>
    <cfRule type="cellIs" dxfId="166" priority="220" operator="lessThan">
      <formula>0</formula>
    </cfRule>
  </conditionalFormatting>
  <conditionalFormatting sqref="P67 P75:P81">
    <cfRule type="duplicateValues" dxfId="165" priority="219"/>
  </conditionalFormatting>
  <conditionalFormatting sqref="AJ45 AJ61:AJ66">
    <cfRule type="cellIs" dxfId="164" priority="212" operator="lessThan">
      <formula>0</formula>
    </cfRule>
    <cfRule type="cellIs" dxfId="163" priority="215" operator="lessThan">
      <formula>0</formula>
    </cfRule>
  </conditionalFormatting>
  <conditionalFormatting sqref="P45 P61:P66">
    <cfRule type="duplicateValues" dxfId="162" priority="214"/>
  </conditionalFormatting>
  <conditionalFormatting sqref="AJ68:AJ74">
    <cfRule type="cellIs" dxfId="161" priority="207" operator="lessThan">
      <formula>0</formula>
    </cfRule>
    <cfRule type="cellIs" dxfId="160" priority="210" operator="lessThan">
      <formula>0</formula>
    </cfRule>
  </conditionalFormatting>
  <conditionalFormatting sqref="P68:P74">
    <cfRule type="duplicateValues" dxfId="159" priority="209"/>
  </conditionalFormatting>
  <conditionalFormatting sqref="AJ30 AJ38:AJ44">
    <cfRule type="cellIs" dxfId="158" priority="202" operator="lessThan">
      <formula>0</formula>
    </cfRule>
    <cfRule type="cellIs" dxfId="157" priority="205" operator="lessThan">
      <formula>0</formula>
    </cfRule>
  </conditionalFormatting>
  <conditionalFormatting sqref="P30 P38:P44">
    <cfRule type="duplicateValues" dxfId="156" priority="204"/>
  </conditionalFormatting>
  <conditionalFormatting sqref="AJ23:AJ29">
    <cfRule type="cellIs" dxfId="155" priority="197" operator="lessThan">
      <formula>0</formula>
    </cfRule>
    <cfRule type="cellIs" dxfId="154" priority="200" operator="lessThan">
      <formula>0</formula>
    </cfRule>
  </conditionalFormatting>
  <conditionalFormatting sqref="P23:P29">
    <cfRule type="duplicateValues" dxfId="153" priority="199"/>
  </conditionalFormatting>
  <conditionalFormatting sqref="AJ31:AJ37">
    <cfRule type="cellIs" dxfId="152" priority="192" operator="lessThan">
      <formula>0</formula>
    </cfRule>
    <cfRule type="cellIs" dxfId="151" priority="195" operator="lessThan">
      <formula>0</formula>
    </cfRule>
  </conditionalFormatting>
  <conditionalFormatting sqref="P31:P37">
    <cfRule type="duplicateValues" dxfId="150" priority="194"/>
  </conditionalFormatting>
  <conditionalFormatting sqref="AJ46 AJ54:AJ60">
    <cfRule type="cellIs" dxfId="149" priority="187" operator="lessThan">
      <formula>0</formula>
    </cfRule>
    <cfRule type="cellIs" dxfId="148" priority="190" operator="lessThan">
      <formula>0</formula>
    </cfRule>
  </conditionalFormatting>
  <conditionalFormatting sqref="P46 P54:P60">
    <cfRule type="duplicateValues" dxfId="147" priority="189"/>
  </conditionalFormatting>
  <conditionalFormatting sqref="AJ47:AJ53">
    <cfRule type="cellIs" dxfId="146" priority="182" operator="lessThan">
      <formula>0</formula>
    </cfRule>
    <cfRule type="cellIs" dxfId="145" priority="185" operator="lessThan">
      <formula>0</formula>
    </cfRule>
  </conditionalFormatting>
  <conditionalFormatting sqref="P47:P53">
    <cfRule type="duplicateValues" dxfId="144" priority="184"/>
  </conditionalFormatting>
  <conditionalFormatting sqref="P147:P154 P156:P158">
    <cfRule type="duplicateValues" dxfId="143" priority="551"/>
  </conditionalFormatting>
  <conditionalFormatting sqref="R165">
    <cfRule type="duplicateValues" dxfId="142" priority="576"/>
  </conditionalFormatting>
  <conditionalFormatting sqref="P162 P165">
    <cfRule type="duplicateValues" dxfId="141" priority="578"/>
  </conditionalFormatting>
  <conditionalFormatting sqref="AJ178:AJ181">
    <cfRule type="cellIs" dxfId="140" priority="178" operator="lessThan">
      <formula>0</formula>
    </cfRule>
    <cfRule type="cellIs" dxfId="139" priority="179" operator="lessThan">
      <formula>0</formula>
    </cfRule>
  </conditionalFormatting>
  <conditionalFormatting sqref="R177">
    <cfRule type="duplicateValues" dxfId="138" priority="177"/>
  </conditionalFormatting>
  <conditionalFormatting sqref="AJ177">
    <cfRule type="cellIs" dxfId="137" priority="173" operator="lessThan">
      <formula>0</formula>
    </cfRule>
    <cfRule type="cellIs" dxfId="136" priority="176" operator="lessThan">
      <formula>0</formula>
    </cfRule>
  </conditionalFormatting>
  <conditionalFormatting sqref="P177">
    <cfRule type="duplicateValues" dxfId="135" priority="175"/>
  </conditionalFormatting>
  <conditionalFormatting sqref="R177">
    <cfRule type="duplicateValues" dxfId="134" priority="174"/>
  </conditionalFormatting>
  <conditionalFormatting sqref="R181">
    <cfRule type="duplicateValues" dxfId="133" priority="180"/>
  </conditionalFormatting>
  <conditionalFormatting sqref="P181">
    <cfRule type="duplicateValues" dxfId="132" priority="181"/>
  </conditionalFormatting>
  <conditionalFormatting sqref="AJ184:AJ187">
    <cfRule type="cellIs" dxfId="131" priority="169" operator="lessThan">
      <formula>0</formula>
    </cfRule>
    <cfRule type="cellIs" dxfId="130" priority="170" operator="lessThan">
      <formula>0</formula>
    </cfRule>
  </conditionalFormatting>
  <conditionalFormatting sqref="R183">
    <cfRule type="duplicateValues" dxfId="129" priority="168"/>
  </conditionalFormatting>
  <conditionalFormatting sqref="AJ183">
    <cfRule type="cellIs" dxfId="128" priority="164" operator="lessThan">
      <formula>0</formula>
    </cfRule>
    <cfRule type="cellIs" dxfId="127" priority="167" operator="lessThan">
      <formula>0</formula>
    </cfRule>
  </conditionalFormatting>
  <conditionalFormatting sqref="P183">
    <cfRule type="duplicateValues" dxfId="126" priority="166"/>
  </conditionalFormatting>
  <conditionalFormatting sqref="R183">
    <cfRule type="duplicateValues" dxfId="125" priority="165"/>
  </conditionalFormatting>
  <conditionalFormatting sqref="R184:R187">
    <cfRule type="duplicateValues" dxfId="124" priority="171"/>
  </conditionalFormatting>
  <conditionalFormatting sqref="P184:P187">
    <cfRule type="duplicateValues" dxfId="123" priority="172"/>
  </conditionalFormatting>
  <conditionalFormatting sqref="R182">
    <cfRule type="duplicateValues" dxfId="122" priority="163"/>
  </conditionalFormatting>
  <conditionalFormatting sqref="P182">
    <cfRule type="duplicateValues" dxfId="121" priority="162"/>
  </conditionalFormatting>
  <conditionalFormatting sqref="R182">
    <cfRule type="duplicateValues" dxfId="120" priority="161"/>
  </conditionalFormatting>
  <conditionalFormatting sqref="R188">
    <cfRule type="duplicateValues" dxfId="119" priority="160"/>
  </conditionalFormatting>
  <conditionalFormatting sqref="P188">
    <cfRule type="duplicateValues" dxfId="118" priority="159"/>
  </conditionalFormatting>
  <conditionalFormatting sqref="R188">
    <cfRule type="duplicateValues" dxfId="117" priority="158"/>
  </conditionalFormatting>
  <conditionalFormatting sqref="AJ190:AJ193">
    <cfRule type="cellIs" dxfId="116" priority="154" operator="lessThan">
      <formula>0</formula>
    </cfRule>
    <cfRule type="cellIs" dxfId="115" priority="155" operator="lessThan">
      <formula>0</formula>
    </cfRule>
  </conditionalFormatting>
  <conditionalFormatting sqref="R189">
    <cfRule type="duplicateValues" dxfId="114" priority="153"/>
  </conditionalFormatting>
  <conditionalFormatting sqref="AJ189">
    <cfRule type="cellIs" dxfId="113" priority="149" operator="lessThan">
      <formula>0</formula>
    </cfRule>
    <cfRule type="cellIs" dxfId="112" priority="152" operator="lessThan">
      <formula>0</formula>
    </cfRule>
  </conditionalFormatting>
  <conditionalFormatting sqref="P189">
    <cfRule type="duplicateValues" dxfId="111" priority="151"/>
  </conditionalFormatting>
  <conditionalFormatting sqref="R189">
    <cfRule type="duplicateValues" dxfId="110" priority="150"/>
  </conditionalFormatting>
  <conditionalFormatting sqref="R190:R193">
    <cfRule type="duplicateValues" dxfId="109" priority="156"/>
  </conditionalFormatting>
  <conditionalFormatting sqref="P190:P193">
    <cfRule type="duplicateValues" dxfId="108" priority="157"/>
  </conditionalFormatting>
  <conditionalFormatting sqref="R194">
    <cfRule type="duplicateValues" dxfId="107" priority="148"/>
  </conditionalFormatting>
  <conditionalFormatting sqref="P194">
    <cfRule type="duplicateValues" dxfId="106" priority="147"/>
  </conditionalFormatting>
  <conditionalFormatting sqref="R194">
    <cfRule type="duplicateValues" dxfId="105" priority="146"/>
  </conditionalFormatting>
  <conditionalFormatting sqref="AJ196:AJ199">
    <cfRule type="cellIs" dxfId="104" priority="142" operator="lessThan">
      <formula>0</formula>
    </cfRule>
    <cfRule type="cellIs" dxfId="103" priority="143" operator="lessThan">
      <formula>0</formula>
    </cfRule>
  </conditionalFormatting>
  <conditionalFormatting sqref="R195">
    <cfRule type="duplicateValues" dxfId="102" priority="141"/>
  </conditionalFormatting>
  <conditionalFormatting sqref="AJ195">
    <cfRule type="cellIs" dxfId="101" priority="137" operator="lessThan">
      <formula>0</formula>
    </cfRule>
    <cfRule type="cellIs" dxfId="100" priority="140" operator="lessThan">
      <formula>0</formula>
    </cfRule>
  </conditionalFormatting>
  <conditionalFormatting sqref="P195">
    <cfRule type="duplicateValues" dxfId="99" priority="139"/>
  </conditionalFormatting>
  <conditionalFormatting sqref="R195">
    <cfRule type="duplicateValues" dxfId="98" priority="138"/>
  </conditionalFormatting>
  <conditionalFormatting sqref="R196:R199">
    <cfRule type="duplicateValues" dxfId="97" priority="144"/>
  </conditionalFormatting>
  <conditionalFormatting sqref="P196:P199">
    <cfRule type="duplicateValues" dxfId="96" priority="145"/>
  </conditionalFormatting>
  <conditionalFormatting sqref="R200">
    <cfRule type="duplicateValues" dxfId="95" priority="136"/>
  </conditionalFormatting>
  <conditionalFormatting sqref="P200">
    <cfRule type="duplicateValues" dxfId="94" priority="135"/>
  </conditionalFormatting>
  <conditionalFormatting sqref="R200">
    <cfRule type="duplicateValues" dxfId="93" priority="134"/>
  </conditionalFormatting>
  <conditionalFormatting sqref="R210">
    <cfRule type="duplicateValues" dxfId="92" priority="133"/>
  </conditionalFormatting>
  <conditionalFormatting sqref="AJ210">
    <cfRule type="cellIs" dxfId="91" priority="129" operator="lessThan">
      <formula>0</formula>
    </cfRule>
    <cfRule type="cellIs" dxfId="90" priority="132" operator="lessThan">
      <formula>0</formula>
    </cfRule>
  </conditionalFormatting>
  <conditionalFormatting sqref="P210">
    <cfRule type="duplicateValues" dxfId="89" priority="131"/>
  </conditionalFormatting>
  <conditionalFormatting sqref="R210">
    <cfRule type="duplicateValues" dxfId="88" priority="130"/>
  </conditionalFormatting>
  <conditionalFormatting sqref="S211">
    <cfRule type="duplicateValues" dxfId="87" priority="128"/>
  </conditionalFormatting>
  <conditionalFormatting sqref="S211">
    <cfRule type="duplicateValues" dxfId="86" priority="127"/>
  </conditionalFormatting>
  <conditionalFormatting sqref="R211">
    <cfRule type="duplicateValues" dxfId="85" priority="126"/>
  </conditionalFormatting>
  <conditionalFormatting sqref="R211">
    <cfRule type="duplicateValues" dxfId="84" priority="125"/>
  </conditionalFormatting>
  <conditionalFormatting sqref="AJ211">
    <cfRule type="cellIs" dxfId="83" priority="123" operator="lessThan">
      <formula>0</formula>
    </cfRule>
    <cfRule type="cellIs" dxfId="82" priority="124" operator="lessThan">
      <formula>0</formula>
    </cfRule>
  </conditionalFormatting>
  <conditionalFormatting sqref="AJ118">
    <cfRule type="cellIs" dxfId="81" priority="118" operator="lessThan">
      <formula>0</formula>
    </cfRule>
    <cfRule type="cellIs" dxfId="80" priority="121" operator="lessThan">
      <formula>0</formula>
    </cfRule>
  </conditionalFormatting>
  <conditionalFormatting sqref="P118">
    <cfRule type="duplicateValues" dxfId="79" priority="120"/>
  </conditionalFormatting>
  <conditionalFormatting sqref="AJ111:AJ117">
    <cfRule type="cellIs" dxfId="78" priority="113" operator="lessThan">
      <formula>0</formula>
    </cfRule>
    <cfRule type="cellIs" dxfId="77" priority="116" operator="lessThan">
      <formula>0</formula>
    </cfRule>
  </conditionalFormatting>
  <conditionalFormatting sqref="P111:P117">
    <cfRule type="duplicateValues" dxfId="76" priority="115"/>
  </conditionalFormatting>
  <conditionalFormatting sqref="AJ119:AJ125">
    <cfRule type="cellIs" dxfId="75" priority="108" operator="lessThan">
      <formula>0</formula>
    </cfRule>
    <cfRule type="cellIs" dxfId="74" priority="111" operator="lessThan">
      <formula>0</formula>
    </cfRule>
  </conditionalFormatting>
  <conditionalFormatting sqref="P119:P125">
    <cfRule type="duplicateValues" dxfId="73" priority="110"/>
  </conditionalFormatting>
  <conditionalFormatting sqref="AJ104:AJ110">
    <cfRule type="cellIs" dxfId="72" priority="104" operator="lessThan">
      <formula>0</formula>
    </cfRule>
    <cfRule type="cellIs" dxfId="71" priority="106" operator="lessThan">
      <formula>0</formula>
    </cfRule>
  </conditionalFormatting>
  <conditionalFormatting sqref="P104:P110">
    <cfRule type="duplicateValues" dxfId="70" priority="105"/>
  </conditionalFormatting>
  <conditionalFormatting sqref="AJ97:AJ103">
    <cfRule type="cellIs" dxfId="69" priority="99" operator="lessThan">
      <formula>0</formula>
    </cfRule>
    <cfRule type="cellIs" dxfId="68" priority="102" operator="lessThan">
      <formula>0</formula>
    </cfRule>
  </conditionalFormatting>
  <conditionalFormatting sqref="P97:P103">
    <cfRule type="duplicateValues" dxfId="67" priority="101"/>
  </conditionalFormatting>
  <conditionalFormatting sqref="AJ172">
    <cfRule type="cellIs" dxfId="66" priority="95" operator="lessThan">
      <formula>0</formula>
    </cfRule>
    <cfRule type="cellIs" dxfId="65" priority="96" operator="lessThan">
      <formula>0</formula>
    </cfRule>
  </conditionalFormatting>
  <conditionalFormatting sqref="AJ155">
    <cfRule type="cellIs" dxfId="64" priority="90" operator="lessThan">
      <formula>0</formula>
    </cfRule>
    <cfRule type="cellIs" dxfId="63" priority="91" operator="lessThan">
      <formula>0</formula>
    </cfRule>
  </conditionalFormatting>
  <conditionalFormatting sqref="P155">
    <cfRule type="duplicateValues" dxfId="62" priority="94"/>
  </conditionalFormatting>
  <conditionalFormatting sqref="AJ163:AJ164">
    <cfRule type="cellIs" dxfId="61" priority="86" operator="lessThan">
      <formula>0</formula>
    </cfRule>
    <cfRule type="cellIs" dxfId="60" priority="87" operator="lessThan">
      <formula>0</formula>
    </cfRule>
  </conditionalFormatting>
  <conditionalFormatting sqref="P162:P165">
    <cfRule type="duplicateValues" dxfId="59" priority="89"/>
  </conditionalFormatting>
  <conditionalFormatting sqref="AJ134">
    <cfRule type="cellIs" dxfId="58" priority="81" operator="lessThan">
      <formula>0</formula>
    </cfRule>
    <cfRule type="cellIs" dxfId="57" priority="84" operator="lessThan">
      <formula>0</formula>
    </cfRule>
  </conditionalFormatting>
  <conditionalFormatting sqref="P134">
    <cfRule type="duplicateValues" dxfId="56" priority="83"/>
  </conditionalFormatting>
  <conditionalFormatting sqref="AJ127:AJ133">
    <cfRule type="cellIs" dxfId="55" priority="76" operator="lessThan">
      <formula>0</formula>
    </cfRule>
    <cfRule type="cellIs" dxfId="54" priority="79" operator="lessThan">
      <formula>0</formula>
    </cfRule>
  </conditionalFormatting>
  <conditionalFormatting sqref="P127:P133">
    <cfRule type="duplicateValues" dxfId="53" priority="78"/>
  </conditionalFormatting>
  <conditionalFormatting sqref="AJ135:AJ141">
    <cfRule type="cellIs" dxfId="52" priority="71" operator="lessThan">
      <formula>0</formula>
    </cfRule>
    <cfRule type="cellIs" dxfId="51" priority="74" operator="lessThan">
      <formula>0</formula>
    </cfRule>
  </conditionalFormatting>
  <conditionalFormatting sqref="P135:P141">
    <cfRule type="duplicateValues" dxfId="50" priority="73"/>
  </conditionalFormatting>
  <conditionalFormatting sqref="AJ126">
    <cfRule type="cellIs" dxfId="49" priority="67" operator="lessThan">
      <formula>0</formula>
    </cfRule>
    <cfRule type="cellIs" dxfId="48" priority="69" operator="lessThan">
      <formula>0</formula>
    </cfRule>
  </conditionalFormatting>
  <conditionalFormatting sqref="P126">
    <cfRule type="duplicateValues" dxfId="47" priority="68"/>
  </conditionalFormatting>
  <conditionalFormatting sqref="AJ142">
    <cfRule type="cellIs" dxfId="46" priority="62" operator="lessThan">
      <formula>0</formula>
    </cfRule>
    <cfRule type="cellIs" dxfId="45" priority="65" operator="lessThan">
      <formula>0</formula>
    </cfRule>
  </conditionalFormatting>
  <conditionalFormatting sqref="P142">
    <cfRule type="duplicateValues" dxfId="44" priority="64"/>
  </conditionalFormatting>
  <conditionalFormatting sqref="R21:R22 R89 R143:R144">
    <cfRule type="duplicateValues" dxfId="43" priority="61"/>
  </conditionalFormatting>
  <conditionalFormatting sqref="R82:R88">
    <cfRule type="duplicateValues" dxfId="42" priority="60"/>
  </conditionalFormatting>
  <conditionalFormatting sqref="R21:R144">
    <cfRule type="duplicateValues" dxfId="41" priority="59"/>
  </conditionalFormatting>
  <conditionalFormatting sqref="R67 R75:R81">
    <cfRule type="duplicateValues" dxfId="40" priority="58"/>
  </conditionalFormatting>
  <conditionalFormatting sqref="R45 R61:R66">
    <cfRule type="duplicateValues" dxfId="39" priority="57"/>
  </conditionalFormatting>
  <conditionalFormatting sqref="R68:R74">
    <cfRule type="duplicateValues" dxfId="38" priority="56"/>
  </conditionalFormatting>
  <conditionalFormatting sqref="R30 R38:R44">
    <cfRule type="duplicateValues" dxfId="37" priority="55"/>
  </conditionalFormatting>
  <conditionalFormatting sqref="R23:R29">
    <cfRule type="duplicateValues" dxfId="36" priority="54"/>
  </conditionalFormatting>
  <conditionalFormatting sqref="R31:R37">
    <cfRule type="duplicateValues" dxfId="35" priority="53"/>
  </conditionalFormatting>
  <conditionalFormatting sqref="R46 R54:R60">
    <cfRule type="duplicateValues" dxfId="34" priority="52"/>
  </conditionalFormatting>
  <conditionalFormatting sqref="R47:R53">
    <cfRule type="duplicateValues" dxfId="33" priority="51"/>
  </conditionalFormatting>
  <conditionalFormatting sqref="R118">
    <cfRule type="duplicateValues" dxfId="32" priority="50"/>
  </conditionalFormatting>
  <conditionalFormatting sqref="R111:R117">
    <cfRule type="duplicateValues" dxfId="31" priority="49"/>
  </conditionalFormatting>
  <conditionalFormatting sqref="R119:R125">
    <cfRule type="duplicateValues" dxfId="30" priority="48"/>
  </conditionalFormatting>
  <conditionalFormatting sqref="R104:R110">
    <cfRule type="duplicateValues" dxfId="29" priority="47"/>
  </conditionalFormatting>
  <conditionalFormatting sqref="R97:R103">
    <cfRule type="duplicateValues" dxfId="28" priority="46"/>
  </conditionalFormatting>
  <conditionalFormatting sqref="R134">
    <cfRule type="duplicateValues" dxfId="27" priority="45"/>
  </conditionalFormatting>
  <conditionalFormatting sqref="R127:R133">
    <cfRule type="duplicateValues" dxfId="26" priority="44"/>
  </conditionalFormatting>
  <conditionalFormatting sqref="R135:R141">
    <cfRule type="duplicateValues" dxfId="25" priority="43"/>
  </conditionalFormatting>
  <conditionalFormatting sqref="R126">
    <cfRule type="duplicateValues" dxfId="24" priority="42"/>
  </conditionalFormatting>
  <conditionalFormatting sqref="R142">
    <cfRule type="duplicateValues" dxfId="23" priority="41"/>
  </conditionalFormatting>
  <conditionalFormatting sqref="P147:P159">
    <cfRule type="duplicateValues" dxfId="22" priority="40"/>
  </conditionalFormatting>
  <conditionalFormatting sqref="R159">
    <cfRule type="duplicateValues" dxfId="21" priority="38"/>
  </conditionalFormatting>
  <conditionalFormatting sqref="R147:R159">
    <cfRule type="duplicateValues" dxfId="20" priority="37"/>
  </conditionalFormatting>
  <conditionalFormatting sqref="R147:R154 R156:R158">
    <cfRule type="duplicateValues" dxfId="19" priority="39"/>
  </conditionalFormatting>
  <conditionalFormatting sqref="R155">
    <cfRule type="duplicateValues" dxfId="18" priority="36"/>
  </conditionalFormatting>
  <conditionalFormatting sqref="R147:R159">
    <cfRule type="duplicateValues" dxfId="17" priority="35"/>
  </conditionalFormatting>
  <conditionalFormatting sqref="R162:R164">
    <cfRule type="duplicateValues" dxfId="16" priority="33"/>
  </conditionalFormatting>
  <conditionalFormatting sqref="R162">
    <cfRule type="duplicateValues" dxfId="15" priority="34"/>
  </conditionalFormatting>
  <conditionalFormatting sqref="R162:R164">
    <cfRule type="duplicateValues" dxfId="14" priority="32"/>
  </conditionalFormatting>
  <conditionalFormatting sqref="V162:V165">
    <cfRule type="duplicateValues" dxfId="13" priority="16"/>
  </conditionalFormatting>
  <conditionalFormatting sqref="V162:V165">
    <cfRule type="duplicateValues" dxfId="12" priority="15"/>
  </conditionalFormatting>
  <conditionalFormatting sqref="V147:V159">
    <cfRule type="duplicateValues" dxfId="11" priority="13"/>
  </conditionalFormatting>
  <conditionalFormatting sqref="V21:V144">
    <cfRule type="duplicateValues" dxfId="10" priority="12"/>
  </conditionalFormatting>
  <conditionalFormatting sqref="V174:V175">
    <cfRule type="duplicateValues" dxfId="9" priority="11"/>
  </conditionalFormatting>
  <conditionalFormatting sqref="V174:V175">
    <cfRule type="duplicateValues" dxfId="8" priority="10"/>
  </conditionalFormatting>
  <conditionalFormatting sqref="R174:R175">
    <cfRule type="duplicateValues" dxfId="7" priority="9"/>
  </conditionalFormatting>
  <conditionalFormatting sqref="R174:R175">
    <cfRule type="duplicateValues" dxfId="6" priority="8"/>
  </conditionalFormatting>
  <conditionalFormatting sqref="P168:P175">
    <cfRule type="duplicateValues" dxfId="5" priority="6"/>
  </conditionalFormatting>
  <conditionalFormatting sqref="V168:V173">
    <cfRule type="duplicateValues" dxfId="4" priority="5"/>
  </conditionalFormatting>
  <conditionalFormatting sqref="R168:R173">
    <cfRule type="duplicateValues" dxfId="3" priority="4"/>
  </conditionalFormatting>
  <conditionalFormatting sqref="P178:P180">
    <cfRule type="duplicateValues" dxfId="2" priority="3"/>
  </conditionalFormatting>
  <conditionalFormatting sqref="R178:R180">
    <cfRule type="duplicateValues" dxfId="1" priority="2"/>
  </conditionalFormatting>
  <conditionalFormatting sqref="V178:V180">
    <cfRule type="duplicateValues" dxfId="0" priority="1"/>
  </conditionalFormatting>
  <printOptions horizontalCentered="1" verticalCentered="1"/>
  <pageMargins left="0.31496062992125984" right="0.27559055118110237" top="0.31496062992125984" bottom="0" header="0" footer="0"/>
  <pageSetup scale="58" fitToWidth="2" fitToHeight="2" orientation="landscape" r:id="rId1"/>
  <headerFooter alignWithMargins="0">
    <oddFooter>&amp;LVersión 3. 23/07/2019</oddFooter>
  </headerFooter>
  <rowBreaks count="1" manualBreakCount="1">
    <brk id="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7601_OK</vt:lpstr>
      <vt:lpstr>7611_OK</vt:lpstr>
      <vt:lpstr>7639_OK</vt:lpstr>
      <vt:lpstr>7649_OK</vt:lpstr>
      <vt:lpstr>7612_OK</vt:lpstr>
      <vt:lpstr>7597_OK</vt:lpstr>
      <vt:lpstr>'7597_OK'!Área_de_impresión</vt:lpstr>
      <vt:lpstr>'7601_OK'!Área_de_impresión</vt:lpstr>
      <vt:lpstr>'7611_OK'!Área_de_impresión</vt:lpstr>
      <vt:lpstr>'7612_OK'!Área_de_impresión</vt:lpstr>
      <vt:lpstr>'7639_OK'!Área_de_impresión</vt:lpstr>
      <vt:lpstr>'7649_OK'!Área_de_impresión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Orlando Arias</dc:creator>
  <cp:lastModifiedBy>Familia</cp:lastModifiedBy>
  <cp:lastPrinted>2019-07-28T23:58:51Z</cp:lastPrinted>
  <dcterms:created xsi:type="dcterms:W3CDTF">2018-05-03T21:24:38Z</dcterms:created>
  <dcterms:modified xsi:type="dcterms:W3CDTF">2021-07-10T02:54:31Z</dcterms:modified>
</cp:coreProperties>
</file>