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anna.bustos\Documents\Johanna Bustos\2017\Esquema de Publicaciones\6.3 Programas y Proyectos en Ejecución\Plan Operativo Anual por Dependencias\"/>
    </mc:Choice>
  </mc:AlternateContent>
  <bookViews>
    <workbookView xWindow="0" yWindow="0" windowWidth="20400" windowHeight="7755" tabRatio="672" firstSheet="1" activeTab="1"/>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Hoja1" sheetId="12" state="hidden" r:id="rId7"/>
    <sheet name="Hoja2" sheetId="13" state="hidden" r:id="rId8"/>
    <sheet name="Hoja3" sheetId="14" state="hidden" r:id="rId9"/>
    <sheet name="Hoja4" sheetId="15" state="hidden" r:id="rId10"/>
    <sheet name="Objetivo 3" sheetId="16" r:id="rId11"/>
    <sheet name="Objetivo 5" sheetId="17" r:id="rId12"/>
    <sheet name="Ob.5 Consolidado" sheetId="19" state="hidden" r:id="rId13"/>
    <sheet name="SIG" sheetId="18" state="hidden" r:id="rId14"/>
    <sheet name="DE" sheetId="20" state="hidden" r:id="rId15"/>
  </sheets>
  <externalReferences>
    <externalReference r:id="rId16"/>
    <externalReference r:id="rId17"/>
    <externalReference r:id="rId18"/>
    <externalReference r:id="rId19"/>
  </externalReferences>
  <definedNames>
    <definedName name="_xlnm._FilterDatabase" localSheetId="3" hidden="1">'Act. Gestión y Seguimiento '!$A$11:$AA$41</definedName>
    <definedName name="_xlnm._FilterDatabase" localSheetId="7" hidden="1">Hoja2!$A$4:$AB$39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Estrategias'!$A$1:$AA$88</definedName>
    <definedName name="_xlnm.Print_Area" localSheetId="3">'Act. Gestión y Seguimiento '!$A$1:$AA$24</definedName>
    <definedName name="_xlnm.Print_Area" localSheetId="8">Hoja3!$A$1:$M$11</definedName>
    <definedName name="_xlnm.Print_Area" localSheetId="1">'Marco General'!$A$1:$I$88</definedName>
    <definedName name="areas">Listas!$B$3:$B$8</definedName>
    <definedName name="objetivos">Listas!$L$3:$L$8</definedName>
    <definedName name="procesos">Listas!$B$13:$B$30</definedName>
    <definedName name="proyectos">Listas!$H$3:$H$8</definedName>
    <definedName name="_xlnm.Print_Titles" localSheetId="2">'Act. Estrategias'!$54:$56</definedName>
    <definedName name="_xlnm.Print_Titles" localSheetId="3">'Act. Gestión y Seguimiento '!$9:$11</definedName>
  </definedNames>
  <calcPr calcId="152511"/>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S50" i="19" l="1"/>
  <c r="AF27" i="19"/>
  <c r="AF28" i="19"/>
  <c r="AF29" i="19"/>
  <c r="AF30" i="19"/>
  <c r="AF31" i="19"/>
  <c r="AF32" i="19"/>
  <c r="AF33" i="19"/>
  <c r="AF34" i="19"/>
  <c r="AF35" i="19"/>
  <c r="AF36" i="19"/>
  <c r="AF37" i="19"/>
  <c r="AF38" i="19"/>
  <c r="AF39" i="19"/>
  <c r="AF40" i="19"/>
  <c r="AF26" i="19"/>
  <c r="AC39" i="19"/>
  <c r="AC36" i="19"/>
  <c r="AD36" i="19" s="1"/>
  <c r="AC34" i="19"/>
  <c r="AC31" i="19"/>
  <c r="AC29" i="19"/>
  <c r="AD39" i="19" l="1"/>
  <c r="AD29" i="19"/>
  <c r="AD31" i="19"/>
  <c r="AD34" i="19"/>
  <c r="AD26" i="19"/>
  <c r="AC26" i="19"/>
  <c r="R163" i="19"/>
  <c r="S163" i="19" s="1"/>
  <c r="N163" i="19"/>
  <c r="M163" i="19"/>
  <c r="R162" i="19"/>
  <c r="S162" i="19" s="1"/>
  <c r="N162" i="19"/>
  <c r="M162" i="19"/>
  <c r="S161" i="19"/>
  <c r="N161" i="19"/>
  <c r="M161" i="19"/>
  <c r="AF16" i="19" l="1"/>
  <c r="AG16" i="19" s="1"/>
  <c r="O161" i="19"/>
  <c r="O162" i="19"/>
  <c r="O163" i="19"/>
  <c r="U145" i="19"/>
  <c r="V145" i="19" l="1"/>
  <c r="AC37" i="19"/>
  <c r="AD37" i="19" s="1"/>
  <c r="U144" i="19"/>
  <c r="R144" i="19"/>
  <c r="S144" i="19" s="1"/>
  <c r="V144" i="19" l="1"/>
  <c r="AC32" i="19"/>
  <c r="AD32" i="19" s="1"/>
  <c r="U146" i="19"/>
  <c r="V146" i="19" s="1"/>
  <c r="R133" i="19" l="1"/>
  <c r="S133" i="19" s="1"/>
  <c r="N133" i="19"/>
  <c r="M133" i="19"/>
  <c r="R132" i="19"/>
  <c r="S132" i="19" s="1"/>
  <c r="N132" i="19"/>
  <c r="M132" i="19"/>
  <c r="R131" i="19"/>
  <c r="S131" i="19" s="1"/>
  <c r="N131" i="19"/>
  <c r="M131" i="19"/>
  <c r="R130" i="19"/>
  <c r="S130" i="19" s="1"/>
  <c r="N130" i="19"/>
  <c r="M130" i="19"/>
  <c r="O131" i="19" l="1"/>
  <c r="O132" i="19"/>
  <c r="O130" i="19"/>
  <c r="O133" i="19"/>
  <c r="U117" i="19" s="1"/>
  <c r="U118" i="19"/>
  <c r="R117" i="19"/>
  <c r="V117" i="19" l="1"/>
  <c r="AC38" i="19"/>
  <c r="AD38" i="19" s="1"/>
  <c r="V118" i="19"/>
  <c r="AC33" i="19"/>
  <c r="AD33" i="19" s="1"/>
  <c r="S117" i="19"/>
  <c r="U119" i="19"/>
  <c r="V119" i="19" s="1"/>
  <c r="N106" i="19" l="1"/>
  <c r="M106" i="19"/>
  <c r="N105" i="19"/>
  <c r="M105" i="19"/>
  <c r="N104" i="19"/>
  <c r="M104" i="19"/>
  <c r="N103" i="19"/>
  <c r="M103" i="19"/>
  <c r="N102" i="19"/>
  <c r="M102" i="19"/>
  <c r="O102" i="19" l="1"/>
  <c r="O103" i="19"/>
  <c r="O104" i="19"/>
  <c r="O105" i="19"/>
  <c r="O106" i="19"/>
  <c r="S89" i="19"/>
  <c r="T89" i="19" l="1"/>
  <c r="N77" i="19" l="1"/>
  <c r="M77" i="19"/>
  <c r="N76" i="19"/>
  <c r="M76" i="19"/>
  <c r="N75" i="19"/>
  <c r="M75" i="19"/>
  <c r="N74" i="19"/>
  <c r="M74" i="19"/>
  <c r="N73" i="19"/>
  <c r="M73" i="19"/>
  <c r="N72" i="19"/>
  <c r="M72" i="19"/>
  <c r="N71" i="19"/>
  <c r="M71" i="19"/>
  <c r="N70" i="19"/>
  <c r="M70" i="19"/>
  <c r="U54" i="19"/>
  <c r="N69" i="19"/>
  <c r="M69" i="19"/>
  <c r="N68" i="19"/>
  <c r="M68" i="19"/>
  <c r="N67" i="19"/>
  <c r="M67" i="19"/>
  <c r="N66" i="19"/>
  <c r="M66" i="19"/>
  <c r="N65" i="19"/>
  <c r="M65" i="19"/>
  <c r="S38" i="19"/>
  <c r="N38" i="19"/>
  <c r="M38" i="19"/>
  <c r="R37" i="19"/>
  <c r="S37" i="19" s="1"/>
  <c r="N37" i="19"/>
  <c r="M37" i="19"/>
  <c r="R36" i="19"/>
  <c r="S36" i="19" s="1"/>
  <c r="N36" i="19"/>
  <c r="M36" i="19"/>
  <c r="R35" i="19"/>
  <c r="S35" i="19" s="1"/>
  <c r="N35" i="19"/>
  <c r="M35" i="19"/>
  <c r="S34" i="19"/>
  <c r="N34" i="19"/>
  <c r="M34" i="19"/>
  <c r="R33" i="19"/>
  <c r="S33" i="19" s="1"/>
  <c r="N33" i="19"/>
  <c r="M33" i="19"/>
  <c r="R32" i="19"/>
  <c r="S32" i="19" s="1"/>
  <c r="N32" i="19"/>
  <c r="M32" i="19"/>
  <c r="R31" i="19"/>
  <c r="S31" i="19" s="1"/>
  <c r="N31" i="19"/>
  <c r="M31" i="19"/>
  <c r="R30" i="19"/>
  <c r="S30" i="19" s="1"/>
  <c r="N30" i="19"/>
  <c r="M30" i="19"/>
  <c r="R29" i="19"/>
  <c r="S29" i="19" s="1"/>
  <c r="N29" i="19"/>
  <c r="M29" i="19"/>
  <c r="R28" i="19"/>
  <c r="S28" i="19" s="1"/>
  <c r="N28" i="19"/>
  <c r="M28" i="19"/>
  <c r="R27" i="19"/>
  <c r="S27" i="19" s="1"/>
  <c r="N27" i="19"/>
  <c r="M27" i="19"/>
  <c r="R26" i="19"/>
  <c r="S26" i="19" s="1"/>
  <c r="N26" i="19"/>
  <c r="M26" i="19"/>
  <c r="U19" i="19"/>
  <c r="O32" i="19" l="1"/>
  <c r="O33" i="19"/>
  <c r="O38" i="19"/>
  <c r="V14" i="19" s="1"/>
  <c r="O65" i="19"/>
  <c r="O66" i="19"/>
  <c r="O67" i="19"/>
  <c r="O68" i="19"/>
  <c r="O69" i="19"/>
  <c r="O70" i="19"/>
  <c r="O71" i="19"/>
  <c r="O72" i="19"/>
  <c r="O77" i="19"/>
  <c r="O73" i="19"/>
  <c r="O74" i="19"/>
  <c r="O75" i="19"/>
  <c r="O76" i="19"/>
  <c r="O28" i="19"/>
  <c r="O29" i="19"/>
  <c r="O35" i="19"/>
  <c r="O36" i="19"/>
  <c r="O26" i="19"/>
  <c r="O27" i="19"/>
  <c r="V18" i="19" s="1"/>
  <c r="O30" i="19"/>
  <c r="O31" i="19"/>
  <c r="V17" i="19" s="1"/>
  <c r="O34" i="19"/>
  <c r="V16" i="19" s="1"/>
  <c r="O37" i="19"/>
  <c r="V15" i="19" s="1"/>
  <c r="S14" i="19"/>
  <c r="Y30" i="18"/>
  <c r="X30" i="18"/>
  <c r="Y29" i="18"/>
  <c r="X29" i="18"/>
  <c r="Y28" i="18"/>
  <c r="X28" i="18"/>
  <c r="Y27" i="18"/>
  <c r="X27" i="18"/>
  <c r="Y26" i="18"/>
  <c r="X26" i="18"/>
  <c r="Y25" i="18"/>
  <c r="X25" i="18"/>
  <c r="Y24" i="18"/>
  <c r="X24" i="18"/>
  <c r="Y23" i="18"/>
  <c r="X23" i="18"/>
  <c r="Y22" i="18"/>
  <c r="X22" i="18"/>
  <c r="Y21" i="18"/>
  <c r="X21" i="18"/>
  <c r="Y20" i="18"/>
  <c r="X20" i="18"/>
  <c r="Y19" i="18"/>
  <c r="X19" i="18"/>
  <c r="Y18" i="18"/>
  <c r="X18" i="18"/>
  <c r="E18" i="18"/>
  <c r="Y17" i="18"/>
  <c r="X17" i="18"/>
  <c r="E17" i="18"/>
  <c r="Y16" i="18"/>
  <c r="X16" i="18"/>
  <c r="E16" i="18"/>
  <c r="G3" i="18" s="1"/>
  <c r="Y15" i="18"/>
  <c r="X15" i="18"/>
  <c r="E15" i="18"/>
  <c r="F3" i="18" s="1"/>
  <c r="Y14" i="18"/>
  <c r="X14" i="18"/>
  <c r="E14" i="18"/>
  <c r="Y13" i="18"/>
  <c r="X13" i="18"/>
  <c r="E13" i="18"/>
  <c r="Y12" i="18"/>
  <c r="X12" i="18"/>
  <c r="E12" i="18"/>
  <c r="Y11" i="18"/>
  <c r="X11" i="18"/>
  <c r="E11" i="18"/>
  <c r="Y10" i="18"/>
  <c r="X10" i="18"/>
  <c r="E10" i="18"/>
  <c r="C6" i="18"/>
  <c r="S33" i="17"/>
  <c r="S34" i="17"/>
  <c r="X26" i="17"/>
  <c r="Q34" i="17"/>
  <c r="Q33" i="17"/>
  <c r="Q32" i="17"/>
  <c r="Q31" i="17"/>
  <c r="Q30" i="17"/>
  <c r="Q29" i="17"/>
  <c r="Q28" i="17"/>
  <c r="Q27" i="17"/>
  <c r="Q26" i="17"/>
  <c r="R26" i="17" s="1"/>
  <c r="S26" i="17" s="1"/>
  <c r="Q25" i="17"/>
  <c r="M23" i="17"/>
  <c r="N23" i="17"/>
  <c r="M24" i="17"/>
  <c r="N24" i="17"/>
  <c r="M25" i="17"/>
  <c r="N25" i="17"/>
  <c r="M26" i="17"/>
  <c r="N26" i="17"/>
  <c r="M27" i="17"/>
  <c r="N27" i="17"/>
  <c r="M28" i="17"/>
  <c r="N28" i="17"/>
  <c r="M29" i="17"/>
  <c r="N29" i="17"/>
  <c r="M30" i="17"/>
  <c r="N30" i="17"/>
  <c r="M31" i="17"/>
  <c r="N31" i="17"/>
  <c r="M32" i="17"/>
  <c r="N32" i="17"/>
  <c r="M33" i="17"/>
  <c r="N33" i="17"/>
  <c r="M34" i="17"/>
  <c r="N34" i="17"/>
  <c r="N22" i="17"/>
  <c r="O22" i="17" s="1"/>
  <c r="M22" i="17"/>
  <c r="Q24" i="17"/>
  <c r="Q23" i="17"/>
  <c r="Q22" i="17"/>
  <c r="R22" i="17" s="1"/>
  <c r="S22" i="17" s="1"/>
  <c r="W17" i="19" l="1"/>
  <c r="AC35" i="19"/>
  <c r="W18" i="19"/>
  <c r="AC40" i="19"/>
  <c r="R24" i="17"/>
  <c r="S24" i="17" s="1"/>
  <c r="R28" i="17"/>
  <c r="S28" i="17" s="1"/>
  <c r="R30" i="17"/>
  <c r="S30" i="17" s="1"/>
  <c r="R32" i="17"/>
  <c r="S32" i="17" s="1"/>
  <c r="E2" i="18"/>
  <c r="G2" i="18"/>
  <c r="E3" i="18"/>
  <c r="W15" i="19"/>
  <c r="AC30" i="19"/>
  <c r="R23" i="17"/>
  <c r="S23" i="17" s="1"/>
  <c r="O34" i="17"/>
  <c r="Y22" i="17" s="1"/>
  <c r="Z22" i="17" s="1"/>
  <c r="O33" i="17"/>
  <c r="Y23" i="17" s="1"/>
  <c r="Z23" i="17" s="1"/>
  <c r="O32" i="17"/>
  <c r="O31" i="17"/>
  <c r="O30" i="17"/>
  <c r="O29" i="17"/>
  <c r="O28" i="17"/>
  <c r="O27" i="17"/>
  <c r="O26" i="17"/>
  <c r="O25" i="17"/>
  <c r="O24" i="17"/>
  <c r="O23" i="17"/>
  <c r="V22" i="17" s="1"/>
  <c r="R25" i="17"/>
  <c r="S25" i="17" s="1"/>
  <c r="R27" i="17"/>
  <c r="S27" i="17" s="1"/>
  <c r="R29" i="17"/>
  <c r="S29" i="17" s="1"/>
  <c r="R31" i="17"/>
  <c r="S31" i="17" s="1"/>
  <c r="Z27" i="18"/>
  <c r="Z29" i="18"/>
  <c r="D2" i="18"/>
  <c r="F2" i="18"/>
  <c r="K2" i="18" s="1"/>
  <c r="D3" i="18"/>
  <c r="W16" i="19"/>
  <c r="AC27" i="19"/>
  <c r="W14" i="19"/>
  <c r="AC28" i="19"/>
  <c r="I3" i="18"/>
  <c r="I2" i="18"/>
  <c r="L2" i="18"/>
  <c r="L3" i="18"/>
  <c r="T50" i="19"/>
  <c r="V19" i="19"/>
  <c r="W19" i="19" s="1"/>
  <c r="T14" i="19"/>
  <c r="Z10" i="18"/>
  <c r="Z12" i="18"/>
  <c r="Z14" i="18"/>
  <c r="Z16" i="18"/>
  <c r="Z18" i="18"/>
  <c r="Z19" i="18"/>
  <c r="Z21" i="18"/>
  <c r="Z23" i="18"/>
  <c r="Z24" i="18"/>
  <c r="Z25" i="18"/>
  <c r="Z26" i="18"/>
  <c r="Z28" i="18"/>
  <c r="Z30" i="18"/>
  <c r="Z20" i="18"/>
  <c r="Z22" i="18"/>
  <c r="Z11" i="18"/>
  <c r="Z13" i="18"/>
  <c r="Z15" i="18"/>
  <c r="Z17" i="18"/>
  <c r="W22" i="17" l="1"/>
  <c r="Z26" i="17" s="1"/>
  <c r="Y26" i="17"/>
  <c r="Y24" i="17"/>
  <c r="Z24" i="17" s="1"/>
  <c r="Y25" i="17"/>
  <c r="Z25" i="17" s="1"/>
  <c r="AD40" i="19"/>
  <c r="AF11" i="19"/>
  <c r="AG11" i="19" s="1"/>
  <c r="AD35" i="19"/>
  <c r="AF12" i="19"/>
  <c r="AG12" i="19" s="1"/>
  <c r="J3" i="18"/>
  <c r="J2" i="18"/>
  <c r="K3" i="18"/>
  <c r="AF14" i="19"/>
  <c r="AG14" i="19" s="1"/>
  <c r="AD28" i="19"/>
  <c r="AD27" i="19"/>
  <c r="AF15" i="19"/>
  <c r="AG15" i="19" s="1"/>
  <c r="AI26" i="19"/>
  <c r="AF13" i="19"/>
  <c r="AG13" i="19" s="1"/>
  <c r="AD30" i="19"/>
  <c r="X22" i="16"/>
  <c r="S31" i="16"/>
  <c r="K31" i="16"/>
  <c r="J31" i="16"/>
  <c r="I31" i="16"/>
  <c r="H31" i="16"/>
  <c r="G31" i="16"/>
  <c r="F31" i="16"/>
  <c r="N31" i="16" s="1"/>
  <c r="E31" i="16"/>
  <c r="M31" i="16" s="1"/>
  <c r="M22" i="16"/>
  <c r="N22" i="16"/>
  <c r="M23" i="16"/>
  <c r="N23" i="16"/>
  <c r="M24" i="16"/>
  <c r="N24" i="16"/>
  <c r="M25" i="16"/>
  <c r="N25" i="16"/>
  <c r="M26" i="16"/>
  <c r="N26" i="16"/>
  <c r="M27" i="16"/>
  <c r="O27" i="16" s="1"/>
  <c r="N27" i="16"/>
  <c r="M28" i="16"/>
  <c r="N28" i="16"/>
  <c r="M29" i="16"/>
  <c r="O29" i="16" s="1"/>
  <c r="N29" i="16"/>
  <c r="M30" i="16"/>
  <c r="N30" i="16"/>
  <c r="Q30" i="16"/>
  <c r="R30" i="16" s="1"/>
  <c r="S30" i="16" s="1"/>
  <c r="Q29" i="16"/>
  <c r="Q28" i="16"/>
  <c r="R28" i="16" s="1"/>
  <c r="S28" i="16" s="1"/>
  <c r="Q27" i="16"/>
  <c r="Q26" i="16"/>
  <c r="R26" i="16" s="1"/>
  <c r="S26" i="16" s="1"/>
  <c r="Q25" i="16"/>
  <c r="Q24" i="16"/>
  <c r="R24" i="16" s="1"/>
  <c r="S24" i="16" s="1"/>
  <c r="Q23" i="16"/>
  <c r="Q22" i="16"/>
  <c r="R23" i="16" s="1"/>
  <c r="S23" i="16" s="1"/>
  <c r="Q21" i="16"/>
  <c r="R21" i="16" s="1"/>
  <c r="S21" i="16" s="1"/>
  <c r="Q20" i="16"/>
  <c r="R20" i="16" s="1"/>
  <c r="S20" i="16" s="1"/>
  <c r="J21" i="16"/>
  <c r="I21" i="16"/>
  <c r="H21" i="16"/>
  <c r="G21" i="16"/>
  <c r="F21" i="16"/>
  <c r="N21" i="16" s="1"/>
  <c r="E21" i="16"/>
  <c r="M21" i="16" s="1"/>
  <c r="J20" i="16"/>
  <c r="I20" i="16"/>
  <c r="H20" i="16"/>
  <c r="G20" i="16"/>
  <c r="F20" i="16"/>
  <c r="N20" i="16" s="1"/>
  <c r="E20" i="16"/>
  <c r="M20" i="16" s="1"/>
  <c r="R22" i="16" l="1"/>
  <c r="S22" i="16" s="1"/>
  <c r="R29" i="16"/>
  <c r="S29" i="16" s="1"/>
  <c r="R27" i="16"/>
  <c r="S27" i="16" s="1"/>
  <c r="R25" i="16"/>
  <c r="S25" i="16" s="1"/>
  <c r="AF17" i="19"/>
  <c r="AG17" i="19" s="1"/>
  <c r="AI32" i="19"/>
  <c r="AK34" i="19" s="1"/>
  <c r="O31" i="16"/>
  <c r="Y19" i="16" s="1"/>
  <c r="Z19" i="16" s="1"/>
  <c r="O26" i="16"/>
  <c r="O24" i="16"/>
  <c r="O25" i="16"/>
  <c r="O23" i="16"/>
  <c r="O30" i="16"/>
  <c r="O28" i="16"/>
  <c r="O22" i="16"/>
  <c r="Y20" i="16" s="1"/>
  <c r="Z20" i="16" s="1"/>
  <c r="O20" i="16"/>
  <c r="O21" i="16"/>
  <c r="Y21" i="16" l="1"/>
  <c r="Z21" i="16" s="1"/>
  <c r="V19" i="16"/>
  <c r="S31" i="9"/>
  <c r="S30" i="9"/>
  <c r="R31" i="9"/>
  <c r="R30" i="9"/>
  <c r="P31" i="9"/>
  <c r="P30" i="9"/>
  <c r="O31" i="9"/>
  <c r="O30" i="9"/>
  <c r="M31" i="9"/>
  <c r="M30" i="9"/>
  <c r="L31" i="9"/>
  <c r="L30" i="9"/>
  <c r="U51" i="9"/>
  <c r="S51" i="9"/>
  <c r="R51" i="9"/>
  <c r="P51" i="9"/>
  <c r="O51" i="9"/>
  <c r="M51" i="9"/>
  <c r="L51" i="9"/>
  <c r="W19" i="16" l="1"/>
  <c r="Z22" i="16" s="1"/>
  <c r="Y22" i="16"/>
  <c r="Y51" i="9"/>
  <c r="X51" i="9"/>
  <c r="X37" i="9"/>
  <c r="C41" i="3" l="1"/>
  <c r="C86" i="9"/>
  <c r="Y45" i="9" l="1"/>
  <c r="X45" i="9"/>
  <c r="Y44" i="9"/>
  <c r="X44" i="9"/>
  <c r="Y43" i="9"/>
  <c r="X43" i="9"/>
  <c r="Y42" i="9"/>
  <c r="X42" i="9"/>
  <c r="Y41" i="9"/>
  <c r="X41" i="9"/>
  <c r="Y40" i="9"/>
  <c r="X40" i="9"/>
  <c r="Y39" i="9"/>
  <c r="X39" i="9"/>
  <c r="Y38" i="9"/>
  <c r="X38" i="9"/>
  <c r="Y37" i="9"/>
  <c r="Y31" i="9"/>
  <c r="X31" i="9"/>
  <c r="Y30" i="9"/>
  <c r="X30" i="9"/>
  <c r="Z44" i="9" l="1"/>
  <c r="Z42" i="9"/>
  <c r="Z40" i="9"/>
  <c r="Z51" i="9"/>
  <c r="Z38" i="9"/>
  <c r="Z31" i="9"/>
  <c r="Z30" i="9"/>
  <c r="Z37" i="9"/>
  <c r="Z39" i="9"/>
  <c r="Z41" i="9"/>
  <c r="Z43" i="9"/>
  <c r="Z45" i="9"/>
  <c r="C8" i="9"/>
  <c r="Y17" i="3" l="1"/>
  <c r="X17" i="3"/>
  <c r="Z17" i="3" l="1"/>
  <c r="AA52" i="9"/>
  <c r="C13" i="9"/>
  <c r="C47" i="9"/>
  <c r="E31" i="9"/>
  <c r="E30" i="9"/>
  <c r="AA32" i="9" s="1"/>
  <c r="X39" i="13"/>
  <c r="Y39" i="13"/>
  <c r="W39" i="13"/>
  <c r="X38" i="13"/>
  <c r="W38" i="13"/>
  <c r="X37" i="13"/>
  <c r="Y37" i="13" s="1"/>
  <c r="W37" i="13"/>
  <c r="X36" i="13"/>
  <c r="Y36" i="13" s="1"/>
  <c r="W36" i="13"/>
  <c r="X35" i="13"/>
  <c r="Y35" i="13" s="1"/>
  <c r="W35" i="13"/>
  <c r="X34" i="13"/>
  <c r="W34" i="13"/>
  <c r="Y34" i="13" s="1"/>
  <c r="X33" i="13"/>
  <c r="W33" i="13"/>
  <c r="X32" i="13"/>
  <c r="W32" i="13"/>
  <c r="Y32" i="13" s="1"/>
  <c r="X31" i="13"/>
  <c r="W31" i="13"/>
  <c r="X30" i="13"/>
  <c r="W30" i="13"/>
  <c r="X29" i="13"/>
  <c r="W29" i="13"/>
  <c r="Y29" i="13" s="1"/>
  <c r="X28" i="13"/>
  <c r="W28" i="13"/>
  <c r="X27" i="13"/>
  <c r="Y27" i="13"/>
  <c r="W27" i="13"/>
  <c r="X26" i="13"/>
  <c r="Y26" i="13" s="1"/>
  <c r="W26" i="13"/>
  <c r="X25" i="13"/>
  <c r="Y25" i="13" s="1"/>
  <c r="W25" i="13"/>
  <c r="X24" i="13"/>
  <c r="W24" i="13"/>
  <c r="X23" i="13"/>
  <c r="Y23" i="13" s="1"/>
  <c r="W23" i="13"/>
  <c r="X22" i="13"/>
  <c r="Y22" i="13" s="1"/>
  <c r="W22" i="13"/>
  <c r="X21" i="13"/>
  <c r="W21" i="13"/>
  <c r="X20" i="13"/>
  <c r="W20" i="13"/>
  <c r="X19" i="13"/>
  <c r="Y19" i="13" s="1"/>
  <c r="W19" i="13"/>
  <c r="X18" i="13"/>
  <c r="W18" i="13"/>
  <c r="Y18" i="13" s="1"/>
  <c r="Y20" i="13"/>
  <c r="Y28" i="13"/>
  <c r="AA85" i="9"/>
  <c r="E45" i="9"/>
  <c r="E44" i="9"/>
  <c r="E43" i="9"/>
  <c r="E42" i="9"/>
  <c r="E41" i="9"/>
  <c r="E40" i="9"/>
  <c r="E39" i="9"/>
  <c r="E38" i="9"/>
  <c r="E37" i="9"/>
  <c r="E84" i="9"/>
  <c r="E78" i="9"/>
  <c r="E72" i="9"/>
  <c r="E71" i="9"/>
  <c r="E70" i="9"/>
  <c r="E69" i="9"/>
  <c r="E68" i="9"/>
  <c r="E67" i="9"/>
  <c r="E66" i="9"/>
  <c r="E65" i="9"/>
  <c r="E59" i="9"/>
  <c r="E58" i="9"/>
  <c r="E57" i="9"/>
  <c r="X59" i="9"/>
  <c r="Y59" i="9"/>
  <c r="Y24" i="3"/>
  <c r="X24" i="3"/>
  <c r="Y39" i="3"/>
  <c r="X39" i="3"/>
  <c r="Y38" i="3"/>
  <c r="Z38" i="3" s="1"/>
  <c r="X38" i="3"/>
  <c r="Y23" i="3"/>
  <c r="Z23" i="3" s="1"/>
  <c r="X23" i="3"/>
  <c r="Y22" i="3"/>
  <c r="X22" i="3"/>
  <c r="Y18" i="3"/>
  <c r="X18" i="3"/>
  <c r="Y16" i="3"/>
  <c r="X16" i="3"/>
  <c r="Y15" i="3"/>
  <c r="X15" i="3"/>
  <c r="Y14" i="3"/>
  <c r="X14" i="3"/>
  <c r="Y12" i="3"/>
  <c r="X12" i="3"/>
  <c r="Y69" i="9"/>
  <c r="X69" i="9"/>
  <c r="Y72" i="9"/>
  <c r="Z72" i="9" s="1"/>
  <c r="X72" i="9"/>
  <c r="Y71" i="9"/>
  <c r="X71" i="9"/>
  <c r="Y70" i="9"/>
  <c r="X70" i="9"/>
  <c r="Y68" i="9"/>
  <c r="X68" i="9"/>
  <c r="Y67" i="9"/>
  <c r="X67" i="9"/>
  <c r="Y66" i="9"/>
  <c r="X66" i="9"/>
  <c r="Z22" i="3"/>
  <c r="Z71" i="9"/>
  <c r="Y31" i="3"/>
  <c r="Y32" i="3"/>
  <c r="Y33" i="3"/>
  <c r="Y34" i="3"/>
  <c r="Y35" i="3"/>
  <c r="Y36" i="3"/>
  <c r="Y37" i="3"/>
  <c r="X31" i="3"/>
  <c r="X32" i="3"/>
  <c r="X33" i="3"/>
  <c r="X34" i="3"/>
  <c r="X35" i="3"/>
  <c r="X36" i="3"/>
  <c r="X37" i="3"/>
  <c r="Y21" i="3"/>
  <c r="X21" i="3"/>
  <c r="Y20" i="3"/>
  <c r="X20" i="3"/>
  <c r="Y13" i="3"/>
  <c r="X13" i="3"/>
  <c r="Y19" i="3"/>
  <c r="Z19" i="3" s="1"/>
  <c r="X19" i="3"/>
  <c r="B49" i="11"/>
  <c r="B48" i="11"/>
  <c r="B47" i="11"/>
  <c r="B46" i="11"/>
  <c r="B45" i="11"/>
  <c r="B44" i="11"/>
  <c r="Y84" i="9"/>
  <c r="X84" i="9"/>
  <c r="Z84" i="9"/>
  <c r="J7" i="9"/>
  <c r="C7" i="9"/>
  <c r="Y30" i="3"/>
  <c r="X30" i="3"/>
  <c r="X78" i="9"/>
  <c r="Y78" i="9"/>
  <c r="Y65" i="9"/>
  <c r="X65" i="9"/>
  <c r="Z65" i="9" s="1"/>
  <c r="Y58" i="9"/>
  <c r="Y57" i="9"/>
  <c r="X58" i="9"/>
  <c r="X57" i="9"/>
  <c r="F14" i="4"/>
  <c r="T8" i="9" s="1"/>
  <c r="F13" i="4"/>
  <c r="T7" i="9" s="1"/>
  <c r="E8" i="4"/>
  <c r="C19" i="9"/>
  <c r="C20" i="9"/>
  <c r="C21" i="9"/>
  <c r="C22" i="9"/>
  <c r="C23" i="9"/>
  <c r="C24" i="9"/>
  <c r="C18" i="9"/>
  <c r="O12" i="9"/>
  <c r="C61" i="9" s="1"/>
  <c r="O13" i="9"/>
  <c r="C74" i="9" s="1"/>
  <c r="O14" i="9"/>
  <c r="C80" i="9" s="1"/>
  <c r="O15" i="9"/>
  <c r="O16" i="9"/>
  <c r="O11" i="9"/>
  <c r="C53" i="9" s="1"/>
  <c r="C12" i="9"/>
  <c r="C33" i="9" s="1"/>
  <c r="C14" i="9"/>
  <c r="C15" i="9"/>
  <c r="C16" i="9"/>
  <c r="C11" i="9"/>
  <c r="C26" i="9"/>
  <c r="T5" i="3"/>
  <c r="T4" i="3"/>
  <c r="N5" i="3"/>
  <c r="N4" i="3"/>
  <c r="C4" i="3"/>
  <c r="E39" i="4"/>
  <c r="E40" i="4"/>
  <c r="E41" i="4"/>
  <c r="E42" i="4"/>
  <c r="E43" i="4"/>
  <c r="E44" i="4"/>
  <c r="E45" i="4"/>
  <c r="E38" i="4"/>
  <c r="E30" i="4"/>
  <c r="E31" i="4"/>
  <c r="E32" i="4"/>
  <c r="E33" i="4"/>
  <c r="E34" i="4"/>
  <c r="E35" i="4"/>
  <c r="E36" i="4"/>
  <c r="E29" i="4"/>
  <c r="E21" i="4"/>
  <c r="E22" i="4"/>
  <c r="E23" i="4"/>
  <c r="E24" i="4"/>
  <c r="E25" i="4"/>
  <c r="E26" i="4"/>
  <c r="E27" i="4"/>
  <c r="E20" i="4"/>
  <c r="C4" i="9"/>
  <c r="C2" i="9"/>
  <c r="C1" i="9"/>
  <c r="C2" i="3"/>
  <c r="C1" i="3"/>
  <c r="AA46" i="9"/>
  <c r="Z57" i="9" l="1"/>
  <c r="Z58" i="9"/>
  <c r="Z67" i="9"/>
  <c r="Z68" i="9"/>
  <c r="Z70" i="9"/>
  <c r="Z59" i="9"/>
  <c r="Y21" i="13"/>
  <c r="Y24" i="13"/>
  <c r="Y30" i="13"/>
  <c r="Y31" i="13"/>
  <c r="Y33" i="13"/>
  <c r="Y38" i="13"/>
  <c r="Z37" i="3"/>
  <c r="Z35" i="3"/>
  <c r="Z24" i="3"/>
  <c r="Z12" i="3"/>
  <c r="AA25" i="3" s="1"/>
  <c r="Z13" i="3"/>
  <c r="Z14" i="3"/>
  <c r="Z69" i="9"/>
  <c r="AA60" i="9"/>
  <c r="Z20" i="3"/>
  <c r="Z15" i="3"/>
  <c r="Z18" i="3"/>
  <c r="Z30" i="3"/>
  <c r="Z36" i="3"/>
  <c r="Z32" i="3"/>
  <c r="Z78" i="9"/>
  <c r="AA79" i="9" s="1"/>
  <c r="Z21" i="3"/>
  <c r="Z31" i="3"/>
  <c r="Z34" i="3"/>
  <c r="Z66" i="9"/>
  <c r="Z39" i="3"/>
  <c r="Z33" i="3"/>
  <c r="Z16" i="3"/>
  <c r="AA73" i="9" l="1"/>
  <c r="AA40" i="3"/>
  <c r="AA86" i="9"/>
  <c r="H48" i="4" l="1"/>
</calcChain>
</file>

<file path=xl/comments1.xml><?xml version="1.0" encoding="utf-8"?>
<comments xmlns="http://schemas.openxmlformats.org/spreadsheetml/2006/main">
  <authors>
    <author>idpc</author>
  </authors>
  <commentList>
    <comment ref="F20"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shapeId="0">
      <text>
        <r>
          <rPr>
            <b/>
            <sz val="9"/>
            <color indexed="81"/>
            <rFont val="Tahoma"/>
            <family val="2"/>
          </rPr>
          <t>IDPC:</t>
        </r>
        <r>
          <rPr>
            <sz val="9"/>
            <color indexed="81"/>
            <rFont val="Tahoma"/>
            <family val="2"/>
          </rPr>
          <t xml:space="preserve">
Antes de desplegar la lista seleccione primero los objetivos estratégicos por favor</t>
        </r>
      </text>
    </comment>
    <comment ref="F38" authorId="0"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<sst xmlns="http://schemas.openxmlformats.org/spreadsheetml/2006/main" count="2346" uniqueCount="631">
  <si>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</si>
  <si>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</si>
  <si>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</si>
  <si>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</si>
  <si>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</si>
  <si>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</si>
  <si>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</si>
  <si>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</si>
  <si>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</si>
  <si>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</si>
  <si>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</si>
  <si>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</si>
  <si>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</si>
  <si>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</si>
  <si>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</si>
  <si>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</si>
  <si>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</si>
  <si>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</si>
  <si>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</si>
  <si>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</si>
  <si>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</si>
  <si>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</si>
  <si>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</si>
  <si>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</si>
  <si>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</si>
  <si>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</si>
  <si>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</si>
  <si>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</si>
  <si>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</si>
  <si>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</si>
  <si>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</si>
  <si>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</si>
  <si>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</si>
  <si>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</si>
  <si>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</si>
  <si>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</si>
  <si>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</si>
  <si>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</si>
  <si>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</si>
  <si>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</si>
  <si>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</si>
  <si>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</si>
  <si>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</si>
  <si>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</si>
  <si>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</si>
  <si>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</si>
  <si>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</si>
  <si>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</si>
  <si>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</si>
  <si>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</si>
  <si>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</si>
  <si>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</si>
  <si>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</si>
  <si>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</si>
  <si>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</si>
  <si>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</si>
  <si>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</si>
  <si>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</si>
  <si>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</si>
  <si>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</si>
  <si>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</si>
  <si>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</si>
  <si>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</si>
  <si>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</si>
  <si>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</si>
  <si>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</si>
  <si>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</si>
  <si>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</si>
  <si>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</si>
  <si>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</si>
  <si>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</si>
  <si>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</si>
  <si>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</si>
  <si>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</si>
  <si>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</si>
  <si>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</si>
  <si>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</si>
  <si>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</si>
  <si>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</si>
  <si>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</si>
  <si>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</si>
  <si>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</si>
  <si>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</si>
  <si>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</si>
  <si>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</si>
  <si>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</si>
  <si>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</si>
  <si>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</si>
  <si>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</si>
  <si>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</si>
  <si>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</si>
  <si>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</si>
  <si>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</si>
  <si>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</si>
  <si>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</si>
  <si>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</si>
  <si>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</si>
  <si>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</si>
  <si>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</si>
  <si>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</si>
  <si>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</si>
  <si>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</si>
  <si>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</si>
  <si>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</si>
  <si>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</si>
  <si>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</si>
  <si>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</si>
  <si>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</si>
  <si>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</si>
  <si>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</si>
  <si>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</si>
  <si>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</si>
  <si>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</si>
  <si>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</si>
  <si>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</si>
  <si>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</si>
  <si>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</si>
  <si>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</si>
  <si>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</si>
  <si>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</si>
  <si>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</si>
  <si>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</si>
  <si>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</si>
  <si>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</si>
  <si>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</si>
  <si>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</si>
  <si>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</si>
  <si>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</si>
  <si>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</si>
  <si>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</si>
  <si>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Informe de gestión</t>
  </si>
  <si>
    <t>Informes o reportes de ley</t>
  </si>
  <si>
    <t>Actividades del subsistema planes</t>
  </si>
  <si>
    <t>Planes propios de la dependencia</t>
  </si>
  <si>
    <t>Seguimiento planes de mejoramiento</t>
  </si>
  <si>
    <t xml:space="preserve">Reuniones de autoevaluación del proceso </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</si>
  <si>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</si>
  <si>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</si>
  <si>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</si>
  <si>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</si>
  <si>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</si>
  <si>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</si>
  <si>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</si>
  <si>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</si>
  <si>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</si>
  <si>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</si>
  <si>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</si>
  <si>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</si>
  <si>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</si>
  <si>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</si>
  <si>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</si>
  <si>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</si>
  <si>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</si>
  <si>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</si>
  <si>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</si>
  <si>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</si>
  <si>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</si>
  <si>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</si>
  <si>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</si>
  <si>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</si>
  <si>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</si>
  <si>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</si>
  <si>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</si>
  <si>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</si>
  <si>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</si>
  <si>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</si>
  <si>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</si>
  <si>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</si>
  <si>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</si>
  <si>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</si>
  <si>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</si>
  <si>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</si>
  <si>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</si>
  <si>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</si>
  <si>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</si>
  <si>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</si>
  <si>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</si>
  <si>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</si>
  <si>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</si>
  <si>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</si>
  <si>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</si>
  <si>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</si>
  <si>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</si>
  <si>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</si>
  <si>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</si>
  <si>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</si>
  <si>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</si>
  <si>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</si>
  <si>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</si>
  <si>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</si>
  <si>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</si>
  <si>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</si>
  <si>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</si>
  <si>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</si>
  <si>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</si>
  <si>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</si>
  <si>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</si>
  <si>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</si>
  <si>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</si>
  <si>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</si>
  <si>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</si>
  <si>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</si>
  <si>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</si>
  <si>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</si>
  <si>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</si>
  <si>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Acompañar y orientar la formulación de planes institucionales</t>
  </si>
  <si>
    <t>Patricia Quintanilla</t>
  </si>
  <si>
    <t>Equipo Planeación</t>
  </si>
  <si>
    <t>Validar y ajustar los actos administrativos</t>
  </si>
  <si>
    <t># de actos administrativos validados</t>
  </si>
  <si>
    <t>Sandra Calderón</t>
  </si>
  <si>
    <t>Equipo SIG - Líderes Subsistemas y Comité SIG</t>
  </si>
  <si>
    <t>Equipo SIG</t>
  </si>
  <si>
    <t>Realizar e implementar la metodología para la revisión por la Dirección</t>
  </si>
  <si>
    <t># de ejercicios de la revisión de la Dirección realizados</t>
  </si>
  <si>
    <t>Equipo SIG - Líderes Subsistemas y Comité Directivo</t>
  </si>
  <si>
    <t>Patricia Quintanilla - Sandra Calderón</t>
  </si>
  <si>
    <t>Un Mapa de Procesos rediseñado</t>
  </si>
  <si>
    <t>Realizar el diseño e implementación de la autoevaluación institucional</t>
  </si>
  <si>
    <t># Informes de autoevaluación</t>
  </si>
  <si>
    <t>Revisar y ajustar el Plan Institucional de Archivos -PINAR</t>
  </si>
  <si>
    <t>Revisar y ajustar el Programa de Gestión Documental -PGD</t>
  </si>
  <si>
    <t>Un Plan Institucional de Archivos</t>
  </si>
  <si>
    <t>Un Programa de Gestión Documental</t>
  </si>
  <si>
    <t>Mauricio Araque</t>
  </si>
  <si>
    <t>Equipo Gestión Documental - Equipo SIG</t>
  </si>
  <si>
    <t>Ejecutar el Plan de Acción de Gestión Ambiental</t>
  </si>
  <si>
    <t>Jairo Niño</t>
  </si>
  <si>
    <t>Realizar jornadas de capacitación del SIG y Direccionamiento Estratégico</t>
  </si>
  <si>
    <t>Elaborar el informe de gestión de la vigencia 2017</t>
  </si>
  <si>
    <t>Liderar los comités que estén bajo la responsasbilidad de la Subdirección General</t>
  </si>
  <si>
    <t>% de comités liderados</t>
  </si>
  <si>
    <t>Direccionamiento Estratégico - Gestión Documental - Mejora Continua</t>
  </si>
  <si>
    <t>María Victoria Villamil</t>
  </si>
  <si>
    <t>Equipo Subgeneral</t>
  </si>
  <si>
    <t>Organización de expedientes</t>
  </si>
  <si>
    <t>% de expedientes organizados</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</si>
  <si>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</si>
  <si>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</si>
  <si>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</si>
  <si>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</si>
  <si>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</si>
  <si>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Francisco Rodríguez</t>
  </si>
  <si>
    <t>Realizar y presentar trimestralmente el informe de austeridad del gasto de indicadores ambientales</t>
  </si>
  <si>
    <t>Realizar el reporte al Sistema de Información del Sistema Integrado de Gestión (cuando lo solicite la Secretaría General )</t>
  </si>
  <si>
    <t># de reportes cargados en el aplicativo</t>
  </si>
  <si>
    <t xml:space="preserve"> Mejora Continua</t>
  </si>
  <si>
    <t>Milena Rincón</t>
  </si>
  <si>
    <t>Revisar la documentación (listado maestro de documentos - Normograma)</t>
  </si>
  <si>
    <t>Asegurar la vigencia de la documentación (listado maestro de documentos - Normograma)</t>
  </si>
  <si>
    <t>Angélica Hernández R.</t>
  </si>
  <si>
    <t xml:space="preserve">Realizar monitoreos a los riesgos identificados </t>
  </si>
  <si>
    <t xml:space="preserve"># de análisis realizados </t>
  </si>
  <si>
    <t xml:space="preserve"># de planes con seguimiento realizado </t>
  </si>
  <si>
    <t># lineamientos seguimiento proyectos de inversión y medición gestión institucional</t>
  </si>
  <si>
    <t>Realizar la implementación de la 2da fase del sistema de correspondencia ORFEO, de acuerdo con el cronograma definido</t>
  </si>
  <si>
    <t>Equipo Gestión Documental</t>
  </si>
  <si>
    <t>% de implementación de ORFEO</t>
  </si>
  <si>
    <t>Informe de gestión de la vigencia 2017 elaborado</t>
  </si>
  <si>
    <t># de reportes de gestión ambiental cargados en STORM</t>
  </si>
  <si>
    <t>Mejora Continua</t>
  </si>
  <si>
    <t># de informes de austeridad</t>
  </si>
  <si>
    <t>Formular, ejecutar y presentar el informe trimestral del Plan de Acción Interno de gestión ambiental ante la Unidad Administrativa Especial de Servicios Públicos UAESP</t>
  </si>
  <si>
    <t># de informes del Plan de Acción Interno de gestión ambiental</t>
  </si>
  <si>
    <t># de reportes de fuentes de energia presentados</t>
  </si>
  <si>
    <t># de reportes de productos, meta y resultados en el sistema PREDIS</t>
  </si>
  <si>
    <t>Orlando Arias</t>
  </si>
  <si>
    <t># de reportes de Información presupuestal y del Plan de Acción en SegPlan</t>
  </si>
  <si>
    <t>Un plan formulado</t>
  </si>
  <si>
    <t>Nubia Zubieta</t>
  </si>
  <si>
    <t>Patricia Quintanilla - Sandra Calderón - Mauricio Araque</t>
  </si>
  <si>
    <t># de jornadas de verificación</t>
  </si>
  <si>
    <t># de informes presentados</t>
  </si>
  <si>
    <t>% de planes Institucionales acompañados y orientados</t>
  </si>
  <si>
    <t>Realizar seguimiento al Plan Anual de Adquisiciones y su modificaciones</t>
  </si>
  <si>
    <t># de seguimientos al PAA</t>
  </si>
  <si>
    <t>Cristina Fonseca</t>
  </si>
  <si>
    <t>Realizar la verificación de los planes de mejoramiento de la Contraloría de Bogotá</t>
  </si>
  <si>
    <t>Realizar informes trimestrales de seguimiento al cumplimiento de metas físicas y financieras</t>
  </si>
  <si>
    <t>Informe de gestión de la vigencia elaborado</t>
  </si>
  <si>
    <t>% de ejecución del Plan de Acción de Gestión Ambiental</t>
  </si>
  <si>
    <t>Realizar el reporte semestral de la gestión ambiental a la Secretaría Distrital de Ambiente</t>
  </si>
  <si>
    <t xml:space="preserve"># de  monitoreos de riesgos </t>
  </si>
  <si>
    <t>31/052017</t>
  </si>
  <si>
    <t>% de servidores capacitados  en temas del SIG y Direccionamiento Estratégico realizadas</t>
  </si>
  <si>
    <t>Dos reportes de gestión ambiental cargado en el aplicativo STORM</t>
  </si>
  <si>
    <t>3 informes de austeridad presentados</t>
  </si>
  <si>
    <t>3 informes del Plan de Acción de gestión ambiental Interno presentados a la UAESP</t>
  </si>
  <si>
    <t>2 reportes de fuentes energéticas ante el Ministerio de Minas y Energía</t>
  </si>
  <si>
    <t>100% de los expedientes de la Subdirección General organizados</t>
  </si>
  <si>
    <t>100% de los comités liderarados con soporte de acta de reunión (según cronograma)</t>
  </si>
  <si>
    <t>2 reportes cargados en el aplicativo SISIG</t>
  </si>
  <si>
    <t>1 Plan de Trabajo formulado a partir de la revisión de la documentación</t>
  </si>
  <si>
    <t>100% del Plan de Trabajo implementado para garantizar la vigencia de la documentación del área</t>
  </si>
  <si>
    <t>% del plan de trabajo implementado</t>
  </si>
  <si>
    <t>% de monitoreos realizados a la gestión documental</t>
  </si>
  <si>
    <t>100% de los monitoreos a la gestión documental realizados a las áreas</t>
  </si>
  <si>
    <t>3 análisis de indicadores trimestral</t>
  </si>
  <si>
    <t xml:space="preserve">3 seguimientos a los planes de acción del SIG </t>
  </si>
  <si>
    <t xml:space="preserve">3 monitoreos a los riesgos que les aplique </t>
  </si>
  <si>
    <t>Mejorar la gestión institucional y el desempeño del IDPC, a partir de la realización de 6 jornadas de verificación</t>
  </si>
  <si>
    <t>4 informes de seguimiento al cumplimiento de metas físicas y financieras</t>
  </si>
  <si>
    <t>2 seguimientos al Plan Anual de Adquisiciones</t>
  </si>
  <si>
    <t>100% de los Planes Institucionales acompañados y orientados</t>
  </si>
  <si>
    <t>2 lineamientos para el seguimiento de los proyectos de inversión socializado</t>
  </si>
  <si>
    <t>4 actos administrativos ajustados y validados</t>
  </si>
  <si>
    <t>2 ejercicios de la revisión de la Dirección soportados con actas</t>
  </si>
  <si>
    <t>1 Mapa de Procesos rediseñado</t>
  </si>
  <si>
    <t>3 informes de autoevaluación institucional implementada</t>
  </si>
  <si>
    <t>1 Plan Institucional de Archivos ajustado</t>
  </si>
  <si>
    <t>1 Programa de Gestión Documental ajustado</t>
  </si>
  <si>
    <t>100% de la segunda fase del Sistema de correspondencia ORFEO implementado</t>
  </si>
  <si>
    <t>100% del Plan de Acción de Gestión Ambiental ejecutado</t>
  </si>
  <si>
    <t>80 % de los servidores públicos capacitados en temas del SIG y Direccionamiento Estratégico</t>
  </si>
  <si>
    <t>Revisar la información de la Subdirección General que debe ser publicada según los lineamientos de la Ley de Transparencia</t>
  </si>
  <si>
    <t># de revisiones</t>
  </si>
  <si>
    <t>4 revisiones a la lista de chequeo de información publicada</t>
  </si>
  <si>
    <t>Equipo Gestión Documental -Equipo Subgeneral</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</si>
  <si>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</si>
  <si>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</si>
  <si>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 de seguimientos  a solicitudes</t>
  </si>
  <si>
    <t># de actualizaciones del listado de recursos e insumos</t>
  </si>
  <si>
    <t>4 actualizaciones del listado trimestral de asignación de recursos e insumos para la gestión de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</si>
  <si>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</si>
  <si>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</si>
  <si>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Un alistamiento de información para la rendición de cuentas</t>
  </si>
  <si>
    <t>Un alistamiento de información</t>
  </si>
  <si>
    <t>Juan Carlos Tarapuez</t>
  </si>
  <si>
    <t>Definir lineamientos para la formulación y posterior consolidación del anteproyecto anual del presupuesto de inversión del IDPC</t>
  </si>
  <si>
    <t># documento anteproyecto de presupuesto de inversión 2017 formulado</t>
  </si>
  <si>
    <t>Anteproyecto anual del presupuesto de inversión formulado</t>
  </si>
  <si>
    <t>Rediseñar el Mapa de Procesos de la entidad</t>
  </si>
  <si>
    <t>Sandra Calderón
Patricia Quintanilla</t>
  </si>
  <si>
    <t>Realizar el reporte de información de los indicadores de productos, metas y resultados en el sistema PREDIS</t>
  </si>
  <si>
    <t>Realizar el reporte de información presupuestal y del Plan de Acción en el sistema SEGPLAN</t>
  </si>
  <si>
    <t>4 reportes de información presupuestal y del Plan de Acción reportados en el sistema SEGPLAN</t>
  </si>
  <si>
    <t>Participación en Comités</t>
  </si>
  <si>
    <t>Participación en capacitaciones</t>
  </si>
  <si>
    <t>Vigencia documentación</t>
  </si>
  <si>
    <t>Reporte y análisis de indicadores</t>
  </si>
  <si>
    <t>Monitoreo y validación</t>
  </si>
  <si>
    <t>Actividades del Plan Anticorrupción y Atención al Ciudadano</t>
  </si>
  <si>
    <t>Ley de Transparencia - esquema de publicación</t>
  </si>
  <si>
    <t>Participación en campañas SIG</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</si>
  <si>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</si>
  <si>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</si>
  <si>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</si>
  <si>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</si>
  <si>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</si>
  <si>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</si>
  <si>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3. FUNCIONES DE LA DEPENDENCIA 
A. Acuerdo 02 de 2007
B. Decreto 07 de 2015</t>
  </si>
  <si>
    <t>Versión del POA:</t>
  </si>
  <si>
    <r>
      <t xml:space="preserve">Responsable consolidación del informe: 
</t>
    </r>
    <r>
      <rPr>
        <sz val="12"/>
        <rFont val="Arial Narrow"/>
        <family val="2"/>
      </rPr>
      <t>Juan Carlos Tarapuez Roa - Profesional (Temporal)
Subdirección General</t>
    </r>
  </si>
  <si>
    <r>
      <t xml:space="preserve">Responsable de la Dependencia: 
</t>
    </r>
    <r>
      <rPr>
        <sz val="12"/>
        <rFont val="Arial Narrow"/>
        <family val="2"/>
      </rPr>
      <t>María Victoria Villamil  - Subdirectora
Subdirección General</t>
    </r>
  </si>
  <si>
    <r>
      <t xml:space="preserve">Responsable consolidación del informe: 
</t>
    </r>
    <r>
      <rPr>
        <sz val="12"/>
        <color theme="1"/>
        <rFont val="Arial Narrow"/>
        <family val="2"/>
      </rPr>
      <t>Juan Carlos Tarapuez Roa - Profesional (Temporal)
Subdirección General</t>
    </r>
  </si>
  <si>
    <t>ESTRATEGIA 1</t>
  </si>
  <si>
    <t>Formular planes y proyectos urbanos en ámbitos patrimoniales</t>
  </si>
  <si>
    <t>Plan y Proyecto Urbano (1) Formulado: Proyecto Columbarios</t>
  </si>
  <si>
    <t># de planes formulados</t>
  </si>
  <si>
    <t>Franco Rodríguez</t>
  </si>
  <si>
    <t xml:space="preserve">Franco Rodríguez </t>
  </si>
  <si>
    <t>Plan y Proyecto Urbano (2) Formulado: Proyecto Nodo Concordia</t>
  </si>
  <si>
    <t>Franco Rodríguez y Viviana Gutiérrez</t>
  </si>
  <si>
    <t>Plan y Proyecto Urbano (3) Formulado</t>
  </si>
  <si>
    <t>ESTRATEGIA 2</t>
  </si>
  <si>
    <t>Estudio histórico y valoración del BIC, inventario inmueble, identificación y valoración del patriomnio mueble, inmaterial y arqueológico</t>
  </si>
  <si>
    <t># de estudios</t>
  </si>
  <si>
    <t>María del Pilar Zambrano</t>
  </si>
  <si>
    <t>Equipo estudio histórico y valoración, equipo identificación y valoración del patrimonio cultural</t>
  </si>
  <si>
    <t>Diagnóstico físico espacial</t>
  </si>
  <si>
    <t># de diagnósticos</t>
  </si>
  <si>
    <t>Ana María Flórez</t>
  </si>
  <si>
    <t>Equipo componente urbano</t>
  </si>
  <si>
    <t>Propuesta urbana general</t>
  </si>
  <si>
    <t># documentos propuesta</t>
  </si>
  <si>
    <t>Elaborar en el área del PEMP la caracterización económica y social.</t>
  </si>
  <si>
    <t xml:space="preserve">Diagnóstico socioeconómico </t>
  </si>
  <si>
    <t>Cristhian Ortega</t>
  </si>
  <si>
    <t>Equipo componente socioeconómico y financiero</t>
  </si>
  <si>
    <t>Propuesta económica y financiera del PEMP</t>
  </si>
  <si>
    <t>Evaluar el marco legal, y adelantar la evaluación institucional y financiera de la administración del BIC y de los actores locales.</t>
  </si>
  <si>
    <t>Diagnóstico jurídico institucional y financiero</t>
  </si>
  <si>
    <t>Equipo PEMP</t>
  </si>
  <si>
    <t>Propuesta institucional y administrativa del PEMP</t>
  </si>
  <si>
    <t>Estructura de los espacios de participación ciudadana</t>
  </si>
  <si>
    <t>$ de Implementación de los espacios de participación</t>
  </si>
  <si>
    <t>31/11/2017</t>
  </si>
  <si>
    <t>Plan de Divulgación del PEMP</t>
  </si>
  <si>
    <t># Planes de Divulgación</t>
  </si>
  <si>
    <t>ESTRATEGIA 3</t>
  </si>
  <si>
    <t>PRODUCTO O RRESULTADO ESPERADO</t>
  </si>
  <si>
    <t>Formular un plan de articulación que permita el diálogo entre el PEMP y otros planes de protección y recuperación del patrimonio en la ciudad</t>
  </si>
  <si>
    <t>Plan de articulación entre el PEMP y otros planes de protección y recuperación del patrimonio en la ciudad</t>
  </si>
  <si>
    <t>ESTRATEGIA 4</t>
  </si>
  <si>
    <t>Formular instrumentos de financiamiento para  la recuperación y sostenibilidad del patrimonio cultural</t>
  </si>
  <si>
    <t xml:space="preserve">Instrumento de financiamiento para  la recuperación y sostenibilidad del patrimonio (2) Formulado </t>
  </si>
  <si>
    <t># de instrumentos formulados</t>
  </si>
  <si>
    <t>Equipo Componente Socioeconómico y Financiero</t>
  </si>
  <si>
    <t>Formular instrumento de financiamiento para  la recuperación y sostenibilidad del patrimonio cultural</t>
  </si>
  <si>
    <t>Instrumento de financiamiento para  la recuperación y sostenibilidad del patrimonio (3) Formulado</t>
  </si>
  <si>
    <t>ESTRATEGIA 5</t>
  </si>
  <si>
    <t>Instrumento de financiamiento para  la recuperación y sostenibilidad del patrimonio (1) Formulado -ADOPTA UN MONUMENTO-</t>
  </si>
  <si>
    <r>
      <rPr>
        <sz val="12"/>
        <color theme="1"/>
        <rFont val="Arial"/>
        <family val="2"/>
      </rPr>
      <t>12</t>
    </r>
    <r>
      <rPr>
        <sz val="12"/>
        <rFont val="Arial"/>
        <family val="2"/>
      </rPr>
      <t xml:space="preserve"> reportes de los productos, meta y resultados reportados en el sistema PREDIS</t>
    </r>
  </si>
  <si>
    <t xml:space="preserve">43 seguimientos a las solicitudes internas y externas </t>
  </si>
  <si>
    <t>A partir de la directríz de realizar seguimientos en marzo, se reportaron 3 seguimientos en el mes. Adicionalmente en febrero se realizó un seguimiento.  Los soportes se encuentran  en los correos electrónicos remitidos a la Subdirectora Geeneral en las fechas: 13 de febrero, 15 de marzo, 21 de marzo y 31 de marzo. Nota:  Se reportan únicamente los seguimientos realizados posterior al establecimiento de los cormpromisos laborales (28-02-17)</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</si>
  <si>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</si>
  <si>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realizó revisión preliminar de la articulación de la Resolución 1070 de 2015 con la Resolución 1009 de 2015.</t>
  </si>
  <si>
    <t>Se presentó propuesta en Comité del SIG del 27 de Marzo de 2017</t>
  </si>
  <si>
    <t>Se han realizado mesas de trabajo en el equipo SIG, para planear el ejercicio de autoevaluación en el IDPC</t>
  </si>
  <si>
    <t xml:space="preserve">Se han cumplido las actividades de cada uno de los programas contemplados en el PIGA. </t>
  </si>
  <si>
    <t>Se realizó Comité SIG el 31 de enero de 2017.
Se realizó Comité SIG el 27 de marzo de 2017.</t>
  </si>
  <si>
    <t>Se realizó el informe Ambiental de austeridad del gasto del último trimestre de 2016, presentado a la oficina de Control Interno.</t>
  </si>
  <si>
    <t>Se realizó el informe del Ministerio de Minas y Energía, del Uso Racional y Eficiente – URE, en el cual se describen las cantidades y características de las luminarias utilizadas en las sedes de la Entidad.</t>
  </si>
  <si>
    <t>Se realizó cronograma y se socializó en el equipo SIG</t>
  </si>
  <si>
    <t xml:space="preserve">Se registró la información del mes de diciembre de 2016 y enero, febrero de 2017:
Registro del presupuesto de funcionamiento por productos y de inversión por productos.
Registro de los indicadores de objetivo (3 indicadores) y los indicadores de producto (13 indicadores).
</t>
  </si>
  <si>
    <t xml:space="preserve">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
</t>
  </si>
  <si>
    <t>Se realizó una jornada de verificación constituida por cuatro reuniones de seguimiento a los planes de mejoramiento entre los días 16 y 21 de marzo</t>
  </si>
  <si>
    <t>En reuniones con cada una de las dependencias responsables de los POA (5)</t>
  </si>
  <si>
    <t xml:space="preserve">
• Se entregó y presentó por parte de la Facultad de Artes de la Universidad Nacional de Colombia al IDPC, el tercer capítulo del Estudio Histórico. 
• Se hizo la revisión documental sobre predios de conservación, existente en los archivos del Ministerio de Cultura y del Instituto Distrital de Patrimonio Cultural IDPC. 
• Se avanzó en el diseño de las páginas 2, 3 y 4 de la ficha de inventario. 
• Se completó la revisión de 1291 fichas de las montadas a diciembre pasado.
•  Se avanzó en la consolidación metodológica y operativa para abordar el trabajo de campo que permitirá hacer los levantamientos arquitectónicos y la toma fotográfica por costados de manzana. 
• Se adelantó la armonización de la base de datos de la matriz del inventario, con la base ARCGIS del SIGPC.
• Se adelantó la gestión para la consecución de levantamientos arquitectónicos que puedan existir en archivos privados. 
•  Se avanzó en los preliminares para el proceso de sensibilización que tiene como fin facilitar el trabajo de levantamientos arquitectónicos. 
• Se inició la corroboración y actualización de los datos registrados en los listados primarios de iglesias, bibliotecas, archivos y otras entidades para proceder con el trabajo de campo.
• Se avanzó en el diseño de una herramienta metodológica para acometer la segunda fase del trabajo de patrimonio inmaterial.
</t>
  </si>
  <si>
    <t xml:space="preserve">• Se avanzó en la consolidación del diagnóstico de la estructura urbana del área de estudio y su evaluación, específicamente en los siguientes temas:
• Identificación de componentes esenciales
• Identificación de problemas y/o conflictos 
• Se hizo la revisión y articulación temática de las conclusiones diagnósticas en coordinación con el componente patrimonial y socioeconómico, a través de modelos conceptuales.
• Se avanzó en revisión y ajustes de cuadros síntesis de conclusiones  (con base en estudios precedentes) de los siguientes temas: 
• Problemas y potenciales de la infraestructura y redes
• Problemas y potenciales de movilidad 
• Problemas y potenciales ambientales 
• Problemas y potenciales de la actividad residencial
• Se hizo la construcción de bases de datos cartográficas de:
•  Planes, programas y proyectos en curso o por desarrollarse en el área de estudio.
• Proyectos propuestos en estudios anteriores desarrollados en el ámbito del PEMP. 
• Se avanzó en el diagnóstico de la normativa urbanística que aplica en el ámbito del PEMP del Centro Histórico de Bogotá.
• Se avanzó en la revisión de estudios precedentes relacionados con la actividad residencial para la complementación del diagnóstico de en el ámbito del PEMP. 
</t>
  </si>
  <si>
    <t xml:space="preserve">
• Se realizó un documento técnico a modo de Propuesta de Asistencia  técnica  para la caracterización de los hogares y los establecimientos comerciales de industria o servicios en el área de influencia directa.
• Se determinó la metodología a ser utilizada de cara a la consolidación del diagnóstico y al proceso de formulación del componente socioeconómico.
• Se  realizó    la    revisión    del    árbol   de problemas   que   en   marco  del   PEMP   deberían   ser resueltos de manera integral. 
• Se analizó la información disponible versus la requerida de carácter socioeconómico con el objetivo de determinar si la información existente y disponible era considerada suficiente para ser incluida e integrada al diagnóstico del PEMP. 
• Se realizó una revisión de los procesos adelantados por el Ministerio de Cultura en relación con las encuestas socioeconómicas aplicadas en PEMP de ciudades que carecían de información para su desarrollo. 
</t>
  </si>
  <si>
    <t>Se determinó la metodología a ser utilizada de cara al proceso de formulación del componente socioeconómico.</t>
  </si>
  <si>
    <t xml:space="preserve">• Se establecieron los aspectos fundamentales que deben ser objeto de ajuste y articulación entre las tres temáticas del componente (participación, socioeconómico y jurídico e institucional) y entre los otros dos componentes del PEMP. Éste ejercicio se consolidó en una matriz que ilustra los principales planteamientos,  como consecuencia de los talleres y reuniones realizadas de manera interna y por temáticas del PEMP.  
•  Se trabajó de forma transversal en los diferentes componentes,  y en el marco de la necesidad de obtener elementos conclusivos que direccionen el ejercicio de Propuesta Integral, por medio de elementos de análisis DOFA. 
•  Se estableció que es necesario contar con las formulaciones de las otras temáticas y no solo a las referentes al componente jurídico pues existen llamados a elementos institucionales y normativos que requieren ser resueltos en temas particulares de cara al PEMP.  
</t>
  </si>
  <si>
    <t xml:space="preserve">• Se realizó el evento público de lanzamiento del PEMP, como primera actividad de la Estrategia de Comunicación y Participación con la Comunidad, el cual contó con 412 participantes de diferentes sectores.
• Se trabajó en la respuesta por escrito a las preguntas de los participantes en el lanzamiento por parte de los expositores.
• Se realizó: Revisión y Análisis del Componente de Participación Ciudadana del Plan de Revitalización del Centro Tradicional (PRCT) 2015 y 2016. Propuesta de Talleres de Diagnóstico y Formulación con la Comunidad.
</t>
  </si>
  <si>
    <t>Se inició la actualización del diagnóstico que se realizó en el año 2016, incluyendo el área de influencia del Plan Especial de Manejo y Protección del Cementerio Central. Se inició la articulación de las posibles alternativas del proyecto con las diferentes intervenciones formuladas para la Calle 26. Se unificaron los criterios de relación entre esta área de estudio y el PEMP del cementerio central con el fin de articular este proyecto con la estrategia general de espacio público del PEMP del centro histórico patrimonial, partiendo del reconocimiento de varios ejes prioritarios a nivel urbano, los cuales puedan generar esta conexión y posible articulación.</t>
  </si>
  <si>
    <t>Se participó en las mesas interinstitucionales convocadas por el IDU con el objetivo de dar lineamientos y priorizar acciones. Se presentó ante el IDU el avance en el análisis y diagnóstico del Polígono 1 y del Nodo la Concordia  .Se desarrolló la articulación entre la Subdirección de Intervenciones y la Subdirección General del IDPC. Se definió que se dará prioridad a los tramos qye se encuentren en mal estado y que permiten una articulación de las obras actuales. Se elaboraron recomendaciones técnicas para el manejo de los empedrados y de los colectores de agua y se presentaron avances en el desarrollo del plan general de intervenciones.</t>
  </si>
  <si>
    <t xml:space="preserve">•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
</t>
  </si>
  <si>
    <t>Estratégicas</t>
  </si>
  <si>
    <t>Gestión</t>
  </si>
  <si>
    <t>Seguimiento</t>
  </si>
  <si>
    <t xml:space="preserve">Tipo </t>
  </si>
  <si>
    <t>Actividad</t>
  </si>
  <si>
    <t>Estrategia</t>
  </si>
  <si>
    <t>• Se realizó primer borrador de la aproximación económica a los monumentos para evaluar de cara a la formulación del PEMP, posibles fuentes de financiación alternativas.   
• Se realizó un ejercicio comparativo de la información relacionada e identificada en materia de gestión y financiación de los antecedentes específicos relativos al PEMP.
• Se realizó un primer ejercicio de revisión de experiencias internacionales del Centro Histórico de Quito, Centro Histórico de Ciudad de México y Centro Histórico de Asunción. 
• Se realizó un documento informativo de elementos relevantes a ser financiados de manera general y de acuerdo con problemáticas asociadas a los Centros Históricos  como parte del ejercicio de gestión del conocimiento.
• Se hizo revisión a tres instrumentos: el  Tax – Increment Financing, la transferencia de derechos de construcción y los certificados de potencial adicional de construcción (CEPAC). 
• Se generó un cronograma de trabajo integrado con otras áreas para el desarrollo de la gestión encaminada a poner en marcha el programa.</t>
  </si>
  <si>
    <t>ESTRATEGIA 6</t>
  </si>
  <si>
    <t>ESTRATEGIA 7</t>
  </si>
  <si>
    <t>Se registro la información del cuarto trimestre de 2016:
Registro de la etapa de reprogramación, actualización y seguimiento.
El registro de seguimiento se hace en los cuatro componentes del plan de acción de SEGPLAN.
Componente de inversión, gestión, territorialización y actividades.</t>
  </si>
  <si>
    <t>Se registró la información del mes de diciembre de 2016 y enero, febrero de 2017:
Registro del presupuesto de funcionamiento por productos y de inversión por productos.
Registro de los indicadores de objetivo (3 indicadores) y los indicadores de producto (13 indicadores).</t>
  </si>
  <si>
    <t>De 6 carpetas de 2017 se logra la organización de 4 de ellas:
A. Derechos de Petición de 2017
B. Rendición de Cuenta Anual de la Contraloría 2016
C. Evaluación de Desempeño 2017 (Archivo de apoyo)
D. Informes a otras entidades por requerimientos</t>
  </si>
  <si>
    <t>Durante el trimestre de referencia se adelantaron actividades en línea con la definición del esquema de publicación y la organización de la página web. Esto implicó que durante el trimestre de referencia no fuera posible adelantar una revisión epecífica bajo un check list de la información publicada, sin embargo sí se hizo seguimiento y acompañamiento los procesos mencionados y se participó en la reunión de socialización del esquema de publicación realizada el día 06-06-2017.</t>
  </si>
  <si>
    <t>43 seguimientos a las solicitudes internas y externas (semanalmente)</t>
  </si>
  <si>
    <t>Se hace el seguimiento a las solicitudes internas y externas de información para cada una de las 13 semanas contenidas en el trimestre, esto tiene soporte en la matriz de seguimiento en la cual se indican elementos relevantes para indagar en el cumpliento e la respuesta a los requerimientos, sus responsables, los destinatarios, las fechas asociadas entre otros. Adicionalmente se generan alertas por medio de mecanismos como correos electrónicos (6 correos) y notificaciones presenciales.</t>
  </si>
  <si>
    <t>Se gesgionó la creación y actualización de 53 cuentaas de correo y 53 usuarios de Orfeos, correspondientes  a los servidores públicos vinculados con la Subdirección General. En correo remitido el día  28 de marzo de 2017, se comunicó la gestión realizada con personal  interesado.</t>
  </si>
  <si>
    <t>Se realiza el listado de requerimientos de oficina (papelería y cómputo), que fue usado para realizar la solicitud de inventario y con esto se realizó la solicitud a almacen. Estos insumos de papelería fueron entregados al equipo de la subdirección general entre el 19 de mayo y el 15 de junio.
De la misma manera se ha levantado un inventario del estado actual de uso de cuentas de correo y orfeo, actualizando la asignación conforme con los cambios de personal.</t>
  </si>
  <si>
    <t>Carpeta: Usuarios cuentas de orfeo e insumos de papelería.</t>
  </si>
  <si>
    <t>Carpeta: Seguimiento a planes de mejoramiento Instituional</t>
  </si>
  <si>
    <t>Durante el mes de abril (días 27 y 28) se realizó una jornada de verificación de los planes de mejoramiento con cada una de las áreas del IDPC con responsabilidad asociada.
De la misma manera, los días 27 y 28 de Junio se realizó la tercera jornada de revición de los Planes de Mejoramiento conmo parte de la preparación para la Auditoría Regular de la vigencia.</t>
  </si>
  <si>
    <t xml:space="preserve">• Se analizó el área de estudio propuesta a través de varias planimetrías de caracterización, estudiando las variables de llenos y vacíos, usos, alturas, Bienes de interés cultural, movilidad, espacio público y equipamientos.
• Se ha trabajado en el ajuste metodológico y conceptual del  proyecto Columbarios, con el fin de que su desarrollo se articule de manera integral al PEMP. Se trabajó de manera preliminar en entender que el proyecto hace parte de una actuación más amplia y relacionada a la  unidad de paisaje.
• Se actualizó la base conceptual con el fin de que se convierta en un proyecto estratégico al interior de la zona de influencia del PEMP y del grupo de proyectos urbanos del PEMP, bajo la idea “Patrimonio Vivo” como base teórica. 
• Se reformuló el proyecto según los principios de “Memoria - Revivir, orgánico, flexibilidad”, tomando  las experiencias y las sensaciones del sector. Se tomó como referencia el plan rector del Arq. Rogelio Salmona. Se pretende "revivir" este elemento patrimonial a partir del cambio de uso, configurando un equipamiento colectivo que pueda ser parte de una dinámica de integración comunitaria.
• Se replantearon los corredores y circulaciones internas. Se propone entender que éste es un núcleo de memoria articulado a través de un eje simbólico que amarra los columbarios con el cementerio central y el parque del renacimiento.
</t>
  </si>
  <si>
    <t xml:space="preserve">• Se han priorizado ejes y/o pares viales que con intervenciones tanto en aceras o calzadas permitirían la correcta conexión y articulación de las obras adelantadas previamente con ejes de acceso y salida del nodo al centro histórico y viceversa. 
• 
• De acuerdo a las mesas de trabajo realizadas conjuntamente con otras entidades públicas, se decidió que el proyecto a trabajar se denominaría ‘Aguas Arriba’. Este proyecto respondería a la  iniciativa de la Secretaría Distrital de Planeación de mejorar la subida peatonal hacia el santuario de Monserrate. Se contempla la conexión en espacio público desde el punto en que quedó la elaboración del Eje Ambiental hasta la conexión en la parte alta, cruzando la Av. Circunvalar, que remate en la entrada al Acceso a Monserrate. Dicho camino iría por el sendero de subida al santuario que está ubicado en la parte trasera de la Quinta de Bolivar.
• Se ha trabajado en la gestión interinstitucional para colaborar desde las misionalidades y alcances de cada entidad en la definición del proyecto y su futura ejecución. Desde el IDPC se recalca que este proyecto debe garantizar la conexión de éste con otros estratégicos y en particular con el sector de la Concordia.
• Se define en las mesas de trabajo que  el proyecto estará conformado por predios de diferentes entidades, entre estos la Quinta de Bolívar y la ronda del Río San Francisco.
• Se propone que la licitación que debiera presentarse para la ejecución del proyecto,de incluir actualización de estudios, diseños y construcción de intervención.
• Se comenta en reuniones posteriores que el IDU cuenta con un proyecto de estudios y diseños del camino a Monserrate, elaborado como parte de una consultoría en el año 2006, la cual se conformaba con varios proyectos, dentro de los cuales uno era el de subida a Monserrate, que podría concordar con el área propuesta por la SDP. Y que pueden convertirse en insumo base para utilizar con lo propuesto previamente y además colaborar a agilizar en la ejecución del proyecto. Se aclara que el proyecto de IDU se presentó por parte de la Union Temporal Hace 2006 – Por medio del contrato IDU-104 de 2006. Éste diseño 
• Se evalúa proyecto de estudios y diseños del camino a Monserrate presentado por el IDU, elaborado como parte de una consultoría en el año, con el fin de dar recomendaciones de diseño al IDU para la construcción de los pliegos.
• Se da la recomendación de conservar y mantener bienes muebles presentes en el espacio público localizado en el acceso hacia la Quinta de Bolívar, el camino de piedra  y el hecho de que el camino actualmente es en piedra y los muros de la Quinta en su condicion de BIC Nal, su método constructivo y su protección por el PEMP de la Quinta de Bolivar (Resolucion 1705 de 2010).
• Se comparte a las entidades el documento de resolución de aprobación de Ministerio de Cultura del PEMP de la Quinta de Bolivar y la resolucion 727 del Instituto Distrital de Patrimonio Cultural con el cual se presentó el proyecto IDU en 2012.
• Se presentó a las demás entidades un estudio del Plan Especial de Manejo y Protección – PEMP – de la Quinta de Bolívar (Res- 1705 de 2010).
• Se hizo análisis de algunos antecedentes del proyecto realizados en años anteriores. Se evidenció que el PEMP de la Quinta de Bolívar dentro de las delimitaciones de área afectada y zona de influencia incluye algunas de las áreas que con éste proyecto se quieren intervenir; específicamente en el área afectada, que incluye la zona verde ubicada en el acceso principal de la quinta, para la cual define los niveles de intervención específicos. Se concluye que no se restringen obras de espacio público, sin embargo éstas deben contar con aprobación por parte del Ministerio de Cultura al ser la Quinta de Bolívar un BIC del orden Nacional. 
• Se adelanta por parte del IDPC un documento preliminar de recomendaciones generales donde se incluyan temas relacionados con la revisión del PEMP y del proyecto presentado por la SDP. 
• Por otra parte, el Equipo de Planes y Proyectos Urbanos – Coordinado por el Arquitecto David Delgado, planteó estructuración metodológica de los proyectos a desarrollar, incluido el Nodo Concordia Monserrate. Se desarrollan esquemas, presentaciones y cronograma de metodología, además de los planos e imágenes de aplicación de los principios rectores y metodología acordada específicamente para el proyecto ‘Nodo Concordia-Monserrate’. Bajo las metodologías de Place – Making del arquitecto Jan Gelh, en la evaluación de la experiencia y modos de apropiación u ocupación del área de acceso a Monserrate, se realizan evaluaciones desde los sentidos y la experiencia al visitarlo, además de ejercicios de observación de manera que se conozca de forma integral el lugar. Luego de la observación, se digitalizan los análisis y se complementan con planimetrías de caracterización urbana. Se concluye con montajes de posibles pilotos que se puedan llevar a cabo para mejorar la experiencia en dichos lugares. 
</t>
  </si>
  <si>
    <t xml:space="preserve">• Se entregó y presentó al IDPC por parte de la Facultad de Artes de la Universidad Nacional el cuarto producto correspondiente a los capítulos 4 y 5 “Tejido urbano” y “Elementos primarios del Estudio Histórico y Valoración del Centro Histórico de Bogotá. Posteriormente, la UN entregó el producto final del estudio, el cual fue socializado  y ajustado según las correspondientes observaciones por parte del equipo del PEMP. 
• Se consolidó la versión final de la ficha de inventario y se está adelantando el proceso de su validación por parte del IDPC y Mincultura.
• Se consolidó la revisión documental sobre los predios de conservación en el archivo entregado por la SDP. Se adelantó la depuración de la información gráfica encontrada en éste, sobre plantas de primeros pisos, para incluirlas en las carteras de campo y en el plano urbano general.
• Se terminó la revisión de las fotografías y fuentes de la primera página del preinventario realizado en la fase anterior del desarrollo del PEMP.
• Se completó la revisión de 1789 fichas de las montadas a diciembre pasado en usos, alturas y estados de mantenimiento. Se avanzó en la revisión de fotografías y fuentes en 1092 de las mismas fichas. 
• Se realizó el segundo recorrido virtual de todo el área de estudio para identificar los inmuebles que por época y valores arquitectónicos aún se encuentran sin reconocimiento como BIC.
• Se adelantó la depuración de la información de los predios de propiedad horizontal, para precisar los oficios de comunicación a usuarios acerca de los levantamientos en inmuebles.
• Se avanzó en la revisión de los niveles de intervención en los BIC, alcanzando el cubrimiento en 27 de los 33 barrios en total. Se identificaron en total 263 inmuebles, que potencialmente pueden ser incluidos en el inventario de BICs.
• Se elaboraron los respectivos formatos en versión final de las carteras de campo para los levantamientos arquitectónicos a realizar y se diseñó el recorrido por barrios para los meses correspondientes. El resultado fue el levantamiento efectivo de 165 inmuebles.
• Se hizo la toma fotográfica en trabajo de campo de 417 frentes de manzana. Se está avanzando en la edición final cuyo resultado serán los continuos urbanos que incluyen inmuebles de conservación o potenciales a ser incluidos en el inventario. 
• Se adelantó el contacto directo con gestores locales y líderes comunitarios, a partir de la información entregada por la Alcaldía Local de Santa Fé, y el apoyo del equipo de participación y comunicación del PEMP. Se hizo con la policía metropolitana para el respectivo acompañamiento posible.
• Se identificaron las unidades arquitectónicas de las que hacen parte los inmuebles con categoría de conservación. 
• Se avanzó en el análisis de la información de los PEMPs localizados en el área de estudio. 
• Se recibió información planimétrica de inmuebles de conservación proveniente diferentes Universidad e Institucionesy se envió correo electrónico reiterando la solicitud de información a otras. 
• Se avanzó en la construcción de 26 fichas de apoyo, partiendo de un instructivo elaborado.  
• Con el trabajo adelantado en abril y mayo, lo que incluyó varias reuniones del equipo del PEMP para la discusión de los criterios, se planteó la delimitación para el área afectada y la zona de influencia.
• Para la identificación y valoración patrimonio mueble, se inició el levantamiento de información de bibliotecas y archivos. Se obtuvo el listado de iglesias cuyos inventarios de bienes muebles han sido registrados en el SIPA del Ministerio de Cultura.
Se adelantó la caracterización parcial de los grupos de bibliotecas y archivos, iglesias y otras entidades. Se recolectó la información de tres entidades, 4 archivos y bibliotecas y 10 iglesias. Se obtuvo la entrevista con el encargado de patrimonio de la Arquidiócesis de Bogotá y con esta la información de las colecciones de algunas de las iglesias. Se completó la caracterización de los bienes muebles en iglesias y se continúa con la recolección de información en trabajo de campo para bibliotecas, archivos, y otras entidades. Se ha estado ajustando el documento de diagnóstico.
• Para la Identificación y valoración patrimonio inmaterial se realizó el ajuste de la herramienta metodológica para acometer la segunda fase del trabajo de patrimonio inmaterial. Se realizó el trabajo en las siete plazas de mercado priorizadas, que incluye la identificación de agentes y grupos de interés, así como de sus relaciones con el territorio incluyendo y las manifestaciones culturales. Como producto de este trabajo se tiene un documento por cada plaza que incluye la observación etnográfica, historia de vida, cronología y cartografías culturales. Se ha avanzado en el ajuste y complementación del documento de diagnóstico.
• Para la Identificación y valoración patrimonio arqueológico, se ha realizado el ajuste de los criterios para asignar los valores histórico urbano, estético, simbólico, tecnológico, y se han incluido criterios del valor científico. Se ha avanzado en el planteamiento de los lineamientos para la protección del patrimonio arqueológico, de acuerdo a las características de los hallazgos efectuados en el Centro Histórico de Bogotá. Se ha avanzado en el ajuste y complementación del documento de diagnóstico.
</t>
  </si>
  <si>
    <t xml:space="preserve">• Se avanzó en la complementación del diagnóstico del espacio público con una clasificación preliminar de los espacios públicos. Se avanzó en una propuesta preliminar de espacio público y movilidad con base en los Planes precedentes  desarrollados en el ámbito del PEMP. 
• Se avanzó en la homologación de los usos del suelo de la base de datos catastral a usos del suelo urbanísticos.
• Se avanzó en la complementación del diagnóstico relacionado con el tema vivienda con la recopilación de información cartográfica. Se realizaron dos versiones preliminares del DTS en este tema.
• Se avanzó en el diagnóstico de la normativa urbanística (Determinante de usos y edificabilidad) que aplica en el ámbito del PEMP y se continuó la construcción del DTS del tema, con una tercera versión preliminar.
• Se avanzó en la revisión de información de planes precedentes para la complementación del diagnóstico relacionado con el tema infraestructura y movilidad y ambiente. 
• Se avanzó en la complementación del diagnóstico relacionado con el tema ambiental, específicamente en la caracterización, con una versión preliminar del DTS del tema.
• Se avanzó en la complementación del diagnóstico relacionado con el tema movilidad, específicamente en la caracterización, con una versión preliminar del DTS del tema.
</t>
  </si>
  <si>
    <t xml:space="preserve">• Se avanzó en la propuesta preliminar de la estructura urbana del PEMP, basada en la  conclusión del diagnóstico.
• Se avanzó en la propuesta urbana general con la conceptualización de la misma y la re-delimitación y ajuste de Unidades y Microunidades de Paisaje. 
• Se avanzó en las propuestas de espacio público, movilidad y redes con la definición preliminar de estrategias urbanas y líneas de acción  relacionadas con estos temas. 
</t>
  </si>
  <si>
    <t xml:space="preserve">• Se avanzó en la  reformulación del diagnóstico como respuesta a la reestructuración del componente frente al desarrollo de la encuesta socioeconómica. Se realizó un trabajo de socialización y coordinación con el Ministerio de Cultura, en donde se expuso las distintas fuentes de información  que  apoyan  el  proceso  de análisis de información socioeconómica existente con el fin de lograr un consenso casi conceptual frente a la obligatoriedad de desarrollar dicho instrumento. Se desarrolló una presentación para la Alcaldía, la cual establece el desarrollo del componente socioeconómico, institucional, de gestión y financiación, la información analizada y un modelo de articulación interinstitucional. 
• Se finalizó la elaboración del DTS correspondiente a la consolidación del diagnóstico. 
</t>
  </si>
  <si>
    <t xml:space="preserve">• Se asistió a reuniones con personal del Ministerio de Cultura referentes al tema de la encuesta para el desarrollo del componente de formulación.
• Se elaboró un documento síntesis que resume las principales conclusiones en materia socioeconómica del estudio realizado en las localidades del Centro. Se construyó una presentación que expone los resultados claves del ejercicio.
• Se elaboró una matriz temática, que incluye los principales problemas, propuestas, instrumentos, actores, proyectos y metas dentro del contexto socioeconómico. Se desarrolló  un documento enfocado en el uso de instrumentos de gestión y premisas en materia de ejecución del PEMP.
</t>
  </si>
  <si>
    <t xml:space="preserve">• Se hizo restructuración de las dos primeras secciones del documento institucional, dentro de lo cual se realizaba un análisis de los planes anteriores para el Centro Histórico. Se concluyeron las secciones restantes relativas a dicho documento, al realizar un análisis comparativo de los planes anteriores y se incluyó un capítulo de conclusiones.
• Se realizó un análisis jurídico sobre la problemática de los parqueaderos en superficie ubicados en el centro histórico que tienen procesos policivos por imposibilidad de desarrollar dicha actividad desde la normatividad urbanística y/o características patrimoniales de inmuebles.
• Se avanzó en el capítulo de conclusiones el procesamiento mediante la metodología de la Matriz de Vester como eje central, por lo que el desarrollo se dió en los siguientes apartados: Desagregación de conclusiones mediante metodología DOFA, Matriz de Vester, Variables de influencia y Árbol de problemas.
</t>
  </si>
  <si>
    <t>Se socializó a los integrantes del equipo socioeconómico y administrativo un esquema de recolección de la información estratégica que por cada una de las temáticas de los tres grandes componentes del PEMP permitieran dar inicio a la formulación. Se elaboró una matriz cuyo objetivo es la agregación conceptual para la formulación: Descripción de problemáticas y necesidades / propuesta y plan de acción. En dicho esquema se realizó una propuesta detallada de la tabulación de información de cara a un orden y objetivo.</t>
  </si>
  <si>
    <t xml:space="preserve">• Se elaboraron documentos de trabajo para gestionar recursos para la Estrategia de Comunicación y Participación con la Comunidad del Centro Histórico de Bogotá. Se consolidó la información básica sobre los talleres sectoriales del PEMP. Se plantearon mecanismos de recolección de información de experiencias nacionales e internacionales, como parte del diagnóstico participativo del PEMP.
• Se hizo revisión a la propuesta de sensibilización dirigida a los residentes y usuarios cuyos inmuebles serían objeto de levantamientos arquitectónicos a partir del mes de mayo de 2017. Se elaboraron las versiones 1 y 2 del cuestionario dirigido a ocupantes y las respectivas tarjetas de apoyo.
• Se hizo ejercicio de coordinación interinstitucional con el IDT y la Universidad Externado de Colombia, para articular acciones en el marco del proyecto “Acompañamiento en el proceso de implementación de los requisitos de sostenibilidad de la Norma NTS-TS 00101 en el área delimitada del Centro Histórico de La Candelaria- Bogotá D.C.”,  elaborado por MINCIT, FONTUR) y el IDT.
• Se finalizó la conformación del equipo de trabajo de la Estrategia de Comunicación y Participación del PEMP del Centro Histórico. 
• Se elaboró la Propuesta Metodológica para Talleres de Análisis y Diagnóstico por Sectores. 
En ésta se plantean mecanismos de recolección de información, primaria y secundaria, como parte del diagnóstico participativo del PEMP.
• Se avanzó en la Estrategia de Comunicación y Participación con la Comunidad para las tres etapas del PEMP: diagnóstico, formulación e implementación. 
• Se preparó y asistió la reunión con Sector Comunitario- Residentes Localidad La Candelaria, convocada por la Dirección del IDPC.
• Se preparó y realizó el Taller de Diagnóstico con Sector Académico (Universidades). 
• Se preparó y realizó el Taller de Diagnóstico con Sector Comunitario- Residentes Localidad Santa Fe.
• Gestión y elaboración de un plegable informativo sobre el PEMP del Centro Histórico, dirigido a la ciudadanía en general.
</t>
  </si>
  <si>
    <t>• Se avanzó en la Estrategia de Comunicación del IDPC y su Componente PEMP, con los equipos pertinentes de las Subdirecciones de Divulgación e Intervenciones para definir un plan de trabajo conjunto y ver los avances de la sección del PEMP en la nueva Web institucional del IDPC.</t>
  </si>
  <si>
    <t>No se dio cumplimiento total de la meta debido a que  la contratación del apoyo a la especialista encargada del desarrollo del tema de Bienes Muebles fue realizada un mes después de lo previsto en el cronograma por la Subdirección de Divulgación. En el caso del equipo de  Patrimonio Inmaterial se está concluyendo el trabajo de campo. Esto se debe también  a que los dos profesionales de apoyo fueron contratados un mes después de lo previsto, por lo cual aún no se ha iniciado con la etapa de formulación. Estos atrasos serán compensados con actividades a realizar en los siguientes meses.
Los archivos de soporte se encuentran en el expediente: "Entrega de información y evidencias para reportes de avance de metas - Proyecto de Inversión 1112", localizado en la oficina del PEMP, Subdirección General IDPC</t>
  </si>
  <si>
    <t>No se dio cumplimiento total de  la meta debido a que, a diferencia  de lo que se había previsto, fueron recientemente contratados los especialistas en el área de redes secas y redes húmedas del componente físico-técnico del PEMP. Estos atrasos serán compensados con actividades a realizar en los siguientes meses.
Los archivos de soporte se encuentran en el expediente: "Entrega de información y evidencias para reportes de avance de metas - Proyecto de Inversión 1112", localizado en la oficina del PEMP, Subdirección General IDPC</t>
  </si>
  <si>
    <t xml:space="preserve"> Los archivos de soporte se encuentran en el expediente: "Entrega de información y evidencias para reportes de avance de metas - Proyecto de Inversión 1112", localizado en la oficina del PEMP, Subdirección General IDPC </t>
  </si>
  <si>
    <t xml:space="preserve">• Se avanzó en el análisis sobre el uso de la publicidad como elemento principal en el programa Adopta un Monumento, de acuerdo al Decreto Distrital 628 de 2016, a través del cual se creó el programa Adopta un Monumento.
• Se desarrolló una presentación de conclusiones generales sobre el análisis de experiencias internacionales que permitiera establecer líneas generales de intervención como puntos de partida. 
• Se trabajó en la recopilación de elementos normativos y reglamentarios en su mayoría que permita a partir de las Sentencias, comprender necesidades existentes en el marco de la gestión del patrimonio y en relación a la financiación de elementos centrales como el mantenimiento de elementos objeto de conservación, pero que repercute en el patrimonio de actores privados.
• Se capturó información relativa a valor de referencia de suelo, uso del suelo dominante de la manzana tendiente a ser cruzada con los datos de localización geográfica del inventario de monumentos en espacio público que pueden ser objeto del programa. Esto para poder generar tipologías de jerarquización por condiciones de precio y centralidad para el programa adopta un monumento. 
• Se realizó el procesamiento de los datos y valores de referencia del suelo por lote a partir del shape file entregado por el área SIG de la subdirección. Con esta información se trabajarán los incentivos y esquemas de acceso al programa adopta un monumento.
• Se redactó borrador de categorización y atractividad de los monumentos sobre espacio público de la ciudad. Se generan variaciones sobre las modalidades a generarse en el desarrollo del programa Adopta un Monumento.
• Utilizando el shape del área de estudio e influencia del PEMP se filtran los monumentos por distancia respecto al área y por categoría. En definitiva, se cuenta con 119 monumentos en el área PEMP.
• Se cruzó la información con la capa de CCB de establecimientos activos a Febrero de 2017. Se generaron mapas para visualizar la condición de tamaño de empresa, número de ocupados, por utilidades y finalmente por utilidades netas superiores a 50 millones. Así, se estimaron las distancias euclidianas de los monumentos definitivos frente a las empresas con utilidades mayores a 50 millones. 
</t>
  </si>
  <si>
    <t>Para la Validación y ajuste de los actos administrativos, se avanzó en la revisión y análisis de la Resolución 0619 de 2015_Antitramites.  Y de la Resolucion 0061 de 16 de febrero de 2016_Comite Directivo, evidenciando aspectos para su actualización.
Se solicitó Acompañamiento a Juridica para la revisión de las resoluciones, el contacto es la abogada Giovanna Morales Aguirre y propuso fecha el 27 de julio para esta revision.</t>
  </si>
  <si>
    <t>Pendiente volver a presentar a Comité para la decisión por la Alta Dirección</t>
  </si>
  <si>
    <t>Se realizó primer borrador de Politicas de Operación del SIG, que corresponde a uno de los insumos para  la autoevaluación.
Como herramientas para realizar la autoevaluación de la gestión se elaboraro propuesta de Ficha Tecnica de Riesgos, Hoja de vida de indicadores, ajustes al formato plan de mejoramiento y propuesta de ajustes de la intranet relacionada con la documentación de los procesos .
Se realizaron en el trimestre, 63 reuniones  de acompañamiento y asesoria en las practicas de gestión que se analizan en la autoevaluación (sensibilización, seguimiento, documentacion de procesos, entre otros)con los procesos/áreas 
Se diseño plantilla de presentación de la autoevaluación para ser utilizada en los ejercicios que se realicen en cada proceso.</t>
  </si>
  <si>
    <t>Plan Institucional de Archivos: Se tiene un borrador con los ajustes que se han realizado hasta la fecha del PINAR</t>
  </si>
  <si>
    <t>Dentro del avance que se ha tenido frente a la implementación de Orfeo, se tiene: la nueva versión de la herramienta ya se encuentra instalada dentro de los servidores de la entidad faltando así la migración de la antigua versión a la nueva versión, ya se cuenta con los manuales funcionales de la herramienta, se ha realizado el levantamiento de los flujos documentales por parte de las oficinas tales como el proceso de; Pagos de Financiera, Atención al Ciudadano de Corporativa, Proyectos de reparaciones locativas de Subdirección de Intervención, el de Contratos de prestación de servicios de Oficina Asesora Jurídica y los de correspondencia-radiación</t>
  </si>
  <si>
    <t>Se realizó capacitación en documentación de procesos, con participacion de 58 servidores
Se participó en ejercicio de inducción, con los temas del SIG, con participación de 7 Servidores.
Se entregaron 13 boletines de divulación de Politica y Objetivos del SIG.
Se realizó sensibilización de los subsitemas del SIG, con participación de todos los representantes de los subsistemas: 9 Servidores.
Se realizó solicitud para ingresar temario de temas en el PIC.
(Se toma como base la información de 220 contratos de prestación de servicios a 30 de junio y 39 personas de planta)</t>
  </si>
  <si>
    <t>Archivo Fisico: Carpeta Actas de acompañamiento y asesoria SIG.</t>
  </si>
  <si>
    <t xml:space="preserve">Se realiozó  Informe Trimestral de Austeridad del Gasto 2017 , (1 de enero al 31 de marzo de 2017).
</t>
  </si>
  <si>
    <t>Archivo magnético Contratista PIGA.
Informe contrato 067 de 2017 del periodo de  Febrero 2017 y del periodo de Junio 2017</t>
  </si>
  <si>
    <t xml:space="preserve">Se realizar el primer informe trimestral del material potencialmente reciclable entregado a la Asociación de Recicladores, ante la Unidad Administrativa Especial de Servicios Públicos – UAESP. </t>
  </si>
  <si>
    <t>Archivo magnético Contratista PIGA.
Informe contrato 067 de 2017 del periodo de  abril 2017</t>
  </si>
  <si>
    <t>Archivo Físico en custodia de Cristina Fonseca</t>
  </si>
  <si>
    <t>Realizar las actividades del Plan de Acción del Subsistema de Gestión Documental</t>
  </si>
  <si>
    <t>% de avances en los programado</t>
  </si>
  <si>
    <t>% de Avance en la ejecución del Plan de Acción del Subsistema de Gestión Documental</t>
  </si>
  <si>
    <t>Archivo magnético Contratista PIGA.
Informe contrato 067 de 2017 del periodo de  Febrero 2017.</t>
  </si>
  <si>
    <t>Archivo magnetico Angelica Hernandez</t>
  </si>
  <si>
    <t>Actas de Comité y Memorias de Reuniòn</t>
  </si>
  <si>
    <t xml:space="preserve">El primer seguimiento a los planes de acción se realizó mediante reunion con los responsables del SIG, evidenciando que no se cuenta con plan de acción especifico para los subsistemas de seguridad de la información, y responsabilidad social. Y se encuentra un plan para Seguridad y salud en el trabajo y Piga. de otra parte para el subsistema de Calidad y de MECI las actividades estan en el POA. </t>
  </si>
  <si>
    <t>Soporte Archivo electrónico. Contrato 108 de 2017. Sandra Calderón 
D:\Soportes Contrato\1. Contrato 108_IDPC
Informe mayo 2017.</t>
  </si>
  <si>
    <t>Se elaboró propuesta de ficha técnica de indicadores</t>
  </si>
  <si>
    <t>Listados de Asistencia y Actas que reposan en el Archivo de Gestuòn Documental</t>
  </si>
  <si>
    <t>No se programaron comites SIG</t>
  </si>
  <si>
    <t>Actas en cuestodia de Nubia Zubieta
Correos y archivo electrónico en Custoria de Juan Tarapuez</t>
  </si>
  <si>
    <t>Se definen los formatos de Seguimiento a Metas y POA que constituyen el primer lineamiento programado y se avanza en 1 procedimiento de seguimiento a la gestión en sesiones con el equipo de trabajo. En la actualidad el documento estó finalizado y sólamente falta ejecutar el rpoceso de aprobación y socialización.
1 Modificación de Formatos</t>
  </si>
  <si>
    <t>Formatos Publicados en la Intranet
Documento electrónito del procedimiento compartido por la herramienta Google Drive con el equipo de planeación.</t>
  </si>
  <si>
    <t>Se avanza en sesiones de trabajo con los equipos de trabajo de Divulgación, PEMP y S. General, Control Interno Disciplinario. En total se cuenta con soporte de 20 sesiones distribuidas así: 13 Subdirección General,  4 Subdirección de Divulgación, 2 Subdirección Corporativa y 1 Asesoría Jurídica</t>
  </si>
  <si>
    <t>Se elaboró propuesta de plantilla de Mapa de riesgos y ficha de riesgos.</t>
  </si>
  <si>
    <t>Soporte Archivo electrónico. Contrato 108 de 2017. Sandra Calderón 
D:\Soportes Contrato\1. Contrato 108_IDPC
Informe abril y mayo 2017.</t>
  </si>
  <si>
    <t>Se realiza el seguimiento a la ejecución presupuestal y física mediante las siguientes acciones:
Presentación Comité Directivo Abril 23 (Balance Proyectos de Divulgación)
Presentación Comité  Mayo 24 (Ejecución Presupuestal)
Presentación Junta Directiva Junio 11 (Ejecución Presupuestal)</t>
  </si>
  <si>
    <t>Soporte Archivo electrónico.  Juan Tarapuez y Patricia Quintanilla</t>
  </si>
  <si>
    <t>Se registró la información del mes de marzo, abril y mayo de 2017:
Registro del presupuesto de funcionamiento por productos y de inversión por productos.
Registro de los indicadores de objetivo (3 indicadores) y los indicadores de producto (13 indicadores).</t>
  </si>
  <si>
    <t>Se registro la información del primer trimestre de 2017:
Registro de la etapa de reprogramación, actualización y seguimiento.
El registro de seguimiento se hace en los cuatro componentes del plan de acción de SEGPLAN.
Componente de inversión, gestión, territorialización y actividades.</t>
  </si>
  <si>
    <t>POA 2017 versión Seguimiento Trimestre III</t>
  </si>
  <si>
    <t>Avanzar en la realización en el área objeto del Plan Especial de Manejo y Protección un estudio histórico y de valoración del BIC, la delimitación del área afectada y la zona de influencia, la identificación y valoración del patrimonio inmueble, mueble, inmaterial y arqueológico, y la propuesta de restauración y recuperación del BIC.</t>
  </si>
  <si>
    <t>Avanzar en la elaboración de la propuesta urbana general, la propuesta ambiental, de espacio público, movilidad, redes y generar las determinantes de usos y edificabilidad en el área del PEMP.</t>
  </si>
  <si>
    <t>Elaborar el diagnóstico físico espacial referente a la estructura urbana, el espacio público, los equipamientos, los usos y actividades, la vivienda, el medio ambiente, la movilidad e infraestructura, las redes húmedas y las redes secas (servicios públicos) en el área del PEMP.</t>
  </si>
  <si>
    <t>Avanzar en la elaboración de la propuesta del PEMP, para el manejo económico y financiero, los proyectos para incorporar el BIC a la dinámica económica y social, el cronograma de ejecución del plan, plantear las fuentes de recursos, instrumentos y procedimientos de financiación, definir las determinantes de instrumentos de gestión del suelo y compromisos de inversión pública y privada, las determinantes técnicas, financieras y presupuestales, los incentivos tributarios y mecanismos de compensación.</t>
  </si>
  <si>
    <t>Avanzar en la elaboración de la propuesta institucional, definir las competencias institucionales públicas y privadas, plantear el fortalecimiento institucional y el modelo de gestión, definir los actos administrativos y jurídicos correspondientes, definir los acuerdos público privados para proyectos y acciones, definir los responsables de los procesos de comunicación y participación y del seguimiento de la ejecución del PEMP.</t>
  </si>
  <si>
    <t>Realizar el lanzamiento del PEMP y avanzar en la  definición de los espacios de participación ciudadana para el análisis, diagnóstico y propuesta integral del PEMP.</t>
  </si>
  <si>
    <t>Avanzar en la defición de las estrategias de comunicación, y los programas y proyectos correspondientes.</t>
  </si>
  <si>
    <t xml:space="preserve">• Se adelantó el último ajuste interno de la delimitación de área afectada y zona de influencia. Actividad terminada, en evaluación interinstitucional.
• Identificación y valoración patrimonio inmueble: Se terminó la primera revisión de los niveles de intervención en los BIC, para la totalidad de los 33 barrios. Se continúa avanzando en la realización de los levantamientos en campo, teniendo a la fecha 430 efectivos de 642 inmuebles visitados en los barrios de Macarena, San Diego, San Martín, Samper, Las Nieves, Veracruz, La Alameda, La capuchina, Santa Inés, Las Cruces y Belén. Se avanzó en la elaboración de fichas de apoyo correspondientes a 131 de los inmuebles localizados en el área PEMP. Se generaron los respectivos formatos de las carteras de campo para los levantamientos arquitectónicos. El total de frentes de manzana es 1856, actividad que fue completada en este mes, con la edición de 281 que son continuos urbanos ya terminados.  
• Identificación y valoración patrimonio mueble: Se realizó la recolección de información en trabajo de campo para bibliotecas, archivos, y otras entidades. Se finalizó el documento de diagnóstico temático; la consolidación del estado del arte de los bienes muebles y colecciones en iglesias, bibliotecas, archivos y otras entidades, en relación con su identificación, valoración y los aspectos que de manera prioritaria se deben articular en el PEMP; la consolidación del balance que permite la priorización de los bienes muebles para las recomendaciones de protección y manejo en el marco del PEMP; y la consolidación de la propuesta de protección para el patrimonio mueble.
• Identificación y valoración patrimonio inmaterial. Se completó el ajuste final del documento de diagnóstico. Se consolidó la identificación de agentes, grupos de interés y manifestaciones culturales en los sitios estudiados en detalle en el área de estudio del PEMP. Se caracterizaron las manifestaciones identificadas en los mismos espacios estudiados en detalle.
• Identificación y valoración patrimonio arqueológico. Se completó el documento de diagnóstico. Se presentó la actualización del PMAB para el centro histórico ante el ICANH. Se consolidó la propuesta para la protección del patrimonio arqueológico: fortalecimiento, lineamientos, recomendaciones.
</t>
  </si>
  <si>
    <t xml:space="preserve">Se avanzó en:
• El diagnóstico del tema vivienda y se continuó la construcción del DTS del tema.
• La complementación del diagnóstico relacionado con los temas ambiental y movilidad, específicamente en la caracterización.
• La revisión de información de planes precedentes para la complementación del diagnóstico relacionado con el tema redes húmedas y se elaboraron unas conclusiones preliminares. Se avanzó en el diagnóstico del tema redes húmedas y  se inició la construcción del DTS del tema.
• La revisión de información de planes precedentes para la complementación del diagnóstico relacionado con el tema redes secas, se avanzó en la matriz DOFA y se elaboró un informe general de servicios públicos en el área de estudio del PEMP. Se avanzó en el diagnóstico del tema redes secas y  se inició la construcción del DTS del tema.
</t>
  </si>
  <si>
    <t xml:space="preserve">Se avanzó en:
• La propuesta de la normativa urbanística (Determinantes de usos y edificabilidad) que aplica en el ámbito del PEMP del Centro Histórico de Bogotá, específicamente con los lineamientos normativos generales, partiendo de la complementación del diagnóstico de la normativa urbanística que aplica en el ámbito del PEMP.
• La propuesta urbana general, con el desarrollo de la estructura temática, las estrategias urbanas y las líneas de acción que la componen.
• La propuesta de los tema ambiental, movilidad y espacio público específicamente en la definición de líneas estratégicas, programas y proyectos.
</t>
  </si>
  <si>
    <t xml:space="preserve">• Se apoyó la consolidación del diagnóstico desde el subtema de fuentes de recursos, instrumentos y procedimientos de financiación, a través de un archivo Excel que consolida el presupuesto por parte de cada entidad con competencias en el área de estudio del PEMP.
• Se ajustó el DTS de diagnóstico del componente socioeconómico. Se desarrolló una presentación de síntesis del diagnóstico con información más consistente. 
• Se apoyó a realización de un documento síntesis de diagnóstico, que de forma articulada a los demás componentes del equipo PEMP resume los principales resultados en materia socioeconómica. Se gestionó y apoyó las reuniones y recolección de insumos para la elaboración de encuestas con el apoyo de la comunidad académica de la Universidad del Rosario. 
• Para articular el tema de turismo en el trabajo del PEMP se apoyó la elaboración de un oficio dirigido al director del Instituto Distrital de Turismo cuyo fin radicaba en la solicitud de insumos para tener la posibilidad de dar por finalizado el factor turístico en su etapa diagnóstica.
• Se hizo revisión y articulación de los documentos de diagnóstico de los distintos componentes. 
• Se coordinó el desarrollo de los lineamientos preliminares de gestión de cara al proceso de formulación.
• Se dio inicio al  Documento Técnico de Soporte -DTS- correspondiente a la formulación de la propuesta integral del PEMP, orientado hacia la propuesta de un proyecto socioeconómico. Éste tuvo dos frentes principales realizados: 1) Se establecieron lineamientos para la determinación del proyecto socioeconómico. 2) Se apoyó la realización conjunta de un documento preliminar enfocado a la gestión del PEMP en el Centro Histórico, dentro del cual se abordan temáticas institucionales, de gestión, financieras y de gestión social.
• Se apoyó la elaboración de la presentación síntesis de diagnóstico con mira prospectiva a la formulación, ya que se expusieron las principales problemáticas de forma coordinada con los demás componentes.
• Dentro de los estudios especializados que enriquecen la formulación de la propuesta integral del PEMP, se encuentran los aportes presentados por las universidades. En congruencia con  lo anterior se apoyó la gestión y desarrollo de los trámites pertinentes con la Universidad del Rosario. Se apoyó la coordinación de una reunión con el Ministerio de Cultura, la Universidad Externado y el equipo socioeconómico para tratar el tema de turismo. 
• Se coordinó una reunión con el DADEP para tratar el tema de la certificación de cada monumento que esté en espacio público.
</t>
  </si>
  <si>
    <t xml:space="preserve">• Se realizó una síntesis de los aspectos más relevantes del trabajo diagnóstico en coordinación con los profesionales encargados de las demás dimensiones del componente, aspecto en el que se avanzó en reuniones internas realizadas por los integrantes del componente institucional. 
• Se apoyó en estructuración de la presentación de la síntesis del diagnóstico elaborada a fin de ilustrar los elementos más relevantes. 
• Se realizó un resumen del marco institucional del orden distrital, regional (supramunicipal) y nacional con algún tipo de injerencia en el marco y/o temáticas del PEMP. Se estructuró respuesta al interrogante de la articulación de la gestión del Instituto Distrital de Turismo con el Plan Especial de Manejo y Protección del Centro Histórico. 
• Se desarrollaron las aproximaciones conceptuales a la propuesta de formulación del componente institucional siguiendo tres grandes ejes: Modelo de gerencia, Modelo de gestión y financiación y Programas y proyectos. 
• Se avanzó a en la estructuración de un índice temático de la resolución del PMEP a fin de su evaluación por los coordinadores. Lo anterior describe en detalle cuáles serían los alcances de contenidos de ésta.
• Se apoyó en el análisis y respuesta al proyecto de Decreto Distrital “Por el cual se modifica el Decreto Distrital 492 del 26 de octubre de 2007 y se modifica la descripción del uso de Servicios – Servicios Personales – Servicios de Parqueaderos y la condición No. 21 de la Plancha No. 2 de 3 “Usos permitidos Sector Antiguo”, a partir del acompañamiento que se ha hecho desde el IDPC al tema. 
</t>
  </si>
  <si>
    <t xml:space="preserve">Se realizaron:
• Gestiones en materia de coordinación interinstitucional del PEMP, a partir de reuniones de trabajo y/o participación en eventos con: i) Secretaría Distrital de Planeación- Presentación Diagnóstico del Plan de Ordenamiento Territorial POT- Localidad La Candelaria; ii) Gerencia Centro- Presentación de avances y propuestas de trabajo conjunto; iii) Secretaría de Cultura- Participación en la Mesa Sectorial de Cultura, Recreación y Deporte, definición de un plan de trabajo conjunto, en el marco del Modelo de Gestión Cultural Territorial; iv) Alcaldías Locales- Gestiones y preparativos para los talleres de diagnóstico del PEMP, entre otras.
• Cuatro (4) talleres con residentes del área de estudio del PEMP como parte del proceso de diagnóstico participativo: 1) Segundo Encuentro con Residentes de Santa Fe (Julio 14, U. Central); 2) Segundo Encuentro con Residentes de La Candelaria (Julio 28, Claustro de San Agustín); 3) Primer taller de Diagnóstico con Residentes de la Localidad de Los Mártires (Centro de Memoria, Paz y Reconciliación, Agosto 2); 4) Diagnóstico con Comerciantes del Centro Histórico, (FENALCO, Agosto 18).
• Acompañamiento en materia de gestión social al proceso de levantamientos arquitectónicos.
• Actualización del Plan de Trabajo de la Estrategia de Comunicación y Participación Ciudadana del PEMP, y revisión y ajustes a su metodología.
• Participación en mesas de trabajo locales en La Candelaria, Santa Fe y Los Mártires, por invitación de organizaciones sociales y comunitarias, relacionadas con los temas de arte, cultura y patrimonio.
• Presentaciones en: 1) Consejos Locales de Arte, Cultura y Patrimonio (CLACP), de las localidades de Santa Fe, Los Mártires y La Candelaria ( Agosto 11); 2) con enlaces territoriales del Sector Cultura, Recreación y Deporte, de las veinte (20) localidades de la ciudad además de coordinar acciones con las diferentes instancias y organizaciones que hacen parte del Sistema Distrital de Arte, Cultura y Patrimonio (Agosto 14). 
• Participación en: 1) la reunión de la Mesa Sectorial de Cultura, Recreación y Deporte, de las localidades de La Candelaria, Santa Fe y Los Mártires, para poder  priorizar y optimizar la asignación de recursos a través de los Fondos de Desarrollo Local y de la Fundación Gilberto Alzate Avendaño- FUGA; 2) el recorrido por el Barrio Las Cruces, solicitado por la Universidad de La Salle- Carrera de Urbanismo; 3) la reunión de la Mesa Sectorial de Cultura, Recreación y Deporte, de la Localidad de La Candelaria con el fin de definir una ruta de trabajo para el 2018, preparar la presentación de la Mesa en el Consejo Local de Gobierno y en la Junta Administradora Local (JAL) y programar una actividad de visibilización de la Mesa para noviembre, en el marco del mes de la “No violencia contra la mujer”; 4) la reunión con artesanos y entidades distritales, citada por el Concejal de Bogotá Hosman Martínez.
• Articulación con el Consejo de Planeación Local (CPL) de la Localidad de La Candelaria, con el propósito de participar en las Asambleas Barriales para la elaboración de propuestas ciudadanas dirigidas a la revisión del Plan de Ordenamiento Territorial (POT) y, aplicar una encuesta sobre la valoración del Patrimonio Cultural. A la fecha se han llevado a cabo cuatro (4) reuniones en los siguientes barrios: i) Egipto (sábado 2 de septiembre); ii) Belén (sábado 16 de septiembre); iii) Santa Bárbara (sábado 23 de septiembre); y iv) La Concordia y Las Aguas (lunes 25 de septiembre), y se han aplicado un total de 39 encuestas en las respectivas mesas de trabajo. 
• Se llevaron a cabo: i)  Memoria Segundo Encuentro con Residentes Santa Fe; ii)  Memoria Segundo Encuentro con Residentes La Candelaria; iii)  Memoria Encuentro con Residentes Los Mártires; y iv)  Memoria Encuentro con Pequeños Comerciantes. 
• Se participó en el Taller de Inducción de la Práctica Pedagógica con estudiantes de la Universidad del Rosario- Programa de Gestión y Desarrollo Urbanos, como apoyo a la recolección de información de la síntesis de diagnóstico y la estructuración de la propuesta integral del PEMP.
</t>
  </si>
  <si>
    <t xml:space="preserve">Se realizó: 
• Solicitud de información a los Coordinadores de Componentes del PEMP del Centro Histórico, con el fin de preparar dos (2) piezas de comunicación priorizadas en el marco de la Estrategia de Comunicación y Participación del Plan, a saber: i) Plegable Informativo (versión 2); y ii) Artículo en la Revista Semana.
• Síntesis de los siete talleres de diagnóstico participativo del PEMP realizados a la fecha, a partir de fotografías y párrafos resumen, con destino a la web institucional. 
• Se realizó gestión y seguimiento al proceso de registro fotográfico semanal de algunas visitas de campo para levantamientos arquitectónicos en el área de estudio del PEMP (barrios Santa Bárbara y La Favorita).
</t>
  </si>
  <si>
    <t xml:space="preserve">• Se realizó una actualización total de la propuesta retomando el proyecto de patio central del plan director para los columbarios y se plantearon 3 alternativas a nivel de diseño urbano para la manzana en cuanto a disposición de senderos, corredores peatonales, áreas deportivas, jardines y arborización.
• Se realizaron ajustes a los esquemas básicos logrando 3 nuevas alternativas que parten de una malla rectangular la cual logra la continuidad de la morfología del barrio Santa Fe, además se plantea un frente activo de renovación en vivienda sobre la posibilidad de una Alameda peatonal sobre la calle 24. 
• Se plantearon criterios de intervención, ligados a los lineamientos del equipo de planes, programas y proyectos en el marco del PEMP (2017): 1) Memoria, 2) Orgánico, 3) Integración. Dentro de esta nueva visión del proyecto, se desarrollaron tres propuestas a nivel de diseño urbano. 
• Se avanzó en el desarrollo del proyecto arquitectónico al interior de los columbarios, planteando un sistema modular de divisiones móviles al interior de contenedores funcionales libres que permiten la itinerancia y  simultaneidad de usos culturales entorno al patio central planteado por el proyecto de Rogelio Salmona. 
• Se realizó un levantamiento tridimensional con sistema BIM,  basado en la propuesta mencionada. 
• Correcciones en el diseño gráfico de la presentación de avance de Columbarios. 
• Análisis y conclusiones del contrato de la obra de arte de carácter temporal de maestra Beatriz González 'auras anónimas' (Contrato No 51-2008).
• Elaboración de nuevos renders del acceso principal y permanencia de Los Columbarios. 
• Modificación del diseño paisajístico y de espacio público, que dan prioridad al recorrido peatonal, que jerarquizan espacios y que se articulan a las canchas deportivas y a los usos culturales propuestos para los Columbarios.
</t>
  </si>
  <si>
    <t xml:space="preserve">• Se realizó una reunión el día 21 de julio, en la cual se comentó el documento realizado y enviado al IDU con las recomendaciones a nivel de implantación y de obra y ejecución, acordadas internamente entre la Subdirección General y la Subdirección Técnica de Intervenciones del IDPC. 
• El 2 de Agosto, la Secretaría Distrital de Gobierno citó a una reunión para tratar sobre el proyecto. El IDPC presentó una síntesis en diapositivas, de las recomendaciones emitidas en el documento. Se concluyó que se separarían las instituciones en dos grupos focales: 1) El primero cargo de los temas técnicos del proyecto (en la cual participa el IDPC, la SDP, el IDU, el IDT, el Acueducto y la Empresa de energía), 2) El segundo a cargo de la aclaración de temas jurídicos y sociales que podrían afectar o cambiar la delimitación del proyecto (conformado por representantes de IPES, Alcaldía Local de la Candelaria, Acueducto, IDU, entre otros). 
• El día 08 de Agosto de 2017, se realizó la primera de las mesas por grupo focal, cuya finalidad fue tener claridad por parte de la SDP (Secretaría Distrital de Planeación) sobre delimitaciones de Planes de Regularización y Manejo (PRM) de las Universidades Andes y América. 
REPORTE ACTIVIDADES EQUIPO PLANES Y PROYECTOS URBANOS EN EL ÁMBITO DEL PEMP CH:
Se realizó: 
• Análisis comparativo de los proyectos planteados por los Planes Reencuéntrate y Revitalización. Se concluye que el sector de la Concordia y el Parque Pueblo Viejo tienen el potencial de transformar y mejorar positivamente el contacto entre los cerros y la traza urbana tradicional de la candelaria y que debe ser uno de los proyectos prioritarios a desarrollar en el marco del PEMP. 
• Planimetría que permite visualizar gráficamente la ubicación de los diferentes proyectos que en los últimos meses han tenido cabida en este sector.
• Presentación de avance de posibles proyectos e intervenciones susceptibles a realizarse en esa pieza urbana.
• Ejercicio de ubicación tentativa de proyectos según nodos de concentración o de actividades homogéneas que concuerden con la delimitación de zona de estudio del PEMP. 
• Revisión en el archivo documental del Instituto, de los productos entregados en el marco del Contrato de Consultoría 288 de 2013, para evaluar por parte del Coordinador del equipo, si las iniciativas allí desarrolladas tienen cabida o no, dentro de los proyectos estratégicos a proponer por parte del PEMP. 
• Avance en la construcción de una visión del centro que busca guiar las estrategias y proyectos estratégicos que surjan del trabajo en equipo del PEMP y sus diferentes componentes.
• Definición de las puertas: Oriental (Nodo Monserrate y Nodo Egipto), puerta Norte (Nodo Calle 26 y Centro Internacional), Puerta Sur (Nodo Las Cruces), Puerta Occidental (Nodo Voto Nacional y Plaza España), como puntos sobre los cuales se adelantará un proceso de análisis y diagnóstico. 
• Fichas de Aspectos Positivos – Potenciales y Aspectos Negativos – Conflictos específicamente para la subzona de Acceso a Monserrate. 
• Ficha modelo de las posibles intervenciones a realizar en un tramo específico, que vincule intervenciones de peatonalización, organización de redes de tránsito entre espacios culturales o colectivos, y reducción del impacto de tráfico en el área estudiada.
</t>
  </si>
  <si>
    <t xml:space="preserve">• Se tomaron los informes presupuestales de la Secretaría Distrital de Hacienda para conformar la malla de ingresos y gastos de entidades que pueden tener acciones de manera directa como ejecutoras en el área PEMP. Se terminaron priorizando 6 sectores con 14 entidades.
• Se construyó un archivo Excel que muestra la estructura general de ingresos y gastos del Distrito para el año 2017, los ingresos a nivel presupuestal de las 14 entidades seleccionadas y la desagregación de los gastos, tomando únicamente lo considerado inversión, dejando a un lado el funcionamiento; se sitúa el valor sobre los 3.1 billones, por lo cual el 21% de los ingresos se destinan a labores propias del funcionamiento de las entidades.
• Se decidió segmentar las cuentas de gasto (inversión) por programas y proyectos de acuerdo con el presupuesto distrital y Plan de Desarrollo. 
• Se hizo un escenario sobre el cual se pueden destinar recursos de los planes y proyectos actuales a las que genere el PEMP con una participación del 5.6% dejando como resultado la oportunidad de financiar en 100.000 millones de pesos por año el PEMP. 
Se avanzó puntualmente en los siguientes temas:
• Población PEMP: se obtuvo luego de aplicar la tasa de crecimiento exponencial estimada por localidad a cada una de las manzanas que forman parte del polígono PEMP, esto con el fin de enriquecer el diagnóstico y como insumo prospectivo de la formulación. 
• Archivo que contiene el mapa realizado a partir de la estimación de población PEMP para el año 2015 realizado conjuntamente con el apoyo SIG del IDPC, el cual dará luz sobre la distribución de la población en el área de estudio.
• Resumen de las participaciones en las reuniones y talleres realizados con la Universidad Externado en el marco de la certificación como destino turístico sostenible de La Candelaria.
• En búsqueda de generar los proyectos e iniciativas que se requieren en desarrollo del PEMP, entre estos “Adopta un Monumento”, se generó una proyección de población a nivel de manzana para aquellas que están dentro del polígono. 
• Se está adelantando el análisis histórico que complemente los elementos financieros para PEMP. Se seguirá unificando la información para posteriormente cruzar con las tipologías de proyectos y la entidad responsable, generando así un empalme presupuestal y de proyectos, entre estos Adopta un Monumento. 
• Desde la Subdirección de Intervenciones del IDPC, se está realizando el levantamiento patrimonial y la depuración de los inventarios. Como proceso complementario se está aplicando una encuesta a residentes y comerciantes en los inmuebles de los corredores más importantes del área de influencia, con lo cual se pueden tener ideas sobre la atractividad y reconocimiento que las personas tienen sobre su entorno patrimonial. Para tal fin se generó una plantilla para la recolección de la información y se realizó un documento de lineamientos para la encuesta. Esta encuesta contará con el apoyo del programa de gestión urbana de la Universidad del Rosario. 
• Se llegó a un acuerdo con el Ministerio de Cultura, para poder utilizar datos de diferentes bases existentes para la caracterización de la población PEMP en el documento que soportará el diagnóstico turístico relacionado, entre otros factores, con el reconocimiento del patrimonio mueble. 
• Por último, se realizó una presentación que incluía los principales resultados del trabajo sobre el diagnóstico socioeconómico y el apoyo brindado a adopta un monumento.
Evidencias: 
• Lineamientos encuesta.docx
• AnexoMincultura.pdf
• EncuestaUsuariosMincultura.pdf
• Población_PEMP_2006_2015.xlsx
• Población2015_Proyección.jpeg
• Plantilla Encuesta_Residentes.xlsx
• Presentación Socioeconómico
</t>
  </si>
  <si>
    <t>Miller Castro</t>
  </si>
  <si>
    <t xml:space="preserve">A partir de la revisión de los actos administrativos:
1. 0619 de 2015,  2. 1009 de 2015, 3. 1070 de 2015 , 4. 0061 de 2016 
Y del nuevo decreto 1499 de 2017, se realizara borrador de resolución de que modifica las resoluciones analizadas para ser presentada en próximo comite SIG, en noviembre.
Es importante anotar, que desde abril se contaba con el proyecto de decreto por el DAFP, razón por la cual la fecha programada de actualización de la resolución interna estaba para junio, sin embargo, el decreto se emitió en septiembre por lo tanto la fecha de la actualización se cumplirá en el cuarto trimestre. </t>
  </si>
  <si>
    <t>Se realizó la metodología para la revisión por la dirección y se elaboró el primer informe de revisión. 
Se espera realizar la presentación en próximo comité SIG, en noviembre</t>
  </si>
  <si>
    <t>Se revisó la propuesta de mapa de procesos, ajustando las recomendaciones del comité SIG, donde se requería el ajuste a  nombres de los procesos.
Se espera presentar en comité SIG de noviembre</t>
  </si>
  <si>
    <t xml:space="preserve">Se realizó la divulgación de la autoevaluación al </t>
  </si>
  <si>
    <t>No se cumplió con el 100% de las actividades que estaban programadas para este trimestre, porque se dio el cambio de contratista de PIGA, lo cual causó que durante mes y medio no se contara con profesional para  este tema.</t>
  </si>
  <si>
    <t>En el mes de septiembre no se realizó avance en esta actividad ya que nos encontramos a la espera del concepto del Archivo de Bogotá del PINAR</t>
  </si>
  <si>
    <t xml:space="preserve">En el mes de septiembre no se realizó avance en esta actividad ya que nos encontramos a la espera del concepto del Archivo de Bogotá del PGD </t>
  </si>
  <si>
    <t>Se oriento y realizo los seguimientos a la implementación del  sistema Orfeo, en donde se le envió a la administradora del sistema las Tablas de Retención Documental las cuales deberán ser parametrizadas en dicho sistema. 
La implementación de Orfeo en su segunda fase ha presentado retrasos, a raíz que el punto de correspondencia requiere equipos adecuados, la contratación del ingeniero para la parametrización y puesta en marcha de la herramienta y la instalación de código fuente y navegar Mozilla en todos los computadores del instituto.</t>
  </si>
  <si>
    <t xml:space="preserve">Soporte Archivo electrónico. Contrato 108 de 2017. Sandra Calderón 
D:\Soportes Contrato\1. Contrato 108_IDPC
Informe Periodos Marzo, Mayo y Junio de 2017
Análisis de Decreto 1499 de 2017
</t>
  </si>
  <si>
    <t xml:space="preserve"> Estrategia revisión por dirección
Presentación Revisión por Dirección - Equipo Profesional especializado SIG </t>
  </si>
  <si>
    <t xml:space="preserve"> Soporte Archivo electrónico. Contrato 108 de 2017. Sandra Calderón D:\Comite_SIG\comite 27 marzo
El acta en físico se aprueba en el siguiente comité SIG.
Propuesta Mapa de procesos V2. en Equipo Sandra Calderón D:\Comite_SIG\
 </t>
  </si>
  <si>
    <t xml:space="preserve"> Archivo Físico: Carpeta Actas de acompañamiento y asesoría SIG. </t>
  </si>
  <si>
    <t xml:space="preserve"> Archivo Físico: Carpetas relacionadas con PIGA.
Archivo magnetico Equipo contratista PIGA </t>
  </si>
  <si>
    <t xml:space="preserve"> Archivo magnetico  Contrato  176 de 2017.  Mauricio Araque </t>
  </si>
  <si>
    <t xml:space="preserve">Archivo magnetico  Contrato  176 de 2017.  Mauricio Araque y en el drive institucional link: https://drive.google.com/drive/u/1/folders/0B4k_zCAcsAEOdUg3Nkt3OXFuUms
En correo electronico de Contrato 176 de 2017. Mauricio Araque y C:\Users\GDocumental\Documents  </t>
  </si>
  <si>
    <t>Se realizó sensibilización en administración de riesgos, mediante talleres con la participación de 42 Servidores públicos.
Se realizó divulgación del manual de procesos y procedimientos a la subdirección general y subdirección corporativa, en el marco de la autoevaluación de procesos.
Se inició con la preparación logística para las capacitaciones de SIG, durante octubre y noviembre, en el marco del PIC.</t>
  </si>
  <si>
    <t xml:space="preserve"> Archivo Físico: Carpeta Actas de acompañamiento y asesoría SIG </t>
  </si>
  <si>
    <t>Se realizó Comité SIG el 22 de septiembre de 2017.
Se realizó Comité SIG el 28 de septiembre de 2017.</t>
  </si>
  <si>
    <t>Se realizó el primer reporte en la herramienta STORM del la SDA, correspondiente al primer semestre de 2017.</t>
  </si>
  <si>
    <t xml:space="preserve">El informe de austeridad de periodo Abril - junio no se realizó, porque durante el periodo del reporte no se contó con contratista de PIGA. El informe está en elaboración por el nuevo contratista. </t>
  </si>
  <si>
    <t>En las acciones planteadas en el plan de acción de ha podido realizar avancen en capacitaciones y seguimientos a la organización de los archivos y en las acciones de la intervención del  fondo acumulado Corporación la Candelaria. Así mismo se presentaron las tablas de retención documental al consejo distrital de archivos en el mes de agosto, la cual se recibió concepto favorable en el mes de septiembre</t>
  </si>
  <si>
    <t xml:space="preserve">Con relación a la documentación de los procesos de la Subdirección General se han realizado tres reuniones de aprobación de documentos, en septiembre. 
</t>
  </si>
  <si>
    <t xml:space="preserve"> capacitaciones y seguimientos a la organización de los archivos a talento humano, almacén, PIGA, Control Interno, centro documentación IDPC</t>
  </si>
  <si>
    <t>En el marco de la autoevaluación de procesos realizada el 27 de julio, se realizó el monitoreo de los riesgos de los procesos a cargo de la Subdirección General</t>
  </si>
  <si>
    <t>En el marco de la autoevaluación de procesos realizada el 27 de julio, se realizó el seguimiento y propuesta de nuevos indicadores de los procesos a cargo de la Subdirección General</t>
  </si>
  <si>
    <t>Se realizó seguimiento al plan de acción de PIGA, SST, PETIC, que son los subsistemas que tienen plan de acción, como información de entrada para la revisión por la dirección.</t>
  </si>
  <si>
    <t>Se coordina la entrega de los POA y estandarizan los formatos para el reporte del trimestre II.</t>
  </si>
  <si>
    <t>Se coordina la entrega de los POA y estandarizan los formatos para el reporte del trimestre III.
Se logra la aprobación del procedimiento de Planes Institucionales que da línea a todos los procesos del IDPC desde el Direccionamiento Estratégico.</t>
  </si>
  <si>
    <t>Se logra la aprobación de los procedimientos de Seguimiento a Proyectos de Inversión y Formulación de Proyectos de Inversion, que dan línea a todos los procesos del IDPC desde el Direccionamiento Estratégico.</t>
  </si>
  <si>
    <t>Se realizan acciones de consolidación del anteproyecto de presupuesto 2018 del IDPC. Se incorporan metodologías de formulación participativas y se genera una propuesta que refleja la visión transversal de cumplimiento de la misión del IDPC entre los proyectos de inversión que constituyen el presupuesto de inversión.</t>
  </si>
  <si>
    <t xml:space="preserve">El Decreto 1499 de 2017, establece que el DAFP imp0lementará el FURAG, como herramienta para realizar el reporte de la implementación del modelo integrado de planeación y gestión, tanto en entidades del orden nacional como territorial, por lo cual, desde la Alcaldía de Bogotá se ajustaran los lineamientos para el reporte. </t>
  </si>
  <si>
    <t>Se llevó a cabo la 4ta y 5ta jornada de verificación. La 4ta jornada se realizó el 27 y 28 de junio con la Subdirección de Intervención, Subdirección Corporativa y Asesoría Jurídica.
La 5ra jornada se realizó con la Subdirección General y la Subdirección Intervención.</t>
  </si>
  <si>
    <t>Se realiza el seguimiento a la ejecución presupuestal y física mediante las siguientes acciones:
Presentación Comité Directivo Julio 14  (Ejecución Presupuestal)
Presentación Comité  Septiembre 21 (Ejecución Presupuestal)</t>
  </si>
  <si>
    <t>El día 14 de Julio se realiza una presentación que resume analíticamente las principales alertas de Seguimiento al Plan Anual de Adquisiciones</t>
  </si>
  <si>
    <t>Soporte Archivo Electrónico de la profesional Nubia Zubieta</t>
  </si>
  <si>
    <t>De  23 carpetas abiertas en lo corrido del año, se logra la organización efectiva de las 23. Se lleva control mediante el Inventario Documental cuya evidencia es el archivo de google drive dispuesto en:
https://docs.google.com/spreadsheets/d/1A6_sn3ELFGU6F7P6BVVAihmFJzXqcDXmZ2JHcaqzfnw/edit#gid=1748138109</t>
  </si>
  <si>
    <t>Se realiza una revisión a la información de transparencia publicada y que corresponde a al Subdirección General , esta revisión se presenta en el marco de la evaluación de desempeño con plazo máximo del 15 de agosto.</t>
  </si>
  <si>
    <t>Carpeta física: Documentos de apoyo/ Evaluación de Desempeño personal d carrera administrativa</t>
  </si>
  <si>
    <t>Se hace el seguimiento a las solicitudes internas y externas de información para cada una de las 13 semanas contenidas en el trimestre, esto tiene soporte en la matriz de seguimiento en la cual se indican elementos relevantes para indagar en el cumpliento e la respuesta a los requerimientos, sus responsables, los destinatarios, las fechas asociadas entre otros. Adicionalmente se generan alertas por medio de mecanismos como correos electrónicos (9 correos) y notificaciones presenciales.</t>
  </si>
  <si>
    <t>Archivo electrónico del computador de María Cristina Fonseca y su correo electrónico</t>
  </si>
  <si>
    <t>Se actualiza el listado de cuentas de correo y usuarios de Orfeo a 28 de agosto, contando con 65 cuentas. Así mismo se actualizaron y se solicitaron las cuentas de usuario de correo y de Orfeo que fueron necesarias durante el trimestre.
Se solicitaron insumos de elementos de papelería el día 4 de agosto y se lleva registro de los elementos entregados en el área.</t>
  </si>
  <si>
    <t>Se registró la información de los meses de junio, julio y agosto de 2017:
Registro del presupuesto de funcionamiento por productos y de inversión por productos.
Registro de los indicadores de objetivo (3 indicadores) y los indicadores de producto (13 indicadores).</t>
  </si>
  <si>
    <t>Se registro la información del srgundo trimestre de 2017:
Registro de la etapa de reprogramación, actualización y seguimiento.
El registro de seguimiento se hace en los cuatro componentes del plan de acción de SEGPLAN.
Componente de inversión, gestión, territorialización y actividades.</t>
  </si>
  <si>
    <t>Estrategia 1</t>
  </si>
  <si>
    <t>Estrategia 2</t>
  </si>
  <si>
    <t>Estrategia 3</t>
  </si>
  <si>
    <t>Actividades</t>
  </si>
  <si>
    <t>T1</t>
  </si>
  <si>
    <t>T2</t>
  </si>
  <si>
    <t>T3</t>
  </si>
  <si>
    <t>T4</t>
  </si>
  <si>
    <t>Acumulado</t>
  </si>
  <si>
    <t>P</t>
  </si>
  <si>
    <t>E</t>
  </si>
  <si>
    <t>Efectividad</t>
  </si>
  <si>
    <t>Ponderación</t>
  </si>
  <si>
    <t>Ponderación Estrategia</t>
  </si>
  <si>
    <t>Ponderación Objetivo</t>
  </si>
  <si>
    <t>Formular planes y proyectos urbanos en ámbitos patrimoniales (Columbarios)</t>
  </si>
  <si>
    <t>Formular planes y proyectos urbanos en ámbitos patrimoniales (Concordia)</t>
  </si>
  <si>
    <t>Objetivo</t>
  </si>
  <si>
    <t>Avance Acumulado</t>
  </si>
  <si>
    <t>Faltante</t>
  </si>
  <si>
    <t>Objetivo 3</t>
  </si>
  <si>
    <t>Estrategia 4</t>
  </si>
  <si>
    <t>Ponderación Actividad</t>
  </si>
  <si>
    <t>Johana Lucia Burgos</t>
  </si>
  <si>
    <t>PROG</t>
  </si>
  <si>
    <t>EJEC</t>
  </si>
  <si>
    <t>Objetivo 5</t>
  </si>
  <si>
    <t>Estrategia 5</t>
  </si>
  <si>
    <t>Elaborar y adoptar un modelo de atención al ciudadano en el Instituto Distrital de Patrimonio Cultural, de acuerdo con la política de Distrital de Atención a la Ciudadanía</t>
  </si>
  <si>
    <t>Socializar el modelo de atención al ciudadano del Instituto Distrital de Patrimonio Cultural a los servidores públicos</t>
  </si>
  <si>
    <t xml:space="preserve">Elaborar y adoptar una estrategia de transparencia y participación ciudadana. </t>
  </si>
  <si>
    <t>Implemenar la estrategia de transparencia y participación ciudadana del Instituto Distrital de Patrimonio Cultural</t>
  </si>
  <si>
    <t>Formulación de un plan de trabajo para la implementación del Sistema de Gestiòn y Seguridad en el Trabajo</t>
  </si>
  <si>
    <t>Implementación del plan de trabajo del Sistema de Gestiòn y Seguridad en el Trabajo</t>
  </si>
  <si>
    <t xml:space="preserve">Actualización de los Planes de Emergencia Internos (1 por cada sede) </t>
  </si>
  <si>
    <t xml:space="preserve">Socializar los planes de emergencia interno </t>
  </si>
  <si>
    <t xml:space="preserve">Presentaciòn de propuesta de rediseño institucional ante las entidades correspondientes. </t>
  </si>
  <si>
    <t>Creación buzón especial de disciplinarios para denuncias de corrupción</t>
  </si>
  <si>
    <t>Participar en campañas del SIG</t>
  </si>
  <si>
    <t>Formular los indicadores de gestión de los procesos asociados a la dependencia</t>
  </si>
  <si>
    <t>Implementar el Plan Estratégico de Tecnologías de la Información y Comunicaciones - PETIC</t>
  </si>
  <si>
    <t>CORPORATIVA</t>
  </si>
  <si>
    <t>S. GENERAL</t>
  </si>
  <si>
    <t>JURÍDICA</t>
  </si>
  <si>
    <t>Formular los indicadores de procesos</t>
  </si>
  <si>
    <t>Realizar conversatorios con las áreas en temas de planeación contractual, gestión contractual y poscontractual</t>
  </si>
  <si>
    <t xml:space="preserve">Mediante acciones de mejora y sostenibilidad del Sistema Integrado de Gestión.                        </t>
  </si>
  <si>
    <t xml:space="preserve">Mediante el fortalecimiento de la comunicación interna y el trabajo en equipo. </t>
  </si>
  <si>
    <t>Objetivo Estratégico 5: Fortalecer la gestión y administración institucional</t>
  </si>
  <si>
    <t xml:space="preserve">Mediante el fortalecimiento de la comunicación interna y el trabajo en equipo.                        </t>
  </si>
  <si>
    <t>Formular el Plan de Comunicaciones Interno</t>
  </si>
  <si>
    <t>Ejecutar el Plan de Comunicaciones Interno</t>
  </si>
  <si>
    <t>DIVULGACIÓN</t>
  </si>
  <si>
    <t>Charlas y Capacitaciones en temas de patrimonio (se tenía una programada y no se realizó)</t>
  </si>
  <si>
    <t xml:space="preserve">Objetivo estratégico 5: Fortalecer la gestión y administración institucional   </t>
  </si>
  <si>
    <t xml:space="preserve">Mediante el fortalecimiento de la comunicación interna y el trabajo en equipo.   </t>
  </si>
  <si>
    <t xml:space="preserve"> Elaborar charlas y capacitaciones de actualización en temas de patrimonio y actividades desarrolladas por la Subdirección de Intervención </t>
  </si>
  <si>
    <t xml:space="preserve">Mediante acciones de mejora y sostenibilidad del Sistema Integrado de Gestión.   </t>
  </si>
  <si>
    <t>INTERVENCIÓN</t>
  </si>
  <si>
    <t>Estrategia 6</t>
  </si>
  <si>
    <t>Corporativa</t>
  </si>
  <si>
    <t>S. General</t>
  </si>
  <si>
    <t>Intervención</t>
  </si>
  <si>
    <t>Divulgación</t>
  </si>
  <si>
    <t>Jurídica</t>
  </si>
  <si>
    <t>Avance</t>
  </si>
  <si>
    <t>Ponderación  Objetivo</t>
  </si>
  <si>
    <t>Resultado Objetivo 5</t>
  </si>
  <si>
    <t>Ob 1</t>
  </si>
  <si>
    <t>Ob 2</t>
  </si>
  <si>
    <t>Ob 3</t>
  </si>
  <si>
    <t>Ob 4</t>
  </si>
  <si>
    <t>Ob 5</t>
  </si>
  <si>
    <t>Total PEI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</si>
</sst>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_-;\-* #,##0\ _€_-;_-* &quot;-&quot;\ _€_-;_-@_-"/>
    <numFmt numFmtId="164" formatCode="_ * #,##0.00_ ;_ * \-#,##0.00_ ;_ * &quot;-&quot;??_ ;_ @_ "/>
    <numFmt numFmtId="165" formatCode="0.0%"/>
    <numFmt numFmtId="166" formatCode="_-* #,##0\ _€_-;\-* #,##0\ _€_-;_-* \-?\ _€_-;_-@_-"/>
    <numFmt numFmtId="167" formatCode="0.00000000%"/>
    <numFmt numFmtId="168" formatCode="0.000"/>
    <numFmt numFmtId="169" formatCode="0.0000"/>
  </numFmts>
  <fonts count="53"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b/>
      <sz val="9"/>
      <name val="Arial Narrow"/>
      <family val="2"/>
    </font>
    <font>
      <b/>
      <sz val="9"/>
      <name val="Arial"/>
      <family val="2"/>
    </font>
    <font>
      <sz val="9"/>
      <name val="Arial"/>
      <family val="2"/>
    </font>
    <font>
      <sz val="9"/>
      <name val="Arial Narrow"/>
      <family val="2"/>
    </font>
    <font>
      <b/>
      <sz val="12"/>
      <color theme="1"/>
      <name val="Arial Narrow"/>
      <family val="2"/>
    </font>
    <font>
      <sz val="12"/>
      <color theme="1"/>
      <name val="Arial Narrow"/>
      <family val="2"/>
    </font>
    <font>
      <sz val="12"/>
      <color theme="0"/>
      <name val="Arial Narrow"/>
      <family val="2"/>
    </font>
    <font>
      <u/>
      <sz val="11"/>
      <color theme="10"/>
      <name val="Calibri"/>
      <family val="2"/>
      <scheme val="minor"/>
    </font>
    <font>
      <u/>
      <sz val="11"/>
      <color theme="11"/>
      <name val="Calibri"/>
      <family val="2"/>
      <scheme val="minor"/>
    </font>
    <font>
      <b/>
      <sz val="12"/>
      <color theme="0"/>
      <name val="Arial Narrow"/>
      <family val="2"/>
    </font>
    <font>
      <b/>
      <sz val="11"/>
      <color theme="0"/>
      <name val="Arial"/>
      <family val="2"/>
    </font>
    <font>
      <sz val="8"/>
      <name val="Arial"/>
      <family val="2"/>
    </font>
    <font>
      <sz val="11"/>
      <color theme="0"/>
      <name val="Arial"/>
      <family val="2"/>
    </font>
    <font>
      <sz val="12"/>
      <color theme="1"/>
      <name val="Arial"/>
      <family val="2"/>
    </font>
    <font>
      <sz val="8"/>
      <color theme="1"/>
      <name val="Calibri"/>
      <family val="2"/>
      <scheme val="minor"/>
    </font>
    <font>
      <b/>
      <sz val="8"/>
      <name val="Arial"/>
      <family val="2"/>
    </font>
    <font>
      <sz val="11"/>
      <color theme="1"/>
      <name val="Calibri"/>
      <family val="2"/>
      <scheme val="minor"/>
    </font>
    <font>
      <b/>
      <sz val="11"/>
      <color theme="0"/>
      <name val="Calibri"/>
      <family val="2"/>
      <scheme val="minor"/>
    </font>
    <font>
      <sz val="9"/>
      <color theme="1"/>
      <name val="Calibri"/>
      <family val="2"/>
      <scheme val="minor"/>
    </font>
    <font>
      <sz val="11"/>
      <name val="Calibri"/>
      <family val="2"/>
      <scheme val="minor"/>
    </font>
    <font>
      <sz val="10"/>
      <name val="Calibri"/>
      <family val="2"/>
      <scheme val="minor"/>
    </font>
    <font>
      <sz val="9"/>
      <name val="Calibri"/>
      <family val="2"/>
      <scheme val="minor"/>
    </font>
    <font>
      <b/>
      <sz val="20"/>
      <color rgb="FFFF0000"/>
      <name val="Calibri"/>
      <family val="2"/>
      <scheme val="minor"/>
    </font>
    <font>
      <b/>
      <sz val="10"/>
      <color theme="0"/>
      <name val="Calibri"/>
      <family val="2"/>
      <scheme val="minor"/>
    </font>
    <font>
      <b/>
      <sz val="14"/>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s>
  <cellStyleXfs count="59808">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718">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166" fontId="13" fillId="4"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2" borderId="4" xfId="0" applyFont="1" applyFill="1" applyBorder="1" applyAlignment="1">
      <alignment vertical="center" wrapText="1"/>
    </xf>
    <xf numFmtId="166" fontId="13" fillId="4" borderId="5"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 xfId="0" applyFont="1" applyFill="1" applyBorder="1" applyAlignment="1">
      <alignment vertical="center" wrapText="1"/>
    </xf>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7" fillId="0" borderId="11"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0" borderId="17" xfId="0" applyFont="1" applyBorder="1" applyAlignment="1">
      <alignment vertical="center" wrapText="1"/>
    </xf>
    <xf numFmtId="0" fontId="23" fillId="5" borderId="16" xfId="0" applyFont="1" applyFill="1" applyBorder="1" applyAlignment="1">
      <alignment vertical="center" wrapText="1"/>
    </xf>
    <xf numFmtId="0" fontId="14" fillId="2" borderId="1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1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3" fillId="2" borderId="0" xfId="0" applyFont="1" applyFill="1" applyBorder="1" applyAlignment="1">
      <alignment horizontal="center" vertical="center"/>
    </xf>
    <xf numFmtId="0" fontId="13" fillId="2" borderId="20" xfId="0" applyFont="1" applyFill="1" applyBorder="1" applyAlignment="1">
      <alignment horizontal="center" wrapText="1"/>
    </xf>
    <xf numFmtId="0" fontId="13" fillId="2"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49" fontId="26"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3" fillId="2" borderId="23"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166" fontId="13" fillId="4" borderId="5"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protection locked="0"/>
    </xf>
    <xf numFmtId="0" fontId="14" fillId="0" borderId="0" xfId="0" applyNumberFormat="1" applyFont="1" applyFill="1" applyBorder="1" applyAlignment="1" applyProtection="1">
      <alignment horizontal="center" vertical="center" wrapText="1"/>
      <protection locked="0"/>
    </xf>
    <xf numFmtId="166" fontId="14" fillId="0" borderId="0" xfId="0" applyNumberFormat="1"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3" fillId="3" borderId="66" xfId="0" applyFont="1" applyFill="1" applyBorder="1" applyAlignment="1">
      <alignment horizontal="center" vertical="center" wrapText="1"/>
    </xf>
    <xf numFmtId="0" fontId="14" fillId="0" borderId="66" xfId="0" applyFont="1" applyBorder="1" applyAlignment="1">
      <alignment vertical="center" wrapText="1"/>
    </xf>
    <xf numFmtId="0" fontId="14" fillId="0" borderId="66" xfId="0" applyFont="1" applyBorder="1" applyAlignment="1" applyProtection="1">
      <alignment horizontal="center" vertical="center" wrapText="1"/>
      <protection locked="0"/>
    </xf>
    <xf numFmtId="0" fontId="27" fillId="0" borderId="0" xfId="0" applyFont="1"/>
    <xf numFmtId="0" fontId="14" fillId="0" borderId="1" xfId="0"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28" fillId="2" borderId="0" xfId="0" applyFont="1" applyFill="1" applyBorder="1" applyAlignment="1">
      <alignment horizontal="left"/>
    </xf>
    <xf numFmtId="0" fontId="29" fillId="2" borderId="0" xfId="0" applyFont="1" applyFill="1" applyBorder="1" applyAlignment="1">
      <alignment horizontal="left"/>
    </xf>
    <xf numFmtId="0" fontId="29" fillId="2" borderId="0" xfId="0" applyFont="1" applyFill="1" applyBorder="1" applyAlignment="1">
      <alignment horizontal="center" vertical="center" wrapText="1"/>
    </xf>
    <xf numFmtId="0" fontId="30" fillId="0" borderId="0" xfId="0" applyFont="1" applyAlignment="1" applyProtection="1">
      <alignment horizontal="center" vertical="center"/>
      <protection locked="0"/>
    </xf>
    <xf numFmtId="0" fontId="30" fillId="0" borderId="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29" fillId="0" borderId="0" xfId="0"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6" fillId="2" borderId="0" xfId="0" applyFont="1" applyFill="1" applyBorder="1" applyAlignment="1">
      <alignment horizontal="center"/>
    </xf>
    <xf numFmtId="0" fontId="6" fillId="2" borderId="4" xfId="0" applyFont="1" applyFill="1" applyBorder="1" applyAlignment="1">
      <alignment horizontal="center"/>
    </xf>
    <xf numFmtId="0" fontId="13" fillId="2" borderId="4" xfId="0" applyFont="1" applyFill="1" applyBorder="1" applyAlignment="1">
      <alignment horizontal="center"/>
    </xf>
    <xf numFmtId="0" fontId="13" fillId="2" borderId="4" xfId="0" applyFont="1" applyFill="1" applyBorder="1" applyAlignment="1">
      <alignment horizontal="center" vertical="center" wrapText="1"/>
    </xf>
    <xf numFmtId="2" fontId="11" fillId="0" borderId="1" xfId="0" applyNumberFormat="1" applyFont="1" applyFill="1" applyBorder="1" applyAlignment="1" applyProtection="1">
      <alignment horizontal="center" vertical="center" wrapText="1"/>
      <protection locked="0"/>
    </xf>
    <xf numFmtId="165" fontId="11" fillId="0" borderId="1" xfId="4"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66" fontId="11" fillId="0" borderId="5"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0" xfId="0" applyFont="1" applyAlignment="1">
      <alignment horizontal="center"/>
    </xf>
    <xf numFmtId="165" fontId="14" fillId="0" borderId="1" xfId="4" applyNumberFormat="1" applyFont="1" applyFill="1" applyBorder="1" applyAlignment="1" applyProtection="1">
      <alignment horizontal="center" vertical="center" wrapText="1"/>
      <protection locked="0"/>
    </xf>
    <xf numFmtId="0" fontId="13" fillId="0" borderId="0" xfId="0" applyFont="1" applyAlignment="1" applyProtection="1">
      <alignment horizontal="center"/>
      <protection locked="0"/>
    </xf>
    <xf numFmtId="2" fontId="14" fillId="0" borderId="0" xfId="0"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vertical="center" wrapText="1"/>
      <protection locked="0"/>
    </xf>
    <xf numFmtId="0" fontId="11" fillId="0" borderId="17" xfId="0" applyFont="1" applyFill="1" applyBorder="1" applyAlignment="1" applyProtection="1">
      <alignment horizontal="center" vertical="center" wrapText="1"/>
      <protection locked="0"/>
    </xf>
    <xf numFmtId="9" fontId="30" fillId="0" borderId="1" xfId="4" applyFont="1" applyFill="1" applyBorder="1" applyAlignment="1" applyProtection="1">
      <alignment horizontal="center" vertical="center" wrapText="1"/>
      <protection locked="0"/>
    </xf>
    <xf numFmtId="9" fontId="30" fillId="0" borderId="17" xfId="4" applyFont="1" applyFill="1" applyBorder="1" applyAlignment="1" applyProtection="1">
      <alignment horizontal="center" vertical="center" wrapText="1"/>
      <protection locked="0"/>
    </xf>
    <xf numFmtId="0" fontId="28" fillId="2" borderId="0" xfId="0" applyFont="1" applyFill="1" applyBorder="1" applyAlignment="1">
      <alignment horizontal="center"/>
    </xf>
    <xf numFmtId="0" fontId="29" fillId="2" borderId="0" xfId="0" applyFont="1" applyFill="1" applyBorder="1" applyAlignment="1">
      <alignment horizontal="center"/>
    </xf>
    <xf numFmtId="0" fontId="14" fillId="0" borderId="21" xfId="0" applyFont="1" applyFill="1" applyBorder="1" applyAlignment="1" applyProtection="1">
      <alignment horizontal="left" vertical="center" wrapText="1"/>
      <protection locked="0"/>
    </xf>
    <xf numFmtId="0" fontId="24" fillId="4" borderId="7"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7" fillId="2" borderId="0" xfId="0" applyFont="1" applyFill="1" applyAlignment="1">
      <alignment horizontal="center" vertical="center"/>
    </xf>
    <xf numFmtId="0" fontId="14" fillId="2" borderId="0" xfId="0" applyFont="1" applyFill="1" applyBorder="1" applyAlignment="1" applyProtection="1">
      <alignment horizontal="left" vertical="center" wrapText="1"/>
      <protection locked="0"/>
    </xf>
    <xf numFmtId="0" fontId="7" fillId="2" borderId="0" xfId="0" applyFont="1" applyFill="1" applyAlignment="1">
      <alignment horizontal="center"/>
    </xf>
    <xf numFmtId="0" fontId="14" fillId="2" borderId="0"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protection locked="0"/>
    </xf>
    <xf numFmtId="0" fontId="14" fillId="2" borderId="0" xfId="0" applyNumberFormat="1" applyFont="1" applyFill="1" applyBorder="1" applyAlignment="1" applyProtection="1">
      <alignment horizontal="center" vertical="center" wrapText="1"/>
      <protection locked="0"/>
    </xf>
    <xf numFmtId="2" fontId="14" fillId="2" borderId="0" xfId="0" applyNumberFormat="1" applyFont="1" applyFill="1" applyBorder="1" applyAlignment="1" applyProtection="1">
      <alignment vertical="center" wrapText="1"/>
      <protection locked="0"/>
    </xf>
    <xf numFmtId="166" fontId="14" fillId="2" borderId="0" xfId="0" applyNumberFormat="1" applyFont="1" applyFill="1" applyBorder="1" applyAlignment="1" applyProtection="1">
      <alignment horizontal="center" vertical="center" wrapText="1"/>
      <protection locked="0"/>
    </xf>
    <xf numFmtId="0" fontId="13" fillId="2" borderId="0" xfId="0" applyFont="1" applyFill="1" applyBorder="1" applyAlignment="1" applyProtection="1">
      <alignment horizontal="right" vertical="center" wrapText="1"/>
      <protection locked="0"/>
    </xf>
    <xf numFmtId="0" fontId="37" fillId="0" borderId="0" xfId="0" applyFont="1" applyProtection="1">
      <protection locked="0"/>
    </xf>
    <xf numFmtId="166" fontId="40" fillId="0" borderId="0" xfId="0" applyNumberFormat="1" applyFont="1" applyFill="1" applyBorder="1" applyAlignment="1" applyProtection="1">
      <alignment horizontal="center" vertical="center" wrapText="1"/>
      <protection locked="0"/>
    </xf>
    <xf numFmtId="166" fontId="34" fillId="2" borderId="0" xfId="4" applyNumberFormat="1" applyFont="1" applyFill="1" applyAlignment="1" applyProtection="1">
      <alignment horizontal="center" vertical="center"/>
    </xf>
    <xf numFmtId="0" fontId="14" fillId="0" borderId="1" xfId="0" applyFont="1" applyFill="1" applyBorder="1" applyAlignment="1" applyProtection="1">
      <alignment horizontal="left" vertical="center" wrapText="1"/>
      <protection locked="0"/>
    </xf>
    <xf numFmtId="0" fontId="38" fillId="0" borderId="0" xfId="0" applyFont="1" applyProtection="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6" fillId="2" borderId="0" xfId="0" applyFont="1" applyFill="1" applyBorder="1" applyAlignment="1" applyProtection="1">
      <alignment vertical="center"/>
      <protection locked="0"/>
    </xf>
    <xf numFmtId="0" fontId="32" fillId="2" borderId="0" xfId="0" applyFont="1" applyFill="1" applyBorder="1" applyAlignment="1" applyProtection="1">
      <alignment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14" fontId="14" fillId="0" borderId="1" xfId="0" applyNumberFormat="1" applyFont="1" applyFill="1" applyBorder="1" applyAlignment="1" applyProtection="1">
      <alignment horizontal="center" vertical="center"/>
      <protection locked="0"/>
    </xf>
    <xf numFmtId="0" fontId="7" fillId="0" borderId="0" xfId="0" applyFont="1" applyFill="1" applyProtection="1">
      <protection locked="0"/>
    </xf>
    <xf numFmtId="2" fontId="14" fillId="0" borderId="1" xfId="0" applyNumberFormat="1" applyFont="1" applyFill="1" applyBorder="1" applyAlignment="1" applyProtection="1">
      <alignment vertical="center" wrapText="1"/>
      <protection locked="0"/>
    </xf>
    <xf numFmtId="166" fontId="13" fillId="4" borderId="5" xfId="0" applyNumberFormat="1" applyFont="1" applyFill="1" applyBorder="1" applyAlignment="1" applyProtection="1">
      <alignment horizontal="center" vertical="center" wrapText="1"/>
      <protection locked="0"/>
    </xf>
    <xf numFmtId="0" fontId="14" fillId="0" borderId="21"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166" fontId="14" fillId="0" borderId="5"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0" fontId="14" fillId="2" borderId="21" xfId="0" applyFont="1" applyFill="1" applyBorder="1" applyAlignment="1" applyProtection="1">
      <alignment horizontal="left" vertical="center" wrapText="1"/>
      <protection locked="0"/>
    </xf>
    <xf numFmtId="10" fontId="14" fillId="0" borderId="1" xfId="0" applyNumberFormat="1" applyFont="1" applyFill="1" applyBorder="1" applyAlignment="1" applyProtection="1">
      <alignment horizontal="center" vertical="center" wrapText="1"/>
      <protection locked="0"/>
    </xf>
    <xf numFmtId="10" fontId="14" fillId="0" borderId="1" xfId="4" applyNumberFormat="1" applyFont="1" applyFill="1" applyBorder="1" applyAlignment="1" applyProtection="1">
      <alignment horizontal="center" vertical="center" wrapText="1"/>
      <protection locked="0"/>
    </xf>
    <xf numFmtId="9" fontId="30" fillId="2" borderId="0" xfId="4" applyFont="1" applyFill="1" applyBorder="1" applyAlignment="1" applyProtection="1">
      <alignment horizontal="center" vertical="center" wrapText="1"/>
      <protection locked="0"/>
    </xf>
    <xf numFmtId="14" fontId="14" fillId="2" borderId="0" xfId="0" applyNumberFormat="1" applyFont="1" applyFill="1" applyBorder="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6" fillId="2" borderId="0" xfId="0" applyFont="1" applyFill="1" applyAlignment="1" applyProtection="1">
      <alignment horizontal="center"/>
      <protection locked="0"/>
    </xf>
    <xf numFmtId="0" fontId="14" fillId="2" borderId="0" xfId="0" applyFont="1" applyFill="1" applyAlignment="1" applyProtection="1">
      <alignment horizontal="center" vertical="center"/>
      <protection locked="0"/>
    </xf>
    <xf numFmtId="0" fontId="14" fillId="2" borderId="0" xfId="0" applyFont="1" applyFill="1" applyAlignment="1" applyProtection="1">
      <alignment horizontal="center"/>
      <protection locked="0"/>
    </xf>
    <xf numFmtId="2" fontId="14" fillId="2" borderId="0" xfId="0" applyNumberFormat="1" applyFont="1" applyFill="1" applyProtection="1">
      <protection locked="0"/>
    </xf>
    <xf numFmtId="0" fontId="14" fillId="2" borderId="0" xfId="0" applyFont="1" applyFill="1" applyProtection="1">
      <protection locked="0"/>
    </xf>
    <xf numFmtId="0" fontId="13" fillId="2" borderId="0" xfId="0" applyFont="1" applyFill="1" applyProtection="1">
      <protection locked="0"/>
    </xf>
    <xf numFmtId="0" fontId="38" fillId="2" borderId="0" xfId="0" applyFont="1" applyFill="1" applyProtection="1">
      <protection locked="0"/>
    </xf>
    <xf numFmtId="9" fontId="14" fillId="2" borderId="0" xfId="4"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vertical="center" wrapText="1"/>
      <protection locked="0"/>
    </xf>
    <xf numFmtId="0" fontId="14" fillId="2" borderId="0"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1" fillId="0" borderId="1" xfId="0" applyFont="1" applyFill="1" applyBorder="1" applyAlignment="1" applyProtection="1">
      <alignment vertical="center" wrapText="1"/>
      <protection locked="0"/>
    </xf>
    <xf numFmtId="0" fontId="11" fillId="0" borderId="21"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0" fontId="11" fillId="0" borderId="1" xfId="0"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1" fontId="11"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2" borderId="1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1" fillId="0" borderId="11" xfId="0" applyFont="1" applyFill="1" applyBorder="1" applyAlignment="1" applyProtection="1">
      <alignment vertical="center" wrapText="1"/>
      <protection locked="0"/>
    </xf>
    <xf numFmtId="0" fontId="11" fillId="0" borderId="22"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1"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protection locked="0"/>
    </xf>
    <xf numFmtId="0" fontId="7" fillId="2" borderId="0" xfId="0" applyFont="1" applyFill="1"/>
    <xf numFmtId="0" fontId="0" fillId="2" borderId="0" xfId="0" applyFill="1"/>
    <xf numFmtId="0" fontId="14" fillId="0" borderId="1" xfId="0" applyFont="1" applyFill="1" applyBorder="1" applyAlignment="1" applyProtection="1">
      <alignment horizontal="left" vertical="center" wrapText="1"/>
      <protection locked="0"/>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23" fillId="0" borderId="1" xfId="0" applyFont="1" applyBorder="1" applyAlignment="1">
      <alignment horizontal="center"/>
    </xf>
    <xf numFmtId="0" fontId="39" fillId="0" borderId="1" xfId="0" applyFont="1" applyFill="1" applyBorder="1" applyAlignment="1" applyProtection="1">
      <alignment horizontal="center" vertical="center" wrapText="1"/>
      <protection locked="0"/>
    </xf>
    <xf numFmtId="0" fontId="42" fillId="0" borderId="0" xfId="0" applyFont="1"/>
    <xf numFmtId="0" fontId="43" fillId="4" borderId="1" xfId="0" applyFont="1" applyFill="1" applyBorder="1" applyAlignment="1" applyProtection="1">
      <alignment horizontal="center" vertical="center" wrapText="1"/>
      <protection locked="0"/>
    </xf>
    <xf numFmtId="14" fontId="39" fillId="0" borderId="1" xfId="0" applyNumberFormat="1" applyFont="1" applyFill="1" applyBorder="1" applyAlignment="1" applyProtection="1">
      <alignment horizontal="center" vertical="center"/>
      <protection locked="0"/>
    </xf>
    <xf numFmtId="2" fontId="39" fillId="0" borderId="1" xfId="0" applyNumberFormat="1" applyFont="1" applyFill="1" applyBorder="1" applyAlignment="1" applyProtection="1">
      <alignment horizontal="center" vertical="center" wrapText="1"/>
      <protection locked="0"/>
    </xf>
    <xf numFmtId="0" fontId="39" fillId="0" borderId="1" xfId="0" applyFont="1" applyFill="1" applyBorder="1" applyAlignment="1" applyProtection="1">
      <alignment horizontal="left" vertical="center" wrapText="1"/>
      <protection locked="0"/>
    </xf>
    <xf numFmtId="0" fontId="42" fillId="0" borderId="0" xfId="0" applyFont="1" applyAlignment="1">
      <alignment wrapText="1"/>
    </xf>
    <xf numFmtId="0" fontId="39" fillId="2" borderId="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left" vertical="center" wrapText="1"/>
      <protection locked="0"/>
    </xf>
    <xf numFmtId="0" fontId="39" fillId="3" borderId="21" xfId="0" applyFont="1" applyFill="1" applyBorder="1" applyAlignment="1" applyProtection="1">
      <alignment horizontal="left" vertical="center" wrapText="1"/>
      <protection locked="0"/>
    </xf>
    <xf numFmtId="0" fontId="39" fillId="3" borderId="1" xfId="0" applyFont="1" applyFill="1" applyBorder="1" applyAlignment="1" applyProtection="1">
      <alignment horizontal="center" vertical="center" wrapText="1"/>
      <protection locked="0"/>
    </xf>
    <xf numFmtId="14" fontId="39" fillId="3" borderId="1" xfId="0" applyNumberFormat="1" applyFont="1" applyFill="1" applyBorder="1" applyAlignment="1" applyProtection="1">
      <alignment horizontal="center" vertical="center"/>
      <protection locked="0"/>
    </xf>
    <xf numFmtId="2" fontId="39" fillId="3" borderId="1" xfId="0" applyNumberFormat="1" applyFont="1" applyFill="1" applyBorder="1" applyAlignment="1" applyProtection="1">
      <alignment horizontal="center" vertical="center" wrapText="1"/>
      <protection locked="0"/>
    </xf>
    <xf numFmtId="0" fontId="39" fillId="2" borderId="1" xfId="0" applyFont="1" applyFill="1" applyBorder="1" applyAlignment="1" applyProtection="1">
      <alignment vertical="center" wrapText="1"/>
      <protection locked="0"/>
    </xf>
    <xf numFmtId="0" fontId="39" fillId="3" borderId="1" xfId="0" applyNumberFormat="1" applyFont="1" applyFill="1" applyBorder="1" applyAlignment="1" applyProtection="1">
      <alignment horizontal="center" vertical="center" wrapText="1"/>
      <protection locked="0"/>
    </xf>
    <xf numFmtId="2" fontId="39" fillId="3" borderId="1" xfId="0" applyNumberFormat="1" applyFont="1" applyFill="1" applyBorder="1" applyAlignment="1" applyProtection="1">
      <alignment horizontal="center" vertical="center"/>
      <protection locked="0"/>
    </xf>
    <xf numFmtId="167" fontId="14" fillId="2" borderId="0" xfId="0" applyNumberFormat="1" applyFont="1" applyFill="1" applyAlignment="1" applyProtection="1">
      <alignment horizontal="center" vertical="center"/>
      <protection locked="0"/>
    </xf>
    <xf numFmtId="0" fontId="13" fillId="2" borderId="0" xfId="0" applyFont="1" applyFill="1" applyBorder="1" applyAlignment="1">
      <alignment vertical="center" wrapText="1"/>
    </xf>
    <xf numFmtId="0" fontId="14" fillId="2"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pplyProtection="1">
      <alignment horizontal="center" vertic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7" fillId="0" borderId="0" xfId="0" applyFont="1" applyBorder="1" applyProtection="1">
      <protection locked="0"/>
    </xf>
    <xf numFmtId="0" fontId="7" fillId="2" borderId="0" xfId="0" applyFont="1" applyFill="1" applyBorder="1" applyAlignment="1" applyProtection="1">
      <alignment horizontal="center"/>
      <protection locked="0"/>
    </xf>
    <xf numFmtId="0" fontId="13" fillId="2" borderId="0" xfId="0" applyFont="1" applyFill="1" applyBorder="1" applyAlignment="1">
      <alignment vertical="center"/>
    </xf>
    <xf numFmtId="0" fontId="13" fillId="2" borderId="4" xfId="0" applyFont="1" applyFill="1" applyBorder="1" applyAlignment="1">
      <alignment vertical="center"/>
    </xf>
    <xf numFmtId="9" fontId="14" fillId="0" borderId="1" xfId="4" applyFont="1" applyFill="1" applyBorder="1" applyAlignment="1" applyProtection="1">
      <alignment horizontal="left" vertical="center" wrapText="1"/>
      <protection locked="0"/>
    </xf>
    <xf numFmtId="1"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4"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7" fillId="0" borderId="0" xfId="0" applyFont="1" applyFill="1" applyProtection="1">
      <protection locked="0"/>
    </xf>
    <xf numFmtId="166" fontId="14" fillId="0" borderId="5"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9" fontId="14" fillId="0" borderId="1" xfId="4" applyFont="1" applyFill="1" applyBorder="1" applyAlignment="1" applyProtection="1">
      <alignment horizontal="center" vertical="center" wrapText="1"/>
      <protection locked="0"/>
    </xf>
    <xf numFmtId="165" fontId="11" fillId="0" borderId="1" xfId="4" applyNumberFormat="1" applyFont="1" applyFill="1" applyBorder="1" applyAlignment="1" applyProtection="1">
      <alignment horizontal="center" vertical="center" wrapText="1"/>
      <protection locked="0"/>
    </xf>
    <xf numFmtId="9" fontId="11" fillId="0" borderId="1" xfId="4"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15" fontId="14" fillId="0" borderId="1" xfId="0" applyNumberFormat="1" applyFont="1" applyFill="1" applyBorder="1" applyAlignment="1" applyProtection="1">
      <alignment vertical="center"/>
      <protection locked="0"/>
    </xf>
    <xf numFmtId="9" fontId="14" fillId="0" borderId="1" xfId="4"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protection locked="0"/>
    </xf>
    <xf numFmtId="166" fontId="11" fillId="0" borderId="5"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center" vertical="top" wrapText="1"/>
      <protection locked="0"/>
    </xf>
    <xf numFmtId="49" fontId="14" fillId="0" borderId="5" xfId="0" applyNumberFormat="1" applyFont="1" applyFill="1" applyBorder="1" applyAlignment="1" applyProtection="1">
      <alignment horizontal="left" vertical="center" wrapText="1"/>
      <protection locked="0"/>
    </xf>
    <xf numFmtId="169" fontId="14" fillId="0" borderId="1" xfId="0" applyNumberFormat="1" applyFont="1" applyFill="1" applyBorder="1" applyAlignment="1" applyProtection="1">
      <alignment horizontal="center" vertical="center" wrapText="1"/>
      <protection locked="0"/>
    </xf>
    <xf numFmtId="168" fontId="14" fillId="0" borderId="1" xfId="4" applyNumberFormat="1" applyFont="1" applyFill="1" applyBorder="1" applyAlignment="1" applyProtection="1">
      <alignment horizontal="center" vertical="center" wrapText="1"/>
      <protection locked="0"/>
    </xf>
    <xf numFmtId="168" fontId="14" fillId="2" borderId="1" xfId="4" applyNumberFormat="1" applyFont="1" applyFill="1" applyBorder="1" applyAlignment="1" applyProtection="1">
      <alignment horizontal="center" vertical="center" wrapText="1"/>
      <protection locked="0"/>
    </xf>
    <xf numFmtId="168" fontId="14" fillId="2" borderId="1" xfId="0" applyNumberFormat="1" applyFont="1" applyFill="1" applyBorder="1" applyAlignment="1" applyProtection="1">
      <alignment horizontal="center" vertical="center" wrapText="1"/>
      <protection locked="0"/>
    </xf>
    <xf numFmtId="169" fontId="14" fillId="2" borderId="1" xfId="0" applyNumberFormat="1" applyFont="1" applyFill="1" applyBorder="1" applyAlignment="1" applyProtection="1">
      <alignment horizontal="center" vertical="center" wrapText="1"/>
      <protection locked="0"/>
    </xf>
    <xf numFmtId="168" fontId="14" fillId="0" borderId="1" xfId="0" applyNumberFormat="1" applyFont="1" applyFill="1" applyBorder="1" applyAlignment="1" applyProtection="1">
      <alignment horizontal="center" vertical="center"/>
      <protection locked="0"/>
    </xf>
    <xf numFmtId="169" fontId="7" fillId="0" borderId="11" xfId="0" applyNumberFormat="1" applyFont="1" applyFill="1" applyBorder="1" applyProtection="1">
      <protection locked="0"/>
    </xf>
    <xf numFmtId="0" fontId="7" fillId="0" borderId="0" xfId="0" applyFont="1" applyFill="1" applyAlignment="1" applyProtection="1">
      <alignment horizontal="center" vertical="top" wrapText="1"/>
      <protection locked="0"/>
    </xf>
    <xf numFmtId="0" fontId="11" fillId="0" borderId="1" xfId="0" applyFont="1" applyFill="1" applyBorder="1" applyAlignment="1" applyProtection="1">
      <alignment horizontal="left" vertical="center" wrapText="1"/>
      <protection locked="0"/>
    </xf>
    <xf numFmtId="0" fontId="11" fillId="0" borderId="1" xfId="0" applyFont="1" applyFill="1" applyBorder="1" applyAlignment="1" applyProtection="1">
      <alignment vertical="center" wrapText="1"/>
      <protection locked="0"/>
    </xf>
    <xf numFmtId="0" fontId="14" fillId="2" borderId="1" xfId="0" applyFont="1" applyFill="1" applyBorder="1" applyAlignment="1" applyProtection="1">
      <alignment horizontal="left" wrapText="1"/>
      <protection locked="0"/>
    </xf>
    <xf numFmtId="2" fontId="14" fillId="2" borderId="1" xfId="0" applyNumberFormat="1" applyFont="1" applyFill="1" applyBorder="1" applyAlignment="1" applyProtection="1">
      <alignment horizontal="left" wrapText="1"/>
      <protection locked="0"/>
    </xf>
    <xf numFmtId="0" fontId="1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center" wrapText="1"/>
      <protection locked="0"/>
    </xf>
    <xf numFmtId="0" fontId="45" fillId="6" borderId="1" xfId="0" applyFont="1" applyFill="1" applyBorder="1" applyAlignment="1">
      <alignment horizontal="center" vertical="center" wrapText="1"/>
    </xf>
    <xf numFmtId="0" fontId="14" fillId="0" borderId="21" xfId="0" applyFont="1" applyFill="1" applyBorder="1" applyAlignment="1" applyProtection="1">
      <alignment horizontal="left" vertical="center"/>
      <protection locked="0"/>
    </xf>
    <xf numFmtId="0" fontId="14" fillId="0" borderId="1" xfId="0"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46" fillId="0" borderId="1" xfId="0" applyFont="1" applyBorder="1" applyAlignment="1">
      <alignment vertical="center" wrapText="1"/>
    </xf>
    <xf numFmtId="168" fontId="48" fillId="2" borderId="1" xfId="0" applyNumberFormat="1" applyFont="1" applyFill="1" applyBorder="1" applyAlignment="1" applyProtection="1">
      <alignment horizontal="center" vertical="center"/>
      <protection locked="0"/>
    </xf>
    <xf numFmtId="0" fontId="42" fillId="0" borderId="1" xfId="0" applyFont="1" applyBorder="1" applyAlignment="1">
      <alignment wrapText="1"/>
    </xf>
    <xf numFmtId="0" fontId="23" fillId="0" borderId="1" xfId="0" applyFont="1" applyBorder="1" applyAlignment="1">
      <alignment horizontal="center" vertical="center"/>
    </xf>
    <xf numFmtId="169" fontId="23" fillId="0" borderId="1" xfId="0" applyNumberFormat="1" applyFont="1" applyBorder="1" applyAlignment="1">
      <alignment horizontal="center" vertical="center"/>
    </xf>
    <xf numFmtId="0" fontId="42" fillId="0" borderId="1" xfId="0" applyFont="1" applyBorder="1" applyAlignment="1">
      <alignment vertical="top" wrapText="1"/>
    </xf>
    <xf numFmtId="168" fontId="48" fillId="0" borderId="1" xfId="0" applyNumberFormat="1" applyFont="1" applyFill="1" applyBorder="1" applyAlignment="1" applyProtection="1">
      <alignment horizontal="center" vertical="center"/>
      <protection locked="0"/>
    </xf>
    <xf numFmtId="168" fontId="23" fillId="0" borderId="1" xfId="0" applyNumberFormat="1" applyFont="1" applyBorder="1" applyAlignment="1">
      <alignment horizontal="center" vertical="center"/>
    </xf>
    <xf numFmtId="0" fontId="42" fillId="0" borderId="1" xfId="0" applyFont="1" applyBorder="1" applyAlignment="1">
      <alignment vertical="center" wrapText="1"/>
    </xf>
    <xf numFmtId="165" fontId="44" fillId="0" borderId="1" xfId="4" applyNumberFormat="1" applyFont="1" applyBorder="1" applyAlignment="1">
      <alignment horizontal="center" vertical="center"/>
    </xf>
    <xf numFmtId="0" fontId="0" fillId="0" borderId="0" xfId="0" applyAlignment="1">
      <alignment vertical="center" wrapText="1"/>
    </xf>
    <xf numFmtId="0" fontId="7" fillId="0" borderId="0" xfId="0" applyFont="1" applyFill="1" applyAlignment="1" applyProtection="1">
      <alignment vertical="center" wrapText="1"/>
      <protection locked="0"/>
    </xf>
    <xf numFmtId="9" fontId="7" fillId="0" borderId="0" xfId="4" applyFont="1" applyFill="1" applyAlignment="1" applyProtection="1">
      <alignment vertical="center" wrapText="1"/>
      <protection locked="0"/>
    </xf>
    <xf numFmtId="0" fontId="0" fillId="0" borderId="0" xfId="0" applyFont="1" applyAlignment="1">
      <alignment vertical="center" wrapText="1"/>
    </xf>
    <xf numFmtId="0" fontId="47" fillId="0" borderId="0" xfId="0" applyFont="1" applyFill="1" applyAlignment="1" applyProtection="1">
      <alignment vertical="center" wrapText="1"/>
      <protection locked="0"/>
    </xf>
    <xf numFmtId="9" fontId="47" fillId="0" borderId="0" xfId="4" applyFont="1" applyFill="1" applyAlignment="1" applyProtection="1">
      <alignment vertical="center" wrapText="1"/>
      <protection locked="0"/>
    </xf>
    <xf numFmtId="0" fontId="0" fillId="2" borderId="0" xfId="0" applyFont="1" applyFill="1"/>
    <xf numFmtId="0" fontId="47" fillId="0" borderId="1" xfId="0" applyFont="1" applyFill="1" applyBorder="1" applyAlignment="1" applyProtection="1">
      <alignment horizontal="center" vertical="center" wrapText="1"/>
      <protection locked="0"/>
    </xf>
    <xf numFmtId="0" fontId="49" fillId="2" borderId="1" xfId="0" applyFont="1" applyFill="1" applyBorder="1" applyAlignment="1" applyProtection="1">
      <alignment horizontal="left" vertical="center" wrapText="1"/>
      <protection locked="0"/>
    </xf>
    <xf numFmtId="2" fontId="47" fillId="0" borderId="1" xfId="4"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horizontal="center" vertical="center" wrapText="1"/>
      <protection locked="0"/>
    </xf>
    <xf numFmtId="2" fontId="47" fillId="0" borderId="1" xfId="0" applyNumberFormat="1" applyFont="1" applyFill="1" applyBorder="1" applyAlignment="1" applyProtection="1">
      <alignment vertical="center" wrapText="1"/>
      <protection locked="0"/>
    </xf>
    <xf numFmtId="165" fontId="47" fillId="0" borderId="1" xfId="4" applyNumberFormat="1" applyFont="1" applyFill="1" applyBorder="1" applyAlignment="1" applyProtection="1">
      <alignment vertical="center" wrapText="1"/>
      <protection locked="0"/>
    </xf>
    <xf numFmtId="0" fontId="49" fillId="0" borderId="1" xfId="0" applyFont="1" applyFill="1" applyBorder="1" applyAlignment="1" applyProtection="1">
      <alignment horizontal="left" vertical="center" wrapText="1"/>
      <protection locked="0"/>
    </xf>
    <xf numFmtId="0" fontId="47" fillId="0" borderId="1" xfId="0" applyFont="1" applyFill="1" applyBorder="1" applyAlignment="1" applyProtection="1">
      <alignment vertical="center" wrapText="1"/>
      <protection locked="0"/>
    </xf>
    <xf numFmtId="9" fontId="30" fillId="0" borderId="1" xfId="4" applyFont="1" applyFill="1" applyBorder="1" applyAlignment="1" applyProtection="1">
      <alignment horizontal="center" vertical="center"/>
      <protection locked="0"/>
    </xf>
    <xf numFmtId="9" fontId="14" fillId="0" borderId="1" xfId="4" applyFont="1" applyFill="1" applyBorder="1" applyAlignment="1" applyProtection="1">
      <alignment horizontal="center" vertical="center"/>
      <protection locked="0"/>
    </xf>
    <xf numFmtId="9"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protection locked="0"/>
    </xf>
    <xf numFmtId="0" fontId="7" fillId="0" borderId="0" xfId="0" applyFont="1" applyAlignment="1" applyProtection="1">
      <protection locked="0"/>
    </xf>
    <xf numFmtId="0" fontId="7" fillId="0" borderId="0" xfId="0" applyFont="1" applyFill="1" applyAlignment="1" applyProtection="1">
      <protection locked="0"/>
    </xf>
    <xf numFmtId="0" fontId="11" fillId="0" borderId="1" xfId="0" applyFont="1" applyFill="1" applyBorder="1" applyAlignment="1" applyProtection="1">
      <alignment vertical="center"/>
      <protection locked="0"/>
    </xf>
    <xf numFmtId="0" fontId="14" fillId="0" borderId="1" xfId="0" applyFont="1" applyFill="1" applyBorder="1" applyAlignment="1" applyProtection="1">
      <alignment vertical="center"/>
      <protection locked="0"/>
    </xf>
    <xf numFmtId="1" fontId="14" fillId="0" borderId="1" xfId="0" applyNumberFormat="1" applyFont="1" applyFill="1" applyBorder="1" applyAlignment="1" applyProtection="1">
      <alignment horizontal="center" vertical="center"/>
      <protection locked="0"/>
    </xf>
    <xf numFmtId="2" fontId="14" fillId="0" borderId="1" xfId="0" applyNumberFormat="1" applyFont="1" applyFill="1" applyBorder="1" applyAlignment="1" applyProtection="1">
      <alignment vertical="center"/>
      <protection locked="0"/>
    </xf>
    <xf numFmtId="0" fontId="11" fillId="0" borderId="21" xfId="0" applyFont="1" applyFill="1" applyBorder="1" applyAlignment="1" applyProtection="1">
      <alignment horizontal="left" vertical="center"/>
      <protection locked="0"/>
    </xf>
    <xf numFmtId="9" fontId="30" fillId="0" borderId="17" xfId="4" applyFont="1" applyFill="1" applyBorder="1" applyAlignment="1" applyProtection="1">
      <alignment horizontal="center" vertical="center"/>
      <protection locked="0"/>
    </xf>
    <xf numFmtId="0" fontId="11" fillId="0" borderId="1" xfId="0" applyFont="1" applyFill="1" applyBorder="1" applyAlignment="1" applyProtection="1">
      <alignment horizontal="left" vertical="center"/>
      <protection locked="0"/>
    </xf>
    <xf numFmtId="0" fontId="11" fillId="0" borderId="17" xfId="0" applyFont="1" applyFill="1" applyBorder="1" applyAlignment="1" applyProtection="1">
      <alignment horizontal="center" vertical="center"/>
      <protection locked="0"/>
    </xf>
    <xf numFmtId="2"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39" fillId="2" borderId="1" xfId="0" applyFont="1" applyFill="1" applyBorder="1" applyAlignment="1" applyProtection="1">
      <alignment horizontal="center" vertical="center" wrapText="1"/>
      <protection locked="0"/>
    </xf>
    <xf numFmtId="0" fontId="39" fillId="0" borderId="1" xfId="0" applyFont="1" applyFill="1" applyBorder="1" applyAlignment="1" applyProtection="1">
      <alignment vertical="center" wrapText="1"/>
      <protection locked="0"/>
    </xf>
    <xf numFmtId="166" fontId="43" fillId="4" borderId="1" xfId="0" applyNumberFormat="1" applyFont="1" applyFill="1" applyBorder="1" applyAlignment="1" applyProtection="1">
      <alignment horizontal="center" vertical="center" wrapText="1"/>
      <protection locked="0"/>
    </xf>
    <xf numFmtId="166" fontId="43" fillId="4" borderId="5" xfId="0" applyNumberFormat="1" applyFont="1" applyFill="1" applyBorder="1" applyAlignment="1" applyProtection="1">
      <alignment horizontal="center" vertical="center" wrapText="1"/>
      <protection locked="0"/>
    </xf>
    <xf numFmtId="0" fontId="39" fillId="0" borderId="1" xfId="0" applyNumberFormat="1" applyFont="1" applyFill="1" applyBorder="1" applyAlignment="1" applyProtection="1">
      <alignment horizontal="center" vertical="center" wrapText="1"/>
      <protection locked="0"/>
    </xf>
    <xf numFmtId="165" fontId="39" fillId="0" borderId="1" xfId="4" applyNumberFormat="1" applyFont="1" applyFill="1" applyBorder="1" applyAlignment="1" applyProtection="1">
      <alignment horizontal="center" vertical="center" wrapText="1"/>
      <protection locked="0"/>
    </xf>
    <xf numFmtId="49" fontId="39" fillId="0" borderId="5" xfId="0" applyNumberFormat="1" applyFont="1" applyFill="1" applyBorder="1" applyAlignment="1" applyProtection="1">
      <alignment horizontal="left" vertical="center" wrapText="1"/>
      <protection locked="0"/>
    </xf>
    <xf numFmtId="9" fontId="39" fillId="0" borderId="1" xfId="4" applyFont="1" applyFill="1" applyBorder="1" applyAlignment="1" applyProtection="1">
      <alignment horizontal="center" vertical="center" wrapText="1"/>
      <protection locked="0"/>
    </xf>
    <xf numFmtId="9" fontId="39" fillId="0" borderId="1" xfId="0" applyNumberFormat="1" applyFont="1" applyFill="1" applyBorder="1" applyAlignment="1" applyProtection="1">
      <alignment horizontal="center" vertical="center" wrapText="1"/>
      <protection locked="0"/>
    </xf>
    <xf numFmtId="166" fontId="39" fillId="0" borderId="5" xfId="0" applyNumberFormat="1" applyFont="1" applyFill="1" applyBorder="1" applyAlignment="1" applyProtection="1">
      <alignment horizontal="center" vertical="center" wrapText="1"/>
      <protection locked="0"/>
    </xf>
    <xf numFmtId="9" fontId="39" fillId="0" borderId="1" xfId="4" applyFont="1" applyFill="1" applyBorder="1" applyAlignment="1" applyProtection="1">
      <alignment horizontal="left" vertical="center" wrapText="1"/>
      <protection locked="0"/>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0" fillId="0" borderId="1" xfId="0" applyFont="1" applyBorder="1" applyAlignment="1">
      <alignment horizontal="center" vertical="center"/>
    </xf>
    <xf numFmtId="0" fontId="42" fillId="0" borderId="1" xfId="0" applyFont="1" applyBorder="1" applyAlignment="1">
      <alignment horizontal="left" vertical="center" wrapText="1"/>
    </xf>
    <xf numFmtId="0" fontId="46" fillId="0" borderId="1" xfId="0" applyFont="1" applyBorder="1" applyAlignment="1">
      <alignment horizontal="left" vertical="center" wrapText="1"/>
    </xf>
    <xf numFmtId="0" fontId="0" fillId="0" borderId="0" xfId="0" applyAlignment="1">
      <alignment vertical="center"/>
    </xf>
    <xf numFmtId="0" fontId="0" fillId="2" borderId="0" xfId="0" applyFont="1" applyFill="1" applyAlignment="1"/>
    <xf numFmtId="9" fontId="0" fillId="0" borderId="0" xfId="4" applyFont="1"/>
    <xf numFmtId="0" fontId="51" fillId="6" borderId="1" xfId="0" applyFont="1" applyFill="1" applyBorder="1" applyAlignment="1">
      <alignment horizontal="center" vertical="center" wrapText="1"/>
    </xf>
    <xf numFmtId="9" fontId="14" fillId="0" borderId="1" xfId="6"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47" fillId="2" borderId="1" xfId="0" applyFont="1" applyFill="1" applyBorder="1" applyAlignment="1" applyProtection="1">
      <alignment vertical="center" wrapText="1"/>
      <protection locked="0"/>
    </xf>
    <xf numFmtId="0" fontId="47" fillId="0" borderId="1" xfId="0" applyNumberFormat="1" applyFont="1" applyFill="1" applyBorder="1" applyAlignment="1" applyProtection="1">
      <alignment horizontal="center" vertical="center" wrapText="1"/>
      <protection locked="0"/>
    </xf>
    <xf numFmtId="2" fontId="47" fillId="2" borderId="1" xfId="0" applyNumberFormat="1" applyFont="1" applyFill="1" applyBorder="1" applyAlignment="1" applyProtection="1">
      <alignment vertical="center" wrapText="1"/>
    </xf>
    <xf numFmtId="165" fontId="47" fillId="2" borderId="1" xfId="4" applyNumberFormat="1" applyFont="1" applyFill="1" applyBorder="1" applyAlignment="1" applyProtection="1">
      <alignment vertical="center" wrapText="1"/>
    </xf>
    <xf numFmtId="10" fontId="14" fillId="0" borderId="1" xfId="0" applyNumberFormat="1" applyFont="1" applyFill="1" applyBorder="1" applyAlignment="1" applyProtection="1">
      <alignment horizontal="center" vertical="center"/>
      <protection locked="0"/>
    </xf>
    <xf numFmtId="10" fontId="14" fillId="0" borderId="1" xfId="0" applyNumberFormat="1" applyFont="1" applyFill="1" applyBorder="1" applyAlignment="1" applyProtection="1">
      <alignment horizontal="center" vertical="center"/>
    </xf>
    <xf numFmtId="9" fontId="47" fillId="2" borderId="1" xfId="0" applyNumberFormat="1" applyFont="1" applyFill="1" applyBorder="1" applyAlignment="1" applyProtection="1">
      <alignment horizontal="center" vertical="center" wrapText="1"/>
      <protection locked="0"/>
    </xf>
    <xf numFmtId="9" fontId="47" fillId="0" borderId="1" xfId="0" applyNumberFormat="1" applyFont="1" applyFill="1" applyBorder="1" applyAlignment="1" applyProtection="1">
      <alignment horizontal="center" vertical="center" wrapText="1"/>
      <protection locked="0"/>
    </xf>
    <xf numFmtId="0" fontId="0" fillId="0" borderId="0" xfId="0" applyAlignment="1">
      <alignment horizontal="left" vertical="center"/>
    </xf>
    <xf numFmtId="0" fontId="0" fillId="0" borderId="0" xfId="0" applyBorder="1" applyAlignment="1">
      <alignment vertical="center" wrapText="1"/>
    </xf>
    <xf numFmtId="0" fontId="23" fillId="0" borderId="1" xfId="0" applyFont="1" applyFill="1" applyBorder="1" applyAlignment="1">
      <alignment horizontal="left" vertical="center"/>
    </xf>
    <xf numFmtId="0" fontId="13" fillId="4" borderId="1" xfId="0" applyFont="1" applyFill="1" applyBorder="1" applyAlignment="1" applyProtection="1">
      <alignment horizontal="center" vertical="center" wrapText="1"/>
      <protection locked="0"/>
    </xf>
    <xf numFmtId="9" fontId="0" fillId="0" borderId="1" xfId="0" applyNumberFormat="1" applyBorder="1" applyAlignment="1">
      <alignment horizontal="center" vertical="center"/>
    </xf>
    <xf numFmtId="9" fontId="0" fillId="0" borderId="1" xfId="4" applyFont="1" applyBorder="1" applyAlignment="1">
      <alignment horizontal="center" vertical="center"/>
    </xf>
    <xf numFmtId="9" fontId="0" fillId="0" borderId="0" xfId="0" applyNumberFormat="1"/>
    <xf numFmtId="0" fontId="14" fillId="0" borderId="21" xfId="0" applyFont="1" applyFill="1" applyBorder="1" applyAlignment="1" applyProtection="1">
      <alignment horizontal="left" vertical="top"/>
      <protection locked="0"/>
    </xf>
    <xf numFmtId="9" fontId="30" fillId="0" borderId="1" xfId="4" applyFont="1" applyFill="1" applyBorder="1" applyAlignment="1" applyProtection="1">
      <alignment horizontal="center" vertical="top"/>
      <protection locked="0"/>
    </xf>
    <xf numFmtId="0" fontId="14" fillId="0" borderId="1" xfId="0" applyFont="1" applyFill="1" applyBorder="1" applyAlignment="1" applyProtection="1">
      <alignment horizontal="center" vertical="top"/>
      <protection locked="0"/>
    </xf>
    <xf numFmtId="14" fontId="14" fillId="0" borderId="1" xfId="0" applyNumberFormat="1" applyFont="1" applyFill="1" applyBorder="1" applyAlignment="1" applyProtection="1">
      <alignment horizontal="center" vertical="top"/>
      <protection locked="0"/>
    </xf>
    <xf numFmtId="9" fontId="14" fillId="0" borderId="1" xfId="4" applyFont="1" applyFill="1" applyBorder="1" applyAlignment="1" applyProtection="1">
      <alignment horizontal="center" vertical="top"/>
      <protection locked="0"/>
    </xf>
    <xf numFmtId="9" fontId="14" fillId="0" borderId="1" xfId="0" applyNumberFormat="1" applyFont="1" applyFill="1" applyBorder="1" applyAlignment="1" applyProtection="1">
      <alignment horizontal="center" vertical="top"/>
      <protection locked="0"/>
    </xf>
    <xf numFmtId="165" fontId="14" fillId="0" borderId="1" xfId="4" applyNumberFormat="1" applyFont="1" applyFill="1" applyBorder="1" applyAlignment="1" applyProtection="1">
      <alignment horizontal="center" vertical="top"/>
      <protection locked="0"/>
    </xf>
    <xf numFmtId="166" fontId="14" fillId="0" borderId="5" xfId="0" applyNumberFormat="1" applyFont="1" applyFill="1" applyBorder="1" applyAlignment="1" applyProtection="1">
      <alignment horizontal="center" vertical="top"/>
      <protection locked="0"/>
    </xf>
    <xf numFmtId="0" fontId="7" fillId="0" borderId="0" xfId="0" applyFont="1" applyFill="1" applyAlignment="1" applyProtection="1">
      <alignment vertical="top"/>
      <protection locked="0"/>
    </xf>
    <xf numFmtId="0" fontId="14" fillId="0" borderId="1" xfId="0" applyNumberFormat="1" applyFont="1" applyFill="1" applyBorder="1" applyAlignment="1" applyProtection="1">
      <alignment horizontal="center" vertical="top"/>
      <protection locked="0"/>
    </xf>
    <xf numFmtId="0" fontId="14" fillId="2" borderId="1" xfId="0" applyFont="1" applyFill="1" applyBorder="1" applyAlignment="1" applyProtection="1">
      <alignment horizontal="center" vertical="top"/>
      <protection locked="0"/>
    </xf>
    <xf numFmtId="0" fontId="14" fillId="0" borderId="1" xfId="0" applyFont="1" applyFill="1" applyBorder="1" applyAlignment="1" applyProtection="1">
      <alignment horizontal="left" vertical="top"/>
      <protection locked="0"/>
    </xf>
    <xf numFmtId="165" fontId="11" fillId="0" borderId="1" xfId="4" applyNumberFormat="1" applyFont="1" applyFill="1" applyBorder="1" applyAlignment="1" applyProtection="1">
      <alignment horizontal="center" vertical="top"/>
      <protection locked="0"/>
    </xf>
    <xf numFmtId="0" fontId="11" fillId="0" borderId="1" xfId="0" applyFont="1" applyFill="1" applyBorder="1" applyAlignment="1" applyProtection="1">
      <alignment vertical="top"/>
      <protection locked="0"/>
    </xf>
    <xf numFmtId="0" fontId="14" fillId="0" borderId="1" xfId="0" applyFont="1" applyFill="1" applyBorder="1" applyAlignment="1" applyProtection="1">
      <alignment vertical="top"/>
      <protection locked="0"/>
    </xf>
    <xf numFmtId="15" fontId="14" fillId="0" borderId="1" xfId="0" applyNumberFormat="1" applyFont="1" applyFill="1" applyBorder="1" applyAlignment="1" applyProtection="1">
      <alignment vertical="top"/>
      <protection locked="0"/>
    </xf>
    <xf numFmtId="9" fontId="11" fillId="0" borderId="1" xfId="4" applyFont="1" applyFill="1" applyBorder="1" applyAlignment="1" applyProtection="1">
      <alignment horizontal="center" vertical="top"/>
      <protection locked="0"/>
    </xf>
    <xf numFmtId="0" fontId="11" fillId="0" borderId="1" xfId="0" applyNumberFormat="1" applyFont="1" applyFill="1" applyBorder="1" applyAlignment="1" applyProtection="1">
      <alignment horizontal="center" vertical="top"/>
      <protection locked="0"/>
    </xf>
    <xf numFmtId="0" fontId="11" fillId="0" borderId="21" xfId="0" applyFont="1" applyFill="1" applyBorder="1" applyAlignment="1" applyProtection="1">
      <alignment horizontal="left" vertical="top"/>
      <protection locked="0"/>
    </xf>
    <xf numFmtId="2" fontId="14"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left" vertical="top"/>
      <protection locked="0"/>
    </xf>
    <xf numFmtId="2" fontId="11" fillId="0" borderId="1" xfId="0" applyNumberFormat="1" applyFont="1" applyFill="1" applyBorder="1" applyAlignment="1" applyProtection="1">
      <alignment horizontal="center" vertical="top"/>
      <protection locked="0"/>
    </xf>
    <xf numFmtId="0" fontId="11" fillId="0" borderId="1" xfId="0" applyFont="1" applyFill="1" applyBorder="1" applyAlignment="1" applyProtection="1">
      <alignment horizontal="center" vertical="top"/>
      <protection locked="0"/>
    </xf>
    <xf numFmtId="166" fontId="11" fillId="0" borderId="5" xfId="0" applyNumberFormat="1" applyFont="1" applyFill="1" applyBorder="1" applyAlignment="1" applyProtection="1">
      <alignment horizontal="center" vertical="top"/>
      <protection locked="0"/>
    </xf>
    <xf numFmtId="0" fontId="27" fillId="2" borderId="11" xfId="0" applyFont="1" applyFill="1" applyBorder="1" applyAlignment="1">
      <alignment vertical="center"/>
    </xf>
    <xf numFmtId="9" fontId="7" fillId="0" borderId="0" xfId="0" applyNumberFormat="1" applyFont="1" applyFill="1" applyAlignment="1" applyProtection="1">
      <alignment vertical="center" wrapText="1"/>
      <protection locked="0"/>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4" xfId="0" applyFont="1" applyBorder="1" applyAlignment="1">
      <alignment horizontal="left"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4" fillId="0" borderId="25" xfId="0" applyFont="1" applyBorder="1" applyAlignment="1">
      <alignment horizontal="center"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5" fillId="0" borderId="1" xfId="0" applyFont="1" applyBorder="1" applyAlignment="1">
      <alignment horizontal="center"/>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22" fillId="2"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7" fillId="2" borderId="11" xfId="0" applyFont="1" applyFill="1" applyBorder="1" applyAlignment="1">
      <alignment horizontal="center"/>
    </xf>
    <xf numFmtId="0" fontId="7" fillId="2" borderId="22" xfId="0" applyFont="1" applyFill="1" applyBorder="1" applyAlignment="1">
      <alignment horizontal="center"/>
    </xf>
    <xf numFmtId="0" fontId="7" fillId="2" borderId="21" xfId="0" applyFont="1" applyFill="1" applyBorder="1" applyAlignment="1">
      <alignment horizontal="center"/>
    </xf>
    <xf numFmtId="0" fontId="7" fillId="0" borderId="11" xfId="0" applyFont="1" applyBorder="1" applyAlignment="1">
      <alignment horizontal="center"/>
    </xf>
    <xf numFmtId="0" fontId="7" fillId="0" borderId="21" xfId="0" applyFont="1" applyBorder="1" applyAlignment="1">
      <alignment horizont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5" fillId="2" borderId="30" xfId="0" applyFont="1" applyFill="1" applyBorder="1" applyAlignment="1">
      <alignment horizontal="center" vertical="center"/>
    </xf>
    <xf numFmtId="0" fontId="15" fillId="2" borderId="22" xfId="0" applyFont="1" applyFill="1" applyBorder="1" applyAlignment="1">
      <alignment horizontal="center" vertical="center"/>
    </xf>
    <xf numFmtId="0" fontId="15" fillId="2" borderId="31" xfId="0" applyFont="1" applyFill="1" applyBorder="1" applyAlignment="1">
      <alignment horizontal="center" vertical="center"/>
    </xf>
    <xf numFmtId="0" fontId="39" fillId="0" borderId="32" xfId="0" applyFont="1" applyBorder="1" applyAlignment="1" applyProtection="1">
      <alignment horizontal="justify" vertical="justify" wrapText="1"/>
    </xf>
    <xf numFmtId="0" fontId="39" fillId="0" borderId="33" xfId="0" applyFont="1" applyBorder="1" applyAlignment="1" applyProtection="1">
      <alignment horizontal="justify" vertical="justify" wrapText="1"/>
    </xf>
    <xf numFmtId="0" fontId="39" fillId="0" borderId="34" xfId="0" applyFont="1" applyBorder="1" applyAlignment="1" applyProtection="1">
      <alignment horizontal="justify" vertical="justify" wrapText="1"/>
    </xf>
    <xf numFmtId="0" fontId="13" fillId="3" borderId="66" xfId="0" applyFont="1" applyFill="1" applyBorder="1" applyAlignment="1">
      <alignment horizontal="center" vertical="center" wrapText="1"/>
    </xf>
    <xf numFmtId="10" fontId="17" fillId="0" borderId="66" xfId="4" applyNumberFormat="1" applyFont="1" applyBorder="1" applyAlignment="1" applyProtection="1">
      <alignment horizontal="center" vertical="center" wrapText="1"/>
      <protection locked="0"/>
    </xf>
    <xf numFmtId="0" fontId="13" fillId="3" borderId="2" xfId="0"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0" fontId="14" fillId="0" borderId="37" xfId="0" applyFont="1" applyBorder="1" applyAlignment="1" applyProtection="1">
      <alignment horizontal="left" wrapText="1"/>
      <protection locked="0"/>
    </xf>
    <xf numFmtId="0" fontId="14" fillId="0" borderId="38" xfId="0" applyFont="1" applyBorder="1" applyAlignment="1" applyProtection="1">
      <alignment horizontal="left" wrapText="1"/>
      <protection locked="0"/>
    </xf>
    <xf numFmtId="0" fontId="13" fillId="3" borderId="39"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4" fillId="3" borderId="41" xfId="0" applyFont="1" applyFill="1" applyBorder="1" applyAlignment="1" applyProtection="1">
      <alignment horizontal="center" vertical="center" wrapText="1"/>
      <protection locked="0"/>
    </xf>
    <xf numFmtId="0" fontId="14" fillId="3" borderId="20"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4" xfId="0" applyFont="1" applyFill="1" applyBorder="1" applyAlignment="1" applyProtection="1">
      <alignment horizontal="center" vertical="center" wrapText="1"/>
      <protection locked="0"/>
    </xf>
    <xf numFmtId="0" fontId="14" fillId="3" borderId="45" xfId="0" applyFont="1" applyFill="1" applyBorder="1" applyAlignment="1" applyProtection="1">
      <alignment horizontal="center" vertical="center" wrapText="1"/>
      <protection locked="0"/>
    </xf>
    <xf numFmtId="0" fontId="14" fillId="3" borderId="46"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14" fillId="0" borderId="37" xfId="0" applyFont="1" applyBorder="1" applyAlignment="1" applyProtection="1">
      <alignment horizontal="left" vertical="center" wrapText="1"/>
      <protection locked="0"/>
    </xf>
    <xf numFmtId="0" fontId="14" fillId="0" borderId="38" xfId="0" applyFont="1" applyBorder="1" applyAlignment="1" applyProtection="1">
      <alignment horizontal="left" vertical="center" wrapText="1"/>
      <protection locked="0"/>
    </xf>
    <xf numFmtId="0" fontId="7" fillId="0" borderId="66" xfId="0" applyFont="1" applyBorder="1" applyAlignment="1" applyProtection="1">
      <alignment horizontal="center"/>
      <protection locked="0"/>
    </xf>
    <xf numFmtId="0" fontId="13" fillId="3" borderId="4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13" fillId="3" borderId="50"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3" borderId="39" xfId="0" applyFont="1" applyFill="1" applyBorder="1" applyAlignment="1">
      <alignment horizontal="center" wrapText="1"/>
    </xf>
    <xf numFmtId="0" fontId="13" fillId="3" borderId="14" xfId="0" applyFont="1" applyFill="1" applyBorder="1" applyAlignment="1">
      <alignment horizontal="center"/>
    </xf>
    <xf numFmtId="0" fontId="13" fillId="3" borderId="40" xfId="0" applyFont="1" applyFill="1" applyBorder="1" applyAlignment="1">
      <alignment horizontal="center"/>
    </xf>
    <xf numFmtId="0" fontId="14" fillId="0" borderId="66" xfId="0" applyFont="1" applyBorder="1" applyAlignment="1" applyProtection="1">
      <alignment horizontal="center" vertical="center" wrapText="1"/>
      <protection locked="0"/>
    </xf>
    <xf numFmtId="0" fontId="14" fillId="0" borderId="14"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3" fillId="4" borderId="52" xfId="0" applyFont="1" applyFill="1" applyBorder="1" applyAlignment="1" applyProtection="1">
      <alignment horizontal="center" vertical="center" wrapText="1"/>
      <protection locked="0"/>
    </xf>
    <xf numFmtId="0" fontId="13" fillId="4" borderId="53" xfId="0" applyFont="1" applyFill="1" applyBorder="1" applyAlignment="1" applyProtection="1">
      <alignment horizontal="center" vertical="center" wrapText="1"/>
      <protection locked="0"/>
    </xf>
    <xf numFmtId="0" fontId="13" fillId="4" borderId="54" xfId="0" applyFont="1" applyFill="1" applyBorder="1" applyAlignment="1" applyProtection="1">
      <alignment horizontal="center" vertical="center" wrapText="1"/>
      <protection locked="0"/>
    </xf>
    <xf numFmtId="0" fontId="13" fillId="4" borderId="55"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6" xfId="0" applyFont="1" applyFill="1" applyBorder="1" applyAlignment="1" applyProtection="1">
      <alignment horizontal="center" vertical="center" wrapText="1"/>
      <protection locked="0"/>
    </xf>
    <xf numFmtId="0" fontId="13"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2"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4" borderId="5"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1" fillId="0" borderId="1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57" xfId="0" applyFont="1" applyFill="1" applyBorder="1" applyAlignment="1">
      <alignment horizontal="center" vertical="center" wrapText="1"/>
    </xf>
    <xf numFmtId="0" fontId="29" fillId="4" borderId="15" xfId="0" applyFont="1" applyFill="1" applyBorder="1" applyAlignment="1" applyProtection="1">
      <alignment horizontal="center" vertical="center" wrapText="1"/>
      <protection locked="0"/>
    </xf>
    <xf numFmtId="0" fontId="29" fillId="4" borderId="16" xfId="0" applyFont="1" applyFill="1" applyBorder="1" applyAlignment="1" applyProtection="1">
      <alignment horizontal="center" vertical="center" wrapText="1"/>
      <protection locked="0"/>
    </xf>
    <xf numFmtId="0" fontId="29" fillId="4" borderId="17"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35" xfId="0" applyNumberFormat="1" applyFont="1" applyBorder="1" applyAlignment="1">
      <alignment horizontal="left" vertical="center" wrapText="1"/>
    </xf>
    <xf numFmtId="0" fontId="11" fillId="0" borderId="29" xfId="0" applyNumberFormat="1" applyFont="1" applyBorder="1" applyAlignment="1">
      <alignment horizontal="left" vertical="center" wrapText="1"/>
    </xf>
    <xf numFmtId="0" fontId="13" fillId="3" borderId="3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58" xfId="0" applyFont="1" applyFill="1" applyBorder="1" applyAlignment="1">
      <alignment horizontal="center" vertical="center" wrapText="1"/>
    </xf>
    <xf numFmtId="0" fontId="11" fillId="0" borderId="13" xfId="0" applyFont="1" applyBorder="1" applyAlignment="1">
      <alignment horizontal="left" vertical="center" wrapText="1"/>
    </xf>
    <xf numFmtId="0" fontId="11"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29" xfId="0" applyFont="1" applyBorder="1" applyAlignment="1">
      <alignment horizontal="left" vertical="center" wrapText="1"/>
    </xf>
    <xf numFmtId="0" fontId="12" fillId="0" borderId="1" xfId="0" applyFont="1" applyBorder="1" applyAlignment="1">
      <alignment horizontal="center" vertical="center"/>
    </xf>
    <xf numFmtId="49" fontId="26"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1" xfId="0" applyFont="1" applyFill="1" applyBorder="1" applyAlignment="1">
      <alignment horizontal="center" vertical="center"/>
    </xf>
    <xf numFmtId="0" fontId="13" fillId="3" borderId="3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59" xfId="0" applyFont="1" applyBorder="1" applyAlignment="1">
      <alignment horizontal="left" vertical="center" wrapText="1"/>
    </xf>
    <xf numFmtId="0" fontId="11" fillId="0" borderId="60" xfId="0" applyFont="1" applyBorder="1" applyAlignment="1">
      <alignment horizontal="left"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3" borderId="61"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13" fillId="3" borderId="63" xfId="0" applyFont="1" applyFill="1" applyBorder="1" applyAlignment="1">
      <alignment horizontal="center" vertical="center" wrapText="1"/>
    </xf>
    <xf numFmtId="0" fontId="13" fillId="0" borderId="1" xfId="0" applyFont="1" applyBorder="1" applyAlignment="1">
      <alignment horizontal="center" vertical="center" wrapText="1"/>
    </xf>
    <xf numFmtId="0" fontId="19" fillId="0" borderId="13"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1" fillId="0" borderId="1" xfId="0" applyFont="1" applyFill="1" applyBorder="1" applyAlignment="1" applyProtection="1">
      <alignment horizontal="left" vertical="center" wrapText="1"/>
      <protection locked="0"/>
    </xf>
    <xf numFmtId="0" fontId="13" fillId="0" borderId="11"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4" borderId="1"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65"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63"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0" borderId="21" xfId="0" applyFont="1" applyBorder="1" applyAlignment="1">
      <alignment horizontal="left" vertical="center" wrapText="1"/>
    </xf>
    <xf numFmtId="0" fontId="29" fillId="4" borderId="15" xfId="0" applyFont="1" applyFill="1" applyBorder="1" applyAlignment="1">
      <alignment horizontal="center" vertical="center" wrapText="1"/>
    </xf>
    <xf numFmtId="0" fontId="29" fillId="4" borderId="16" xfId="0" applyFont="1" applyFill="1" applyBorder="1" applyAlignment="1">
      <alignment horizontal="center" vertical="center" wrapText="1"/>
    </xf>
    <xf numFmtId="0" fontId="29" fillId="4" borderId="17"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1" fillId="0" borderId="1" xfId="0" applyFont="1" applyFill="1" applyBorder="1" applyAlignment="1" applyProtection="1">
      <alignment vertical="center" wrapText="1"/>
      <protection locked="0"/>
    </xf>
    <xf numFmtId="0" fontId="11" fillId="0" borderId="11" xfId="0" applyFont="1" applyFill="1" applyBorder="1" applyAlignment="1" applyProtection="1">
      <alignment horizontal="justify" vertical="center" wrapText="1"/>
      <protection locked="0"/>
    </xf>
    <xf numFmtId="0" fontId="11" fillId="0" borderId="22" xfId="0" applyFont="1" applyFill="1" applyBorder="1" applyAlignment="1" applyProtection="1">
      <alignment horizontal="justify" vertical="center" wrapText="1"/>
      <protection locked="0"/>
    </xf>
    <xf numFmtId="0" fontId="11" fillId="0" borderId="21" xfId="0" applyFont="1" applyFill="1" applyBorder="1" applyAlignment="1" applyProtection="1">
      <alignment horizontal="justify" vertical="center" wrapText="1"/>
      <protection locked="0"/>
    </xf>
    <xf numFmtId="0" fontId="11" fillId="0" borderId="22"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22"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8" fillId="0"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4" fillId="2" borderId="0" xfId="0" applyFont="1" applyFill="1" applyBorder="1" applyAlignment="1" applyProtection="1">
      <alignment horizontal="center" vertical="center" wrapText="1"/>
      <protection locked="0"/>
    </xf>
    <xf numFmtId="0" fontId="32" fillId="2" borderId="0" xfId="0" applyFont="1" applyFill="1" applyBorder="1" applyAlignment="1" applyProtection="1">
      <alignment horizontal="center" vertical="center" wrapText="1"/>
      <protection locked="0"/>
    </xf>
    <xf numFmtId="0" fontId="13" fillId="4" borderId="5" xfId="0" applyFont="1" applyFill="1" applyBorder="1" applyAlignment="1">
      <alignment horizontal="center" vertical="center" wrapText="1"/>
    </xf>
    <xf numFmtId="0" fontId="11" fillId="0" borderId="11" xfId="0" applyFont="1" applyFill="1" applyBorder="1" applyAlignment="1" applyProtection="1">
      <alignment vertical="center" wrapText="1"/>
      <protection locked="0"/>
    </xf>
    <xf numFmtId="0" fontId="7" fillId="0" borderId="22" xfId="0" applyFont="1" applyBorder="1" applyAlignment="1">
      <alignment horizont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3" fillId="5" borderId="17" xfId="0" applyFont="1" applyFill="1" applyBorder="1" applyAlignment="1">
      <alignment horizontal="center" vertical="center" wrapText="1"/>
    </xf>
    <xf numFmtId="0" fontId="43" fillId="4" borderId="52" xfId="0" applyFont="1" applyFill="1" applyBorder="1" applyAlignment="1" applyProtection="1">
      <alignment horizontal="center" vertical="center" wrapText="1"/>
      <protection locked="0"/>
    </xf>
    <xf numFmtId="0" fontId="43" fillId="4" borderId="55" xfId="0" applyFont="1" applyFill="1" applyBorder="1" applyAlignment="1" applyProtection="1">
      <alignment horizontal="center" vertical="center" wrapText="1"/>
      <protection locked="0"/>
    </xf>
    <xf numFmtId="0" fontId="43" fillId="4" borderId="1" xfId="0" applyFont="1" applyFill="1" applyBorder="1" applyAlignment="1" applyProtection="1">
      <alignment horizontal="center" vertical="center"/>
      <protection locked="0"/>
    </xf>
    <xf numFmtId="0" fontId="43" fillId="4" borderId="1" xfId="0" applyFont="1" applyFill="1" applyBorder="1" applyAlignment="1" applyProtection="1">
      <alignment horizontal="center" vertical="center" wrapText="1"/>
      <protection locked="0"/>
    </xf>
    <xf numFmtId="0" fontId="43" fillId="4" borderId="15" xfId="0" applyFont="1" applyFill="1" applyBorder="1" applyAlignment="1" applyProtection="1">
      <alignment horizontal="center" vertical="center" wrapText="1"/>
      <protection locked="0"/>
    </xf>
    <xf numFmtId="0" fontId="43" fillId="4" borderId="16" xfId="0" applyFont="1" applyFill="1" applyBorder="1" applyAlignment="1" applyProtection="1">
      <alignment horizontal="center" vertical="center" wrapText="1"/>
      <protection locked="0"/>
    </xf>
    <xf numFmtId="0" fontId="43" fillId="4" borderId="17" xfId="0" applyFont="1" applyFill="1" applyBorder="1" applyAlignment="1" applyProtection="1">
      <alignment horizontal="center" vertical="center" wrapText="1"/>
      <protection locked="0"/>
    </xf>
    <xf numFmtId="0" fontId="43" fillId="4" borderId="11" xfId="0" applyFont="1" applyFill="1" applyBorder="1" applyAlignment="1" applyProtection="1">
      <alignment horizontal="center" vertical="center"/>
      <protection locked="0"/>
    </xf>
    <xf numFmtId="0" fontId="43" fillId="4" borderId="21" xfId="0" applyFont="1" applyFill="1" applyBorder="1" applyAlignment="1" applyProtection="1">
      <alignment horizontal="center" vertical="center"/>
      <protection locked="0"/>
    </xf>
    <xf numFmtId="0" fontId="47" fillId="0" borderId="0" xfId="0" applyFont="1" applyFill="1" applyAlignment="1" applyProtection="1">
      <alignment horizontal="center" vertical="center" wrapText="1"/>
      <protection locked="0"/>
    </xf>
    <xf numFmtId="9" fontId="47" fillId="0" borderId="0" xfId="4" applyFont="1" applyFill="1" applyAlignment="1" applyProtection="1">
      <alignment horizontal="center" vertical="center" wrapText="1"/>
      <protection locked="0"/>
    </xf>
    <xf numFmtId="0" fontId="45" fillId="6"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46" fillId="0" borderId="17" xfId="0" applyFont="1" applyBorder="1" applyAlignment="1">
      <alignment horizontal="center" vertical="center" wrapText="1"/>
    </xf>
    <xf numFmtId="0" fontId="46" fillId="0" borderId="1" xfId="0" applyFont="1" applyBorder="1" applyAlignment="1">
      <alignment horizontal="center" vertical="center" wrapText="1"/>
    </xf>
    <xf numFmtId="0" fontId="27" fillId="2" borderId="1" xfId="0" applyFont="1" applyFill="1" applyBorder="1" applyAlignment="1">
      <alignment horizontal="center" vertical="center"/>
    </xf>
    <xf numFmtId="0" fontId="0" fillId="2" borderId="1" xfId="0" applyFill="1" applyBorder="1" applyAlignment="1">
      <alignment horizontal="left" vertical="center" wrapText="1"/>
    </xf>
    <xf numFmtId="0" fontId="7" fillId="0" borderId="0" xfId="0" applyFont="1" applyFill="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0" fillId="2" borderId="1" xfId="0" applyFont="1" applyFill="1" applyBorder="1" applyAlignment="1">
      <alignment horizontal="left" vertical="center" wrapText="1"/>
    </xf>
    <xf numFmtId="0" fontId="45" fillId="6" borderId="52" xfId="0" applyFont="1" applyFill="1" applyBorder="1" applyAlignment="1">
      <alignment horizontal="center" vertical="center" wrapText="1"/>
    </xf>
    <xf numFmtId="0" fontId="45" fillId="6" borderId="61" xfId="0" applyFont="1" applyFill="1" applyBorder="1" applyAlignment="1">
      <alignment horizontal="center" vertical="center" wrapText="1"/>
    </xf>
    <xf numFmtId="9" fontId="7" fillId="0" borderId="0" xfId="4" applyFont="1" applyFill="1" applyAlignment="1" applyProtection="1">
      <alignment horizontal="center" vertical="center" wrapText="1"/>
      <protection locked="0"/>
    </xf>
    <xf numFmtId="0" fontId="50" fillId="5" borderId="0" xfId="0" applyFont="1" applyFill="1" applyAlignment="1">
      <alignment horizontal="center" vertical="center"/>
    </xf>
    <xf numFmtId="0" fontId="0" fillId="2" borderId="11" xfId="0" applyFont="1" applyFill="1" applyBorder="1" applyAlignment="1">
      <alignment horizontal="left" vertical="center" wrapText="1"/>
    </xf>
    <xf numFmtId="0" fontId="0" fillId="2" borderId="22"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0" borderId="1" xfId="0" applyBorder="1" applyAlignment="1">
      <alignment horizontal="center" vertical="center" wrapText="1"/>
    </xf>
    <xf numFmtId="0" fontId="42" fillId="0" borderId="1" xfId="0" applyFont="1" applyBorder="1" applyAlignment="1">
      <alignment horizontal="left" vertical="center" wrapText="1"/>
    </xf>
    <xf numFmtId="9" fontId="7" fillId="0" borderId="0" xfId="0" applyNumberFormat="1" applyFont="1" applyFill="1" applyAlignment="1" applyProtection="1">
      <alignment horizontal="center" vertical="center" wrapText="1"/>
      <protection locked="0"/>
    </xf>
    <xf numFmtId="0" fontId="46" fillId="0" borderId="1"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51" fillId="6" borderId="1" xfId="0" applyFont="1" applyFill="1" applyBorder="1" applyAlignment="1">
      <alignment horizontal="center" vertical="center" wrapText="1"/>
    </xf>
    <xf numFmtId="0" fontId="52" fillId="6" borderId="1"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23" fillId="0" borderId="1" xfId="0" applyFont="1" applyBorder="1" applyAlignment="1">
      <alignment horizontal="center" vertical="center" wrapText="1"/>
    </xf>
    <xf numFmtId="0" fontId="11" fillId="0" borderId="1" xfId="0" applyFont="1" applyFill="1" applyBorder="1" applyAlignment="1" applyProtection="1">
      <alignment horizontal="left" vertical="center"/>
      <protection locked="0"/>
    </xf>
    <xf numFmtId="0" fontId="11" fillId="0" borderId="11" xfId="0" applyFont="1" applyFill="1" applyBorder="1" applyAlignment="1" applyProtection="1">
      <alignment horizontal="justify" vertical="center"/>
      <protection locked="0"/>
    </xf>
    <xf numFmtId="0" fontId="11" fillId="0" borderId="22" xfId="0" applyFont="1" applyFill="1" applyBorder="1" applyAlignment="1" applyProtection="1">
      <alignment horizontal="justify" vertical="center"/>
      <protection locked="0"/>
    </xf>
    <xf numFmtId="0" fontId="11" fillId="0" borderId="21" xfId="0" applyFont="1" applyFill="1" applyBorder="1" applyAlignment="1" applyProtection="1">
      <alignment horizontal="justify" vertical="center"/>
      <protection locked="0"/>
    </xf>
    <xf numFmtId="0" fontId="11" fillId="0" borderId="1" xfId="0" applyFont="1" applyFill="1" applyBorder="1" applyAlignment="1" applyProtection="1">
      <alignment vertical="center"/>
      <protection locked="0"/>
    </xf>
    <xf numFmtId="0" fontId="14" fillId="0" borderId="11" xfId="0" applyFont="1" applyFill="1" applyBorder="1" applyAlignment="1" applyProtection="1">
      <alignment horizontal="left" vertical="center"/>
      <protection locked="0"/>
    </xf>
    <xf numFmtId="0" fontId="14" fillId="0" borderId="22" xfId="0" applyFont="1" applyFill="1" applyBorder="1" applyAlignment="1" applyProtection="1">
      <alignment horizontal="left" vertical="center"/>
      <protection locked="0"/>
    </xf>
    <xf numFmtId="0" fontId="14" fillId="0" borderId="21" xfId="0" applyFont="1" applyFill="1" applyBorder="1" applyAlignment="1" applyProtection="1">
      <alignment horizontal="left" vertical="center"/>
      <protection locked="0"/>
    </xf>
    <xf numFmtId="0" fontId="13" fillId="3" borderId="25"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1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3" fillId="4" borderId="52" xfId="0" applyFont="1" applyFill="1" applyBorder="1" applyAlignment="1" applyProtection="1">
      <alignment horizontal="center" vertical="center"/>
      <protection locked="0"/>
    </xf>
    <xf numFmtId="0" fontId="13" fillId="4" borderId="53" xfId="0" applyFont="1" applyFill="1" applyBorder="1" applyAlignment="1" applyProtection="1">
      <alignment horizontal="center" vertical="center"/>
      <protection locked="0"/>
    </xf>
    <xf numFmtId="0" fontId="13" fillId="4" borderId="54" xfId="0" applyFont="1" applyFill="1" applyBorder="1" applyAlignment="1" applyProtection="1">
      <alignment horizontal="center" vertical="center"/>
      <protection locked="0"/>
    </xf>
    <xf numFmtId="0" fontId="13" fillId="4" borderId="55" xfId="0" applyFont="1" applyFill="1" applyBorder="1" applyAlignment="1" applyProtection="1">
      <alignment horizontal="center" vertical="center"/>
      <protection locked="0"/>
    </xf>
    <xf numFmtId="0" fontId="13" fillId="4" borderId="0" xfId="0" applyFont="1" applyFill="1" applyBorder="1" applyAlignment="1" applyProtection="1">
      <alignment horizontal="center" vertical="center"/>
      <protection locked="0"/>
    </xf>
    <xf numFmtId="0" fontId="13" fillId="4" borderId="56" xfId="0" applyFont="1" applyFill="1" applyBorder="1" applyAlignment="1" applyProtection="1">
      <alignment horizontal="center" vertical="center"/>
      <protection locked="0"/>
    </xf>
    <xf numFmtId="0" fontId="13" fillId="4" borderId="15" xfId="0" applyFont="1" applyFill="1" applyBorder="1" applyAlignment="1" applyProtection="1">
      <alignment horizontal="center" vertical="center"/>
      <protection locked="0"/>
    </xf>
    <xf numFmtId="0" fontId="13" fillId="4" borderId="16" xfId="0" applyFont="1" applyFill="1" applyBorder="1" applyAlignment="1" applyProtection="1">
      <alignment horizontal="center" vertical="center"/>
      <protection locked="0"/>
    </xf>
    <xf numFmtId="0" fontId="13" fillId="4" borderId="17"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protection locked="0"/>
    </xf>
    <xf numFmtId="0" fontId="29" fillId="4" borderId="16" xfId="0" applyFont="1" applyFill="1" applyBorder="1" applyAlignment="1" applyProtection="1">
      <alignment horizontal="center" vertical="center"/>
      <protection locked="0"/>
    </xf>
    <xf numFmtId="0" fontId="29" fillId="4" borderId="17" xfId="0" applyFont="1" applyFill="1" applyBorder="1" applyAlignment="1" applyProtection="1">
      <alignment horizontal="center" vertical="center"/>
      <protection locked="0"/>
    </xf>
    <xf numFmtId="0" fontId="43" fillId="4" borderId="5"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left" vertical="top"/>
      <protection locked="0"/>
    </xf>
    <xf numFmtId="0" fontId="14" fillId="2" borderId="22" xfId="0" applyFont="1" applyFill="1" applyBorder="1" applyAlignment="1" applyProtection="1">
      <alignment horizontal="left" vertical="top"/>
      <protection locked="0"/>
    </xf>
    <xf numFmtId="0" fontId="14" fillId="2" borderId="21" xfId="0" applyFont="1" applyFill="1" applyBorder="1" applyAlignment="1" applyProtection="1">
      <alignment horizontal="left" vertical="top"/>
      <protection locked="0"/>
    </xf>
    <xf numFmtId="0" fontId="14" fillId="2" borderId="1" xfId="0" applyFont="1" applyFill="1" applyBorder="1" applyAlignment="1" applyProtection="1">
      <alignment horizontal="left" vertical="top"/>
      <protection locked="0"/>
    </xf>
    <xf numFmtId="0" fontId="14" fillId="0" borderId="11" xfId="0" applyFont="1" applyFill="1" applyBorder="1" applyAlignment="1" applyProtection="1">
      <alignment horizontal="left" vertical="top"/>
      <protection locked="0"/>
    </xf>
    <xf numFmtId="0" fontId="14" fillId="0" borderId="22" xfId="0" applyFont="1" applyFill="1" applyBorder="1" applyAlignment="1" applyProtection="1">
      <alignment horizontal="left" vertical="top"/>
      <protection locked="0"/>
    </xf>
    <xf numFmtId="0" fontId="14" fillId="0" borderId="21" xfId="0" applyFont="1" applyFill="1" applyBorder="1" applyAlignment="1" applyProtection="1">
      <alignment horizontal="left" vertical="top"/>
      <protection locked="0"/>
    </xf>
    <xf numFmtId="0" fontId="11" fillId="0" borderId="11" xfId="0" applyFont="1" applyFill="1" applyBorder="1" applyAlignment="1" applyProtection="1">
      <alignment vertical="top"/>
      <protection locked="0"/>
    </xf>
    <xf numFmtId="0" fontId="11" fillId="0" borderId="22" xfId="0" applyFont="1" applyFill="1" applyBorder="1" applyAlignment="1" applyProtection="1">
      <alignment vertical="top"/>
      <protection locked="0"/>
    </xf>
    <xf numFmtId="0" fontId="11" fillId="0" borderId="21" xfId="0" applyFont="1" applyFill="1" applyBorder="1" applyAlignment="1" applyProtection="1">
      <alignment vertical="top"/>
      <protection locked="0"/>
    </xf>
    <xf numFmtId="0" fontId="11" fillId="0" borderId="1" xfId="0" applyFont="1" applyFill="1" applyBorder="1" applyAlignment="1" applyProtection="1">
      <alignment horizontal="left" vertical="top"/>
      <protection locked="0"/>
    </xf>
    <xf numFmtId="0" fontId="11" fillId="0" borderId="22" xfId="0" applyFont="1" applyFill="1" applyBorder="1" applyAlignment="1" applyProtection="1">
      <alignment horizontal="left" vertical="top"/>
      <protection locked="0"/>
    </xf>
    <xf numFmtId="0" fontId="11" fillId="0" borderId="21" xfId="0" applyFont="1" applyFill="1" applyBorder="1" applyAlignment="1" applyProtection="1">
      <alignment horizontal="left" vertical="top"/>
      <protection locked="0"/>
    </xf>
  </cellXfs>
  <cellStyles count="59808">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135">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3: </a:t>
            </a:r>
          </a:p>
          <a:p>
            <a:pPr>
              <a:defRPr/>
            </a:pPr>
            <a:r>
              <a:rPr lang="es-ES"/>
              <a:t>Promover la inversión pública y privada con el fin de garantizar la sostenibilidad del patrimonio cultural.</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7664419975569845"/>
        </c:manualLayout>
      </c:layout>
      <c:bar3DChart>
        <c:barDir val="bar"/>
        <c:grouping val="percentStacked"/>
        <c:varyColors val="0"/>
        <c:ser>
          <c:idx val="0"/>
          <c:order val="0"/>
          <c:tx>
            <c:strRef>
              <c:f>'Objetivo 3'!$Y$18</c:f>
              <c:strCache>
                <c:ptCount val="1"/>
                <c:pt idx="0">
                  <c:v>Avance Acumulado</c:v>
                </c:pt>
              </c:strCache>
            </c:strRef>
          </c:tx>
          <c:invertIfNegative val="0"/>
          <c:dPt>
            <c:idx val="0"/>
            <c:invertIfNegative val="0"/>
            <c:bubble3D val="0"/>
          </c:dPt>
          <c:dPt>
            <c:idx val="3"/>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3'!$Y$19:$Y$22</c:f>
              <c:numCache>
                <c:formatCode>0%</c:formatCode>
                <c:ptCount val="4"/>
                <c:pt idx="0">
                  <c:v>0.50438597333333324</c:v>
                </c:pt>
                <c:pt idx="1">
                  <c:v>0.84998734243082885</c:v>
                </c:pt>
                <c:pt idx="2">
                  <c:v>1</c:v>
                </c:pt>
                <c:pt idx="3">
                  <c:v>0.78479110517624151</c:v>
                </c:pt>
              </c:numCache>
            </c:numRef>
          </c:val>
        </c:ser>
        <c:ser>
          <c:idx val="1"/>
          <c:order val="1"/>
          <c:tx>
            <c:strRef>
              <c:f>'Objetivo 3'!$Z$18</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3'!$X$19:$X$22</c:f>
              <c:strCache>
                <c:ptCount val="4"/>
                <c:pt idx="0">
                  <c:v>Estrategia 3</c:v>
                </c:pt>
                <c:pt idx="1">
                  <c:v>Estrategia 2</c:v>
                </c:pt>
                <c:pt idx="2">
                  <c:v>Estrategia 1</c:v>
                </c:pt>
                <c:pt idx="3">
                  <c:v>Objetivo 3</c:v>
                </c:pt>
              </c:strCache>
            </c:strRef>
          </c:cat>
          <c:val>
            <c:numRef>
              <c:f>'Objetivo 3'!$Z$19:$Z$22</c:f>
              <c:numCache>
                <c:formatCode>0%</c:formatCode>
                <c:ptCount val="4"/>
                <c:pt idx="0">
                  <c:v>0.49561402666666676</c:v>
                </c:pt>
                <c:pt idx="1">
                  <c:v>0.15001265756917115</c:v>
                </c:pt>
                <c:pt idx="2">
                  <c:v>0</c:v>
                </c:pt>
                <c:pt idx="3">
                  <c:v>0.21520889482375849</c:v>
                </c:pt>
              </c:numCache>
            </c:numRef>
          </c:val>
        </c:ser>
        <c:dLbls>
          <c:showLegendKey val="0"/>
          <c:showVal val="1"/>
          <c:showCatName val="0"/>
          <c:showSerName val="0"/>
          <c:showPercent val="0"/>
          <c:showBubbleSize val="0"/>
        </c:dLbls>
        <c:gapWidth val="95"/>
        <c:gapDepth val="95"/>
        <c:shape val="box"/>
        <c:axId val="146405704"/>
        <c:axId val="146405312"/>
        <c:axId val="0"/>
      </c:bar3DChart>
      <c:catAx>
        <c:axId val="146405704"/>
        <c:scaling>
          <c:orientation val="minMax"/>
        </c:scaling>
        <c:delete val="0"/>
        <c:axPos val="l"/>
        <c:numFmt formatCode="General" sourceLinked="0"/>
        <c:majorTickMark val="none"/>
        <c:minorTickMark val="none"/>
        <c:tickLblPos val="nextTo"/>
        <c:crossAx val="146405312"/>
        <c:crosses val="autoZero"/>
        <c:auto val="1"/>
        <c:lblAlgn val="ctr"/>
        <c:lblOffset val="100"/>
        <c:noMultiLvlLbl val="0"/>
      </c:catAx>
      <c:valAx>
        <c:axId val="146405312"/>
        <c:scaling>
          <c:orientation val="minMax"/>
        </c:scaling>
        <c:delete val="1"/>
        <c:axPos val="b"/>
        <c:numFmt formatCode="0%" sourceLinked="1"/>
        <c:majorTickMark val="none"/>
        <c:minorTickMark val="none"/>
        <c:tickLblPos val="nextTo"/>
        <c:crossAx val="146405704"/>
        <c:crosses val="autoZero"/>
        <c:crossBetween val="between"/>
      </c:valAx>
    </c:plotArea>
    <c:legend>
      <c:legendPos val="t"/>
      <c:layout>
        <c:manualLayout>
          <c:xMode val="edge"/>
          <c:yMode val="edge"/>
          <c:x val="0.32980047324913403"/>
          <c:y val="0.25246404584102866"/>
          <c:w val="0.35366381625135368"/>
          <c:h val="7.7018683116779452E-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dPt>
          <c:dPt>
            <c:idx val="4"/>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ser>
        <c:ser>
          <c:idx val="1"/>
          <c:order val="1"/>
          <c:tx>
            <c:strRef>
              <c:f>'Objetivo 5'!$Z$21</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ser>
        <c:dLbls>
          <c:showLegendKey val="0"/>
          <c:showVal val="1"/>
          <c:showCatName val="0"/>
          <c:showSerName val="0"/>
          <c:showPercent val="0"/>
          <c:showBubbleSize val="0"/>
        </c:dLbls>
        <c:gapWidth val="95"/>
        <c:gapDepth val="95"/>
        <c:shape val="box"/>
        <c:axId val="227610928"/>
        <c:axId val="227611320"/>
        <c:axId val="0"/>
      </c:bar3DChart>
      <c:catAx>
        <c:axId val="227610928"/>
        <c:scaling>
          <c:orientation val="minMax"/>
        </c:scaling>
        <c:delete val="0"/>
        <c:axPos val="l"/>
        <c:numFmt formatCode="General" sourceLinked="0"/>
        <c:majorTickMark val="none"/>
        <c:minorTickMark val="none"/>
        <c:tickLblPos val="nextTo"/>
        <c:crossAx val="227611320"/>
        <c:crosses val="autoZero"/>
        <c:auto val="1"/>
        <c:lblAlgn val="ctr"/>
        <c:lblOffset val="100"/>
        <c:noMultiLvlLbl val="0"/>
      </c:catAx>
      <c:valAx>
        <c:axId val="227611320"/>
        <c:scaling>
          <c:orientation val="minMax"/>
        </c:scaling>
        <c:delete val="1"/>
        <c:axPos val="b"/>
        <c:numFmt formatCode="0%" sourceLinked="1"/>
        <c:majorTickMark val="none"/>
        <c:minorTickMark val="none"/>
        <c:tickLblPos val="nextTo"/>
        <c:crossAx val="227610928"/>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'[1]Objetivo 5'!$V$10</c:f>
              <c:strCache>
                <c:ptCount val="1"/>
                <c:pt idx="0">
                  <c:v>Avance Acumulado</c:v>
                </c:pt>
              </c:strCache>
            </c:strRef>
          </c:tx>
          <c:invertIfNegative val="0"/>
          <c:dPt>
            <c:idx val="0"/>
            <c:invertIfNegative val="0"/>
            <c:bubble3D val="0"/>
          </c:dPt>
          <c:dPt>
            <c:idx val="4"/>
            <c:invertIfNegative val="0"/>
            <c:bubble3D val="0"/>
          </c:dPt>
          <c:dPt>
            <c:idx val="5"/>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'[1]Objetivo 5'!$U$11:$U$16</c:f>
              <c:strCache>
                <c:ptCount val="6"/>
                <c:pt idx="0">
                  <c:v>Estrategia 5</c:v>
                </c:pt>
                <c:pt idx="1">
                  <c:v>Estrategia 4</c:v>
                </c:pt>
                <c:pt idx="2">
                  <c:v>Estrategia 3</c:v>
                </c:pt>
                <c:pt idx="3">
                  <c:v>Estrategia 2</c:v>
                </c:pt>
                <c:pt idx="4">
                  <c:v>Estrategia 1</c:v>
                </c:pt>
                <c:pt idx="5">
                  <c:v>Objetivo 5</c:v>
                </c:pt>
              </c:strCache>
            </c:strRef>
          </c:cat>
          <c:val>
            <c:numRef>
              <c:f>'[1]Objetivo 5'!$V$11:$V$16</c:f>
              <c:numCache>
                <c:formatCode>General</c:formatCode>
                <c:ptCount val="6"/>
                <c:pt idx="0">
                  <c:v>0.75</c:v>
                </c:pt>
                <c:pt idx="1">
                  <c:v>0.24999999999999997</c:v>
                </c:pt>
                <c:pt idx="2">
                  <c:v>0.75</c:v>
                </c:pt>
                <c:pt idx="3">
                  <c:v>0.5</c:v>
                </c:pt>
                <c:pt idx="4">
                  <c:v>0.73</c:v>
                </c:pt>
                <c:pt idx="5">
                  <c:v>0.59600000000000009</c:v>
                </c:pt>
              </c:numCache>
            </c:numRef>
          </c:val>
        </c:ser>
        <c:ser>
          <c:idx val="1"/>
          <c:order val="1"/>
          <c:tx>
            <c:strRef>
              <c:f>'[1]Objetivo 5'!$W$10</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'[1]Objetivo 5'!$U$11:$U$16</c:f>
              <c:strCache>
                <c:ptCount val="6"/>
                <c:pt idx="0">
                  <c:v>Estrategia 5</c:v>
                </c:pt>
                <c:pt idx="1">
                  <c:v>Estrategia 4</c:v>
                </c:pt>
                <c:pt idx="2">
                  <c:v>Estrategia 3</c:v>
                </c:pt>
                <c:pt idx="3">
                  <c:v>Estrategia 2</c:v>
                </c:pt>
                <c:pt idx="4">
                  <c:v>Estrategia 1</c:v>
                </c:pt>
                <c:pt idx="5">
                  <c:v>Objetivo 5</c:v>
                </c:pt>
              </c:strCache>
            </c:strRef>
          </c:cat>
          <c:val>
            <c:numRef>
              <c:f>'[1]Objetivo 5'!$W$11:$W$16</c:f>
              <c:numCache>
                <c:formatCode>General</c:formatCode>
                <c:ptCount val="6"/>
                <c:pt idx="0">
                  <c:v>0.25</c:v>
                </c:pt>
                <c:pt idx="1">
                  <c:v>0.75</c:v>
                </c:pt>
                <c:pt idx="2">
                  <c:v>0.25</c:v>
                </c:pt>
                <c:pt idx="3">
                  <c:v>0.5</c:v>
                </c:pt>
                <c:pt idx="4">
                  <c:v>0.27</c:v>
                </c:pt>
                <c:pt idx="5">
                  <c:v>0.40399999999999991</c:v>
                </c:pt>
              </c:numCache>
            </c:numRef>
          </c:val>
        </c:ser>
        <c:dLbls>
          <c:showLegendKey val="0"/>
          <c:showVal val="1"/>
          <c:showCatName val="0"/>
          <c:showSerName val="0"/>
          <c:showPercent val="0"/>
          <c:showBubbleSize val="0"/>
        </c:dLbls>
        <c:gapWidth val="95"/>
        <c:gapDepth val="95"/>
        <c:shape val="box"/>
        <c:axId val="227612104"/>
        <c:axId val="227612496"/>
        <c:axId val="0"/>
      </c:bar3DChart>
      <c:catAx>
        <c:axId val="227612104"/>
        <c:scaling>
          <c:orientation val="minMax"/>
        </c:scaling>
        <c:delete val="0"/>
        <c:axPos val="l"/>
        <c:numFmt formatCode="General" sourceLinked="0"/>
        <c:majorTickMark val="none"/>
        <c:minorTickMark val="none"/>
        <c:tickLblPos val="nextTo"/>
        <c:crossAx val="227612496"/>
        <c:crosses val="autoZero"/>
        <c:auto val="1"/>
        <c:lblAlgn val="ctr"/>
        <c:lblOffset val="100"/>
        <c:noMultiLvlLbl val="0"/>
      </c:catAx>
      <c:valAx>
        <c:axId val="227612496"/>
        <c:scaling>
          <c:orientation val="minMax"/>
        </c:scaling>
        <c:delete val="1"/>
        <c:axPos val="b"/>
        <c:numFmt formatCode="0%" sourceLinked="1"/>
        <c:majorTickMark val="none"/>
        <c:minorTickMark val="none"/>
        <c:tickLblPos val="nextTo"/>
        <c:crossAx val="227612104"/>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'Objetivo 5'!$Y$21</c:f>
              <c:strCache>
                <c:ptCount val="1"/>
                <c:pt idx="0">
                  <c:v>Avance Acumulado</c:v>
                </c:pt>
              </c:strCache>
            </c:strRef>
          </c:tx>
          <c:invertIfNegative val="0"/>
          <c:dPt>
            <c:idx val="0"/>
            <c:invertIfNegative val="0"/>
            <c:bubble3D val="0"/>
          </c:dPt>
          <c:dPt>
            <c:idx val="4"/>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5'!$Y$22:$Y$26</c:f>
              <c:numCache>
                <c:formatCode>0%</c:formatCode>
                <c:ptCount val="5"/>
                <c:pt idx="0">
                  <c:v>0</c:v>
                </c:pt>
                <c:pt idx="1">
                  <c:v>0.63977272750000003</c:v>
                </c:pt>
                <c:pt idx="2">
                  <c:v>0.38416666666666671</c:v>
                </c:pt>
                <c:pt idx="3">
                  <c:v>0.75</c:v>
                </c:pt>
                <c:pt idx="4">
                  <c:v>0.4434848485416667</c:v>
                </c:pt>
              </c:numCache>
            </c:numRef>
          </c:val>
        </c:ser>
        <c:ser>
          <c:idx val="1"/>
          <c:order val="1"/>
          <c:tx>
            <c:strRef>
              <c:f>'Objetivo 5'!$Z$21</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'Objetivo 5'!$X$22:$X$26</c:f>
              <c:strCache>
                <c:ptCount val="5"/>
                <c:pt idx="0">
                  <c:v>Estrategia 4</c:v>
                </c:pt>
                <c:pt idx="1">
                  <c:v>Estrategia 3</c:v>
                </c:pt>
                <c:pt idx="2">
                  <c:v>Estrategia 2</c:v>
                </c:pt>
                <c:pt idx="3">
                  <c:v>Estrategia 1</c:v>
                </c:pt>
                <c:pt idx="4">
                  <c:v>Objetivo 3</c:v>
                </c:pt>
              </c:strCache>
            </c:strRef>
          </c:cat>
          <c:val>
            <c:numRef>
              <c:f>'Objetivo 5'!$Z$22:$Z$26</c:f>
              <c:numCache>
                <c:formatCode>0%</c:formatCode>
                <c:ptCount val="5"/>
                <c:pt idx="0">
                  <c:v>1</c:v>
                </c:pt>
                <c:pt idx="1">
                  <c:v>0.36022727249999997</c:v>
                </c:pt>
                <c:pt idx="2">
                  <c:v>0.61583333333333323</c:v>
                </c:pt>
                <c:pt idx="3">
                  <c:v>0.25</c:v>
                </c:pt>
                <c:pt idx="4">
                  <c:v>0.5565151514583333</c:v>
                </c:pt>
              </c:numCache>
            </c:numRef>
          </c:val>
        </c:ser>
        <c:dLbls>
          <c:showLegendKey val="0"/>
          <c:showVal val="1"/>
          <c:showCatName val="0"/>
          <c:showSerName val="0"/>
          <c:showPercent val="0"/>
          <c:showBubbleSize val="0"/>
        </c:dLbls>
        <c:gapWidth val="95"/>
        <c:gapDepth val="95"/>
        <c:shape val="box"/>
        <c:axId val="227598632"/>
        <c:axId val="227599024"/>
        <c:axId val="0"/>
      </c:bar3DChart>
      <c:catAx>
        <c:axId val="227598632"/>
        <c:scaling>
          <c:orientation val="minMax"/>
        </c:scaling>
        <c:delete val="0"/>
        <c:axPos val="l"/>
        <c:numFmt formatCode="General" sourceLinked="0"/>
        <c:majorTickMark val="none"/>
        <c:minorTickMark val="none"/>
        <c:tickLblPos val="nextTo"/>
        <c:crossAx val="227599024"/>
        <c:crosses val="autoZero"/>
        <c:auto val="1"/>
        <c:lblAlgn val="ctr"/>
        <c:lblOffset val="100"/>
        <c:noMultiLvlLbl val="0"/>
      </c:catAx>
      <c:valAx>
        <c:axId val="227599024"/>
        <c:scaling>
          <c:orientation val="minMax"/>
        </c:scaling>
        <c:delete val="1"/>
        <c:axPos val="b"/>
        <c:numFmt formatCode="0%" sourceLinked="1"/>
        <c:majorTickMark val="none"/>
        <c:minorTickMark val="none"/>
        <c:tickLblPos val="nextTo"/>
        <c:crossAx val="227598632"/>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9.7772155384008519E-2"/>
          <c:y val="0.30413531891644457"/>
          <c:w val="0.87792630433601748"/>
          <c:h val="0.64898149036864217"/>
        </c:manualLayout>
      </c:layout>
      <c:bar3DChart>
        <c:barDir val="bar"/>
        <c:grouping val="percentStacked"/>
        <c:varyColors val="0"/>
        <c:ser>
          <c:idx val="0"/>
          <c:order val="0"/>
          <c:tx>
            <c:strRef>
              <c:f>'[2]Objetivo 5'!$U$6</c:f>
              <c:strCache>
                <c:ptCount val="1"/>
                <c:pt idx="0">
                  <c:v>Avance Acumulado</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5'!$T$7:$T$9</c:f>
              <c:strCache>
                <c:ptCount val="3"/>
                <c:pt idx="0">
                  <c:v>Estrategia 2</c:v>
                </c:pt>
                <c:pt idx="1">
                  <c:v>Estrategia 1</c:v>
                </c:pt>
                <c:pt idx="2">
                  <c:v>Objetivo 3</c:v>
                </c:pt>
              </c:strCache>
            </c:strRef>
          </c:cat>
          <c:val>
            <c:numRef>
              <c:f>'[2]Objetivo 5'!$U$7:$U$9</c:f>
              <c:numCache>
                <c:formatCode>General</c:formatCode>
                <c:ptCount val="3"/>
                <c:pt idx="0">
                  <c:v>0.7906976744186045</c:v>
                </c:pt>
                <c:pt idx="1">
                  <c:v>0.3174603174603175</c:v>
                </c:pt>
                <c:pt idx="2">
                  <c:v>0.89534883720930225</c:v>
                </c:pt>
              </c:numCache>
            </c:numRef>
          </c:val>
        </c:ser>
        <c:ser>
          <c:idx val="1"/>
          <c:order val="1"/>
          <c:tx>
            <c:strRef>
              <c:f>'[2]Objetivo 5'!$V$6</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'[2]Objetivo 5'!$T$7:$T$9</c:f>
              <c:strCache>
                <c:ptCount val="3"/>
                <c:pt idx="0">
                  <c:v>Estrategia 2</c:v>
                </c:pt>
                <c:pt idx="1">
                  <c:v>Estrategia 1</c:v>
                </c:pt>
                <c:pt idx="2">
                  <c:v>Objetivo 3</c:v>
                </c:pt>
              </c:strCache>
            </c:strRef>
          </c:cat>
          <c:val>
            <c:numRef>
              <c:f>'[2]Objetivo 5'!$V$7:$V$9</c:f>
              <c:numCache>
                <c:formatCode>General</c:formatCode>
                <c:ptCount val="3"/>
                <c:pt idx="0">
                  <c:v>0.2093023255813955</c:v>
                </c:pt>
                <c:pt idx="1">
                  <c:v>0.68253968253968256</c:v>
                </c:pt>
                <c:pt idx="2">
                  <c:v>0.10465116279069775</c:v>
                </c:pt>
              </c:numCache>
            </c:numRef>
          </c:val>
        </c:ser>
        <c:dLbls>
          <c:showLegendKey val="0"/>
          <c:showVal val="1"/>
          <c:showCatName val="0"/>
          <c:showSerName val="0"/>
          <c:showPercent val="0"/>
          <c:showBubbleSize val="0"/>
        </c:dLbls>
        <c:gapWidth val="95"/>
        <c:gapDepth val="95"/>
        <c:shape val="box"/>
        <c:axId val="227600200"/>
        <c:axId val="227600592"/>
        <c:axId val="0"/>
      </c:bar3DChart>
      <c:catAx>
        <c:axId val="227600200"/>
        <c:scaling>
          <c:orientation val="minMax"/>
        </c:scaling>
        <c:delete val="0"/>
        <c:axPos val="l"/>
        <c:numFmt formatCode="General" sourceLinked="0"/>
        <c:majorTickMark val="none"/>
        <c:minorTickMark val="none"/>
        <c:tickLblPos val="nextTo"/>
        <c:crossAx val="227600592"/>
        <c:crosses val="autoZero"/>
        <c:auto val="1"/>
        <c:lblAlgn val="ctr"/>
        <c:lblOffset val="100"/>
        <c:noMultiLvlLbl val="0"/>
      </c:catAx>
      <c:valAx>
        <c:axId val="227600592"/>
        <c:scaling>
          <c:orientation val="minMax"/>
        </c:scaling>
        <c:delete val="1"/>
        <c:axPos val="b"/>
        <c:numFmt formatCode="0%" sourceLinked="1"/>
        <c:majorTickMark val="none"/>
        <c:minorTickMark val="none"/>
        <c:tickLblPos val="nextTo"/>
        <c:crossAx val="227600200"/>
        <c:crosses val="autoZero"/>
        <c:crossBetween val="between"/>
      </c:valAx>
    </c:plotArea>
    <c:legend>
      <c:legendPos val="t"/>
      <c:layout>
        <c:manualLayout>
          <c:xMode val="edge"/>
          <c:yMode val="edge"/>
          <c:x val="0.39039299943622158"/>
          <c:y val="0.21476986108443763"/>
          <c:w val="0.14893082356673737"/>
          <c:h val="9.0301689816862776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p>
          <a:p>
            <a:pPr>
              <a:defRPr/>
            </a:pPr>
            <a:r>
              <a:rPr lang="es-ES" sz="1200" b="1" i="0" baseline="0">
                <a:effectLst/>
              </a:rPr>
              <a:t>Fortalecer la gestión y administración institucional.</a:t>
            </a:r>
            <a:endParaRPr lang="es-ES" sz="1000">
              <a:effectLst/>
            </a:endParaRP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5.5580252989421243E-2"/>
          <c:y val="0.30258311461067366"/>
          <c:w val="0.94441974701057874"/>
          <c:h val="0.64649095946340052"/>
        </c:manualLayout>
      </c:layout>
      <c:bar3DChart>
        <c:barDir val="bar"/>
        <c:grouping val="percentStacked"/>
        <c:varyColors val="0"/>
        <c:ser>
          <c:idx val="0"/>
          <c:order val="0"/>
          <c:tx>
            <c:strRef>
              <c:f>'[3]Objetivo 5'!$U$6</c:f>
              <c:strCache>
                <c:ptCount val="1"/>
                <c:pt idx="0">
                  <c:v>Avance Acumulado</c:v>
                </c:pt>
              </c:strCache>
            </c:strRef>
          </c:tx>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5</c:v>
                </c:pt>
              </c:strCache>
            </c:strRef>
          </c:cat>
          <c:val>
            <c:numRef>
              <c:f>'[3]Objetivo 5'!$U$7:$U$9</c:f>
              <c:numCache>
                <c:formatCode>General</c:formatCode>
                <c:ptCount val="3"/>
                <c:pt idx="0">
                  <c:v>0.6</c:v>
                </c:pt>
                <c:pt idx="1">
                  <c:v>0.78</c:v>
                </c:pt>
                <c:pt idx="2">
                  <c:v>0.69000000000000006</c:v>
                </c:pt>
              </c:numCache>
            </c:numRef>
          </c:val>
        </c:ser>
        <c:ser>
          <c:idx val="1"/>
          <c:order val="1"/>
          <c:tx>
            <c:strRef>
              <c:f>'[3]Objetivo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'[3]Objetivo 5'!$T$7:$T$9</c:f>
              <c:strCache>
                <c:ptCount val="3"/>
                <c:pt idx="0">
                  <c:v>Estrategia 2</c:v>
                </c:pt>
                <c:pt idx="1">
                  <c:v>Estrategia 1</c:v>
                </c:pt>
                <c:pt idx="2">
                  <c:v>Objetivo 5</c:v>
                </c:pt>
              </c:strCache>
            </c:strRef>
          </c:cat>
          <c:val>
            <c:numRef>
              <c:f>'[3]Objetivo 5'!$V$7:$V$9</c:f>
              <c:numCache>
                <c:formatCode>General</c:formatCode>
                <c:ptCount val="3"/>
                <c:pt idx="0">
                  <c:v>0.21999999999999997</c:v>
                </c:pt>
                <c:pt idx="1">
                  <c:v>0.4</c:v>
                </c:pt>
                <c:pt idx="2">
                  <c:v>0.30999999999999994</c:v>
                </c:pt>
              </c:numCache>
            </c:numRef>
          </c:val>
        </c:ser>
        <c:dLbls>
          <c:showLegendKey val="0"/>
          <c:showVal val="1"/>
          <c:showCatName val="0"/>
          <c:showSerName val="0"/>
          <c:showPercent val="0"/>
          <c:showBubbleSize val="0"/>
        </c:dLbls>
        <c:gapWidth val="95"/>
        <c:gapDepth val="95"/>
        <c:shape val="box"/>
        <c:axId val="227601376"/>
        <c:axId val="227601768"/>
        <c:axId val="0"/>
      </c:bar3DChart>
      <c:catAx>
        <c:axId val="227601376"/>
        <c:scaling>
          <c:orientation val="minMax"/>
        </c:scaling>
        <c:delete val="0"/>
        <c:axPos val="l"/>
        <c:numFmt formatCode="General" sourceLinked="0"/>
        <c:majorTickMark val="none"/>
        <c:minorTickMark val="none"/>
        <c:tickLblPos val="nextTo"/>
        <c:txPr>
          <a:bodyPr/>
          <a:lstStyle/>
          <a:p>
            <a:pPr>
              <a:defRPr sz="1000"/>
            </a:pPr>
            <a:endParaRPr lang="es-ES"/>
          </a:p>
        </c:txPr>
        <c:crossAx val="227601768"/>
        <c:crosses val="autoZero"/>
        <c:auto val="1"/>
        <c:lblAlgn val="ctr"/>
        <c:lblOffset val="100"/>
        <c:noMultiLvlLbl val="0"/>
      </c:catAx>
      <c:valAx>
        <c:axId val="227601768"/>
        <c:scaling>
          <c:orientation val="minMax"/>
        </c:scaling>
        <c:delete val="1"/>
        <c:axPos val="b"/>
        <c:numFmt formatCode="0%" sourceLinked="1"/>
        <c:majorTickMark val="out"/>
        <c:minorTickMark val="none"/>
        <c:tickLblPos val="nextTo"/>
        <c:crossAx val="227601376"/>
        <c:crosses val="autoZero"/>
        <c:crossBetween val="between"/>
      </c:valAx>
    </c:plotArea>
    <c:legend>
      <c:legendPos val="t"/>
      <c:layout>
        <c:manualLayout>
          <c:xMode val="edge"/>
          <c:yMode val="edge"/>
          <c:x val="0.32973147121798813"/>
          <c:y val="0.21886592300962379"/>
          <c:w val="0.35380719809341865"/>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a:t>
            </a:r>
            <a:r>
              <a:rPr lang="es-ES" baseline="0"/>
              <a:t> 5</a:t>
            </a:r>
            <a:r>
              <a:rPr lang="es-ES"/>
              <a:t>:</a:t>
            </a:r>
          </a:p>
          <a:p>
            <a:pPr>
              <a:defRPr/>
            </a:pPr>
            <a:r>
              <a:rPr lang="es-ES" sz="1400"/>
              <a:t>Fortalecer la gestión y administración institucional   </a:t>
            </a:r>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3042855625164266E-2"/>
          <c:y val="0.25103500823268815"/>
          <c:w val="0.90260364469981869"/>
          <c:h val="0.69803882246274518"/>
        </c:manualLayout>
      </c:layout>
      <c:bar3DChart>
        <c:barDir val="bar"/>
        <c:grouping val="percentStacked"/>
        <c:varyColors val="0"/>
        <c:ser>
          <c:idx val="0"/>
          <c:order val="0"/>
          <c:tx>
            <c:strRef>
              <c:f>'[4]Objetivo 5'!$U$6</c:f>
              <c:strCache>
                <c:ptCount val="1"/>
                <c:pt idx="0">
                  <c:v>Avance Acumulado</c:v>
                </c:pt>
              </c:strCache>
            </c:strRef>
          </c:tx>
          <c:invertIfNegative val="0"/>
          <c:dPt>
            <c:idx val="2"/>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5'!$U$7:$U$9</c:f>
              <c:numCache>
                <c:formatCode>General</c:formatCode>
                <c:ptCount val="3"/>
                <c:pt idx="0">
                  <c:v>0.87525737817433069</c:v>
                </c:pt>
                <c:pt idx="1">
                  <c:v>0</c:v>
                </c:pt>
                <c:pt idx="2">
                  <c:v>0.43762868908716535</c:v>
                </c:pt>
              </c:numCache>
            </c:numRef>
          </c:val>
        </c:ser>
        <c:ser>
          <c:idx val="1"/>
          <c:order val="1"/>
          <c:tx>
            <c:strRef>
              <c:f>'[4]Objetivo 5'!$V$6</c:f>
              <c:strCache>
                <c:ptCount val="1"/>
                <c:pt idx="0">
                  <c:v>Faltante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'[4]Objetivo 5'!$T$7:$T$9</c:f>
              <c:strCache>
                <c:ptCount val="3"/>
                <c:pt idx="0">
                  <c:v>Estrategia 2</c:v>
                </c:pt>
                <c:pt idx="1">
                  <c:v>Estrategia 1</c:v>
                </c:pt>
                <c:pt idx="2">
                  <c:v>Objetivo 5</c:v>
                </c:pt>
              </c:strCache>
            </c:strRef>
          </c:cat>
          <c:val>
            <c:numRef>
              <c:f>'[4]Objetivo 5'!$V$7:$V$9</c:f>
              <c:numCache>
                <c:formatCode>General</c:formatCode>
                <c:ptCount val="3"/>
                <c:pt idx="0">
                  <c:v>0.12474262182566931</c:v>
                </c:pt>
                <c:pt idx="1">
                  <c:v>1</c:v>
                </c:pt>
                <c:pt idx="2">
                  <c:v>0.56237131091283465</c:v>
                </c:pt>
              </c:numCache>
            </c:numRef>
          </c:val>
        </c:ser>
        <c:dLbls>
          <c:showLegendKey val="0"/>
          <c:showVal val="1"/>
          <c:showCatName val="0"/>
          <c:showSerName val="0"/>
          <c:showPercent val="0"/>
          <c:showBubbleSize val="0"/>
        </c:dLbls>
        <c:gapWidth val="95"/>
        <c:gapDepth val="95"/>
        <c:shape val="box"/>
        <c:axId val="227599808"/>
        <c:axId val="227598240"/>
        <c:axId val="0"/>
      </c:bar3DChart>
      <c:catAx>
        <c:axId val="227599808"/>
        <c:scaling>
          <c:orientation val="minMax"/>
        </c:scaling>
        <c:delete val="0"/>
        <c:axPos val="l"/>
        <c:numFmt formatCode="General" sourceLinked="0"/>
        <c:majorTickMark val="none"/>
        <c:minorTickMark val="none"/>
        <c:tickLblPos val="nextTo"/>
        <c:crossAx val="227598240"/>
        <c:crosses val="autoZero"/>
        <c:auto val="1"/>
        <c:lblAlgn val="ctr"/>
        <c:lblOffset val="100"/>
        <c:noMultiLvlLbl val="0"/>
      </c:catAx>
      <c:valAx>
        <c:axId val="227598240"/>
        <c:scaling>
          <c:orientation val="minMax"/>
        </c:scaling>
        <c:delete val="1"/>
        <c:axPos val="b"/>
        <c:numFmt formatCode="0%" sourceLinked="1"/>
        <c:majorTickMark val="out"/>
        <c:minorTickMark val="none"/>
        <c:tickLblPos val="nextTo"/>
        <c:crossAx val="227599808"/>
        <c:crosses val="autoZero"/>
        <c:crossBetween val="between"/>
      </c:valAx>
    </c:plotArea>
    <c:legend>
      <c:legendPos val="t"/>
      <c:layout>
        <c:manualLayout>
          <c:xMode val="edge"/>
          <c:yMode val="edge"/>
          <c:x val="0.42753788447926228"/>
          <c:y val="0.19808620017146836"/>
          <c:w val="0.14138887754127022"/>
          <c:h val="7.4523513297235416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a:t>Objetivo Estratégico 5: </a:t>
            </a:r>
          </a:p>
          <a:p>
            <a:pPr>
              <a:defRPr/>
            </a:pPr>
            <a:r>
              <a:rPr lang="es-ES"/>
              <a:t>Fortalecer la gestión y administración institucional</a:t>
            </a:r>
          </a:p>
        </c:rich>
      </c:tx>
      <c:layout>
        <c:manualLayout>
          <c:xMode val="edge"/>
          <c:yMode val="edge"/>
          <c:x val="0.32442951825266447"/>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059744446404335"/>
          <c:y val="0.30413531891644457"/>
          <c:w val="0.835101062551034"/>
          <c:h val="0.64898149036864217"/>
        </c:manualLayout>
      </c:layout>
      <c:bar3DChart>
        <c:barDir val="bar"/>
        <c:grouping val="percentStacked"/>
        <c:varyColors val="0"/>
        <c:ser>
          <c:idx val="0"/>
          <c:order val="0"/>
          <c:tx>
            <c:strRef>
              <c:f>'Ob.5 Consolidado'!$AF$10</c:f>
              <c:strCache>
                <c:ptCount val="1"/>
                <c:pt idx="0">
                  <c:v>Avance Acumulado</c:v>
                </c:pt>
              </c:strCache>
            </c:strRef>
          </c:tx>
          <c:invertIfNegative val="0"/>
          <c:dPt>
            <c:idx val="0"/>
            <c:invertIfNegative val="0"/>
            <c:bubble3D val="0"/>
          </c:dPt>
          <c:dPt>
            <c:idx val="4"/>
            <c:invertIfNegative val="0"/>
            <c:bubble3D val="0"/>
          </c:dPt>
          <c:dPt>
            <c:idx val="5"/>
            <c:invertIfNegative val="0"/>
            <c:bubble3D val="0"/>
          </c:dPt>
          <c:dPt>
            <c:idx val="6"/>
            <c:invertIfNegative val="0"/>
            <c:bubble3D val="0"/>
            <c:spPr>
              <a:solidFill>
                <a:schemeClr val="accent3"/>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Consolidado'!$AF$11:$AF$17</c:f>
              <c:numCache>
                <c:formatCode>0%</c:formatCode>
                <c:ptCount val="7"/>
                <c:pt idx="0">
                  <c:v>0.36499999999999999</c:v>
                </c:pt>
                <c:pt idx="1">
                  <c:v>0.50609408038372083</c:v>
                </c:pt>
                <c:pt idx="2">
                  <c:v>0.44834539682539687</c:v>
                </c:pt>
                <c:pt idx="3">
                  <c:v>0.75</c:v>
                </c:pt>
                <c:pt idx="4">
                  <c:v>0.75</c:v>
                </c:pt>
                <c:pt idx="5">
                  <c:v>0.75</c:v>
                </c:pt>
                <c:pt idx="6">
                  <c:v>0.59490657953485293</c:v>
                </c:pt>
              </c:numCache>
            </c:numRef>
          </c:val>
        </c:ser>
        <c:ser>
          <c:idx val="1"/>
          <c:order val="1"/>
          <c:tx>
            <c:strRef>
              <c:f>'Ob.5 Consolidado'!$AG$10</c:f>
              <c:strCache>
                <c:ptCount val="1"/>
                <c:pt idx="0">
                  <c:v>Faltante</c:v>
                </c:pt>
              </c:strCache>
            </c:strRef>
          </c:tx>
          <c:invertIfNegative val="0"/>
          <c:dPt>
            <c:idx val="0"/>
            <c:invertIfNegative val="0"/>
            <c:bubble3D val="0"/>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'Ob.5 Consolidado'!$AE$11:$AE$17</c:f>
              <c:strCache>
                <c:ptCount val="7"/>
                <c:pt idx="0">
                  <c:v>Estrategia 6</c:v>
                </c:pt>
                <c:pt idx="1">
                  <c:v>Estrategia 5</c:v>
                </c:pt>
                <c:pt idx="2">
                  <c:v>Estrategia 4</c:v>
                </c:pt>
                <c:pt idx="3">
                  <c:v>Estrategia 3</c:v>
                </c:pt>
                <c:pt idx="4">
                  <c:v>Estrategia 2</c:v>
                </c:pt>
                <c:pt idx="5">
                  <c:v>Estrategia 1</c:v>
                </c:pt>
                <c:pt idx="6">
                  <c:v>Objetivo 5</c:v>
                </c:pt>
              </c:strCache>
            </c:strRef>
          </c:cat>
          <c:val>
            <c:numRef>
              <c:f>'Ob.5 Consolidado'!$AG$11:$AG$17</c:f>
              <c:numCache>
                <c:formatCode>0%</c:formatCode>
                <c:ptCount val="7"/>
                <c:pt idx="0">
                  <c:v>0.63500000000000001</c:v>
                </c:pt>
                <c:pt idx="1">
                  <c:v>0.49390591961627917</c:v>
                </c:pt>
                <c:pt idx="2">
                  <c:v>0.55165460317460313</c:v>
                </c:pt>
                <c:pt idx="3">
                  <c:v>0.25</c:v>
                </c:pt>
                <c:pt idx="4">
                  <c:v>0.25</c:v>
                </c:pt>
                <c:pt idx="5">
                  <c:v>0.25</c:v>
                </c:pt>
                <c:pt idx="6">
                  <c:v>0.40509342046514707</c:v>
                </c:pt>
              </c:numCache>
            </c:numRef>
          </c:val>
        </c:ser>
        <c:dLbls>
          <c:showLegendKey val="0"/>
          <c:showVal val="1"/>
          <c:showCatName val="0"/>
          <c:showSerName val="0"/>
          <c:showPercent val="0"/>
          <c:showBubbleSize val="0"/>
        </c:dLbls>
        <c:gapWidth val="95"/>
        <c:gapDepth val="95"/>
        <c:shape val="box"/>
        <c:axId val="226724200"/>
        <c:axId val="226724592"/>
        <c:axId val="0"/>
      </c:bar3DChart>
      <c:catAx>
        <c:axId val="226724200"/>
        <c:scaling>
          <c:orientation val="minMax"/>
        </c:scaling>
        <c:delete val="0"/>
        <c:axPos val="l"/>
        <c:numFmt formatCode="General" sourceLinked="0"/>
        <c:majorTickMark val="none"/>
        <c:minorTickMark val="none"/>
        <c:tickLblPos val="nextTo"/>
        <c:crossAx val="226724592"/>
        <c:crosses val="autoZero"/>
        <c:auto val="1"/>
        <c:lblAlgn val="ctr"/>
        <c:lblOffset val="100"/>
        <c:noMultiLvlLbl val="0"/>
      </c:catAx>
      <c:valAx>
        <c:axId val="226724592"/>
        <c:scaling>
          <c:orientation val="minMax"/>
        </c:scaling>
        <c:delete val="1"/>
        <c:axPos val="b"/>
        <c:numFmt formatCode="0%" sourceLinked="1"/>
        <c:majorTickMark val="none"/>
        <c:minorTickMark val="none"/>
        <c:tickLblPos val="nextTo"/>
        <c:crossAx val="226724200"/>
        <c:crosses val="autoZero"/>
        <c:crossBetween val="between"/>
      </c:valAx>
    </c:plotArea>
    <c:legend>
      <c:legendPos val="t"/>
      <c:layout>
        <c:manualLayout>
          <c:xMode val="edge"/>
          <c:yMode val="edge"/>
          <c:x val="0.39039299943622158"/>
          <c:y val="0.21476986108443763"/>
          <c:w val="0.2192140011275569"/>
          <c:h val="9.8010370654887657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a16="http://schemas.microsoft.com/office/drawing/2014/main" xmlns=""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47</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8281" y="16490156"/>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54497</xdr:colOff>
      <xdr:row>48</xdr:row>
      <xdr:rowOff>198904</xdr:rowOff>
    </xdr:from>
    <xdr:ext cx="2812677" cy="720751"/>
    <xdr:sp macro="" textlink="">
      <xdr:nvSpPr>
        <xdr:cNvPr id="4" name="3 CuadroTexto"/>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1652599</xdr:colOff>
      <xdr:row>47</xdr:row>
      <xdr:rowOff>96371</xdr:rowOff>
    </xdr:from>
    <xdr:ext cx="1312058" cy="649942"/>
    <mc:AlternateContent xmlns:mc="http://schemas.openxmlformats.org/markup-compatibility/2006" xmlns:a14="http://schemas.microsoft.com/office/drawing/2010/main">
      <mc:Choice Requires="a14">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a16="http://schemas.microsoft.com/office/drawing/2014/main" xmlns=""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a16="http://schemas.microsoft.com/office/drawing/2014/main" xmlns=""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4</xdr:row>
      <xdr:rowOff>76201</xdr:rowOff>
    </xdr:from>
    <xdr:to>
      <xdr:col>14</xdr:col>
      <xdr:colOff>533400</xdr:colOff>
      <xdr:row>16</xdr:row>
      <xdr:rowOff>85725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5</xdr:row>
      <xdr:rowOff>38099</xdr:rowOff>
    </xdr:from>
    <xdr:to>
      <xdr:col>14</xdr:col>
      <xdr:colOff>495300</xdr:colOff>
      <xdr:row>18</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9</xdr:row>
      <xdr:rowOff>38099</xdr:rowOff>
    </xdr:from>
    <xdr:to>
      <xdr:col>14</xdr:col>
      <xdr:colOff>495300</xdr:colOff>
      <xdr:row>22</xdr:row>
      <xdr:rowOff>104774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200025</xdr:colOff>
      <xdr:row>48</xdr:row>
      <xdr:rowOff>38099</xdr:rowOff>
    </xdr:from>
    <xdr:to>
      <xdr:col>14</xdr:col>
      <xdr:colOff>495300</xdr:colOff>
      <xdr:row>61</xdr:row>
      <xdr:rowOff>104774</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200025</xdr:colOff>
      <xdr:row>85</xdr:row>
      <xdr:rowOff>38099</xdr:rowOff>
    </xdr:from>
    <xdr:to>
      <xdr:col>14</xdr:col>
      <xdr:colOff>495300</xdr:colOff>
      <xdr:row>98</xdr:row>
      <xdr:rowOff>104774</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113</xdr:row>
      <xdr:rowOff>47625</xdr:rowOff>
    </xdr:from>
    <xdr:to>
      <xdr:col>14</xdr:col>
      <xdr:colOff>530679</xdr:colOff>
      <xdr:row>126</xdr:row>
      <xdr:rowOff>161925</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381000</xdr:colOff>
      <xdr:row>140</xdr:row>
      <xdr:rowOff>67235</xdr:rowOff>
    </xdr:from>
    <xdr:to>
      <xdr:col>14</xdr:col>
      <xdr:colOff>435429</xdr:colOff>
      <xdr:row>156</xdr:row>
      <xdr:rowOff>100853</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244928</xdr:colOff>
      <xdr:row>6</xdr:row>
      <xdr:rowOff>136071</xdr:rowOff>
    </xdr:from>
    <xdr:to>
      <xdr:col>50</xdr:col>
      <xdr:colOff>145596</xdr:colOff>
      <xdr:row>20</xdr:row>
      <xdr:rowOff>12246</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anna.bustos/Downloads/(Corporativa)%20POA%20CONSOLIDADO%20SEPTIEMBR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hanna.bustos/Downloads/(Jur&#237;dica)%20Plan%20Operativo%20Anual%20(POA)%202017%20Seguimiento%20%20III%20Trimestr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nna.bustos/Downloads/(S.%20Divulgaci&#243;n)%20%20DE-F04%20Plan%20Operativo%20Anual%20(POA)%20-%20Trimestre%20III%20de%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hanna.bustos/Downloads/(S.%20Intervenci&#243;n)%20DE-F04%20Plan%20Operativo%20Anual%20(POA)%202017%20Seguimiento%20Trimestre%203%20PRINCIP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 val="Hoja1"/>
      <sheetName val="Hoja2"/>
    </sheetNames>
    <sheetDataSet>
      <sheetData sheetId="0"/>
      <sheetData sheetId="1"/>
      <sheetData sheetId="2"/>
      <sheetData sheetId="3"/>
      <sheetData sheetId="4"/>
      <sheetData sheetId="5"/>
      <sheetData sheetId="6">
        <row r="10">
          <cell r="V10" t="str">
            <v>Avance Acumulado</v>
          </cell>
          <cell r="W10" t="str">
            <v>Faltante</v>
          </cell>
        </row>
        <row r="11">
          <cell r="U11" t="str">
            <v>Estrategia 5</v>
          </cell>
          <cell r="V11">
            <v>0.75</v>
          </cell>
          <cell r="W11">
            <v>0.25</v>
          </cell>
        </row>
        <row r="12">
          <cell r="U12" t="str">
            <v>Estrategia 4</v>
          </cell>
          <cell r="V12">
            <v>0.24999999999999997</v>
          </cell>
          <cell r="W12">
            <v>0.75</v>
          </cell>
        </row>
        <row r="13">
          <cell r="U13" t="str">
            <v>Estrategia 3</v>
          </cell>
          <cell r="V13">
            <v>0.75</v>
          </cell>
          <cell r="W13">
            <v>0.25</v>
          </cell>
        </row>
        <row r="14">
          <cell r="U14" t="str">
            <v>Estrategia 2</v>
          </cell>
          <cell r="V14">
            <v>0.5</v>
          </cell>
          <cell r="W14">
            <v>0.5</v>
          </cell>
        </row>
        <row r="15">
          <cell r="U15" t="str">
            <v>Estrategia 1</v>
          </cell>
          <cell r="V15">
            <v>0.73</v>
          </cell>
          <cell r="W15">
            <v>0.27</v>
          </cell>
        </row>
        <row r="16">
          <cell r="U16" t="str">
            <v>Objetivo 5</v>
          </cell>
          <cell r="V16">
            <v>0.59600000000000009</v>
          </cell>
          <cell r="W16">
            <v>0.40399999999999991</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refreshError="1"/>
      <sheetData sheetId="1" refreshError="1"/>
      <sheetData sheetId="2" refreshError="1"/>
      <sheetData sheetId="3" refreshError="1"/>
      <sheetData sheetId="4" refreshError="1"/>
      <sheetData sheetId="5" refreshError="1"/>
      <sheetData sheetId="6">
        <row r="6">
          <cell r="U6" t="str">
            <v>Avance Acumulado</v>
          </cell>
          <cell r="V6" t="str">
            <v>Faltante</v>
          </cell>
        </row>
        <row r="7">
          <cell r="T7" t="str">
            <v>Estrategia 2</v>
          </cell>
          <cell r="U7">
            <v>0.7906976744186045</v>
          </cell>
          <cell r="V7">
            <v>0.2093023255813955</v>
          </cell>
        </row>
        <row r="8">
          <cell r="T8" t="str">
            <v>Estrategia 1</v>
          </cell>
          <cell r="U8">
            <v>0.3174603174603175</v>
          </cell>
          <cell r="V8">
            <v>0.68253968253968256</v>
          </cell>
        </row>
        <row r="9">
          <cell r="T9" t="str">
            <v>Objetivo 3</v>
          </cell>
          <cell r="U9">
            <v>0.89534883720930225</v>
          </cell>
          <cell r="V9">
            <v>0.10465116279069775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1"/>
      <sheetName val="Objetivo 4"/>
      <sheetName val="Objetivo 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0.6</v>
          </cell>
          <cell r="V7">
            <v>0.21999999999999997</v>
          </cell>
        </row>
        <row r="8">
          <cell r="T8" t="str">
            <v>Estrategia 1</v>
          </cell>
          <cell r="U8">
            <v>0.78</v>
          </cell>
          <cell r="V8">
            <v>0.4</v>
          </cell>
        </row>
        <row r="9">
          <cell r="T9" t="str">
            <v>Objetivo 5</v>
          </cell>
          <cell r="U9">
            <v>0.69000000000000006</v>
          </cell>
          <cell r="V9">
            <v>0.30999999999999994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2"/>
      <sheetName val="Objetivo 3"/>
      <sheetName val="Objetivo 5"/>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6">
          <cell r="U6" t="str">
            <v>Avance Acumulado</v>
          </cell>
          <cell r="V6" t="str">
            <v>Faltante</v>
          </cell>
        </row>
        <row r="7">
          <cell r="T7" t="str">
            <v>Estrategia 2</v>
          </cell>
          <cell r="U7">
            <v>0.87525737817433069</v>
          </cell>
          <cell r="V7">
            <v>0.12474262182566931</v>
          </cell>
        </row>
        <row r="8">
          <cell r="T8" t="str">
            <v>Estrategia 1</v>
          </cell>
          <cell r="U8">
            <v>0</v>
          </cell>
          <cell r="V8">
            <v>1</v>
          </cell>
        </row>
        <row r="9">
          <cell r="T9" t="str">
            <v>Objetivo 5</v>
          </cell>
          <cell r="U9">
            <v>0.43762868908716535</v>
          </cell>
          <cell r="V9">
            <v>0.56237131091283465</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2" activePane="bottomLeft" state="frozen"/>
      <selection pane="bottomLeft" activeCell="D7" sqref="D7:D8"/>
    </sheetView>
  </sheetViews>
  <sheetFormatPr baseColWidth="10" defaultRowHeight="12.75" x14ac:dyDescent="0.2"/>
  <cols>
    <col min="1" max="1" width="36.5703125" style="42" customWidth="1"/>
    <col min="2" max="2" width="125" style="42" hidden="1" customWidth="1"/>
    <col min="3" max="4" width="44" style="42" customWidth="1"/>
    <col min="5" max="5" width="89.28515625" style="42" customWidth="1"/>
    <col min="6" max="6" width="91.85546875" style="42" customWidth="1"/>
    <col min="7" max="7" width="39.42578125" style="42" customWidth="1"/>
    <col min="8" max="16384" width="11.42578125" style="42"/>
  </cols>
  <sheetData>
    <row r="1" spans="1:7" ht="63.75" x14ac:dyDescent="0.2">
      <c r="A1" s="43" t="s">
        <v>57</v>
      </c>
      <c r="B1" s="145" t="s">
        <v>344</v>
      </c>
      <c r="C1" s="44" t="s">
        <v>58</v>
      </c>
      <c r="D1" s="44" t="s">
        <v>113</v>
      </c>
      <c r="E1" s="44" t="s">
        <v>115</v>
      </c>
      <c r="F1" s="44" t="s">
        <v>107</v>
      </c>
      <c r="G1" s="45" t="s">
        <v>106</v>
      </c>
    </row>
    <row r="2" spans="1:7" ht="53.25" customHeight="1" x14ac:dyDescent="0.2">
      <c r="A2" s="444" t="s">
        <v>2</v>
      </c>
      <c r="B2" s="449" t="s">
        <v>345</v>
      </c>
      <c r="C2" s="442" t="s">
        <v>59</v>
      </c>
      <c r="D2" s="449" t="s">
        <v>114</v>
      </c>
      <c r="E2" s="46" t="s">
        <v>60</v>
      </c>
      <c r="F2" s="442" t="s">
        <v>123</v>
      </c>
      <c r="G2" s="439" t="s">
        <v>122</v>
      </c>
    </row>
    <row r="3" spans="1:7" ht="69.75" customHeight="1" x14ac:dyDescent="0.2">
      <c r="A3" s="444"/>
      <c r="B3" s="450"/>
      <c r="C3" s="442"/>
      <c r="D3" s="450"/>
      <c r="E3" s="46" t="s">
        <v>61</v>
      </c>
      <c r="F3" s="442"/>
      <c r="G3" s="439"/>
    </row>
    <row r="4" spans="1:7" ht="53.25" customHeight="1" x14ac:dyDescent="0.2">
      <c r="A4" s="444"/>
      <c r="B4" s="450"/>
      <c r="C4" s="442"/>
      <c r="D4" s="450"/>
      <c r="E4" s="46" t="s">
        <v>62</v>
      </c>
      <c r="F4" s="442"/>
      <c r="G4" s="439"/>
    </row>
    <row r="5" spans="1:7" ht="53.25" customHeight="1" x14ac:dyDescent="0.2">
      <c r="A5" s="444"/>
      <c r="B5" s="450"/>
      <c r="C5" s="442"/>
      <c r="D5" s="450"/>
      <c r="E5" s="46" t="s">
        <v>63</v>
      </c>
      <c r="F5" s="442"/>
      <c r="G5" s="439"/>
    </row>
    <row r="6" spans="1:7" ht="53.25" customHeight="1" x14ac:dyDescent="0.2">
      <c r="A6" s="444"/>
      <c r="B6" s="450"/>
      <c r="C6" s="442"/>
      <c r="D6" s="451"/>
      <c r="E6" s="46" t="s">
        <v>64</v>
      </c>
      <c r="F6" s="442"/>
      <c r="G6" s="439"/>
    </row>
    <row r="7" spans="1:7" ht="53.25" customHeight="1" x14ac:dyDescent="0.2">
      <c r="A7" s="444"/>
      <c r="B7" s="450"/>
      <c r="C7" s="442" t="s">
        <v>65</v>
      </c>
      <c r="D7" s="449" t="s">
        <v>118</v>
      </c>
      <c r="E7" s="46" t="s">
        <v>66</v>
      </c>
      <c r="F7" s="442"/>
      <c r="G7" s="439"/>
    </row>
    <row r="8" spans="1:7" ht="53.25" customHeight="1" x14ac:dyDescent="0.2">
      <c r="A8" s="444"/>
      <c r="B8" s="451"/>
      <c r="C8" s="442"/>
      <c r="D8" s="451"/>
      <c r="E8" s="46" t="s">
        <v>67</v>
      </c>
      <c r="F8" s="442"/>
      <c r="G8" s="439"/>
    </row>
    <row r="9" spans="1:7" ht="60.75" customHeight="1" x14ac:dyDescent="0.2">
      <c r="A9" s="444" t="s">
        <v>109</v>
      </c>
      <c r="B9" s="449" t="s">
        <v>346</v>
      </c>
      <c r="C9" s="442" t="s">
        <v>68</v>
      </c>
      <c r="D9" s="449" t="s">
        <v>116</v>
      </c>
      <c r="E9" s="46" t="s">
        <v>69</v>
      </c>
      <c r="F9" s="442" t="s">
        <v>110</v>
      </c>
      <c r="G9" s="439" t="s">
        <v>120</v>
      </c>
    </row>
    <row r="10" spans="1:7" ht="53.25" customHeight="1" x14ac:dyDescent="0.2">
      <c r="A10" s="444"/>
      <c r="B10" s="450"/>
      <c r="C10" s="442"/>
      <c r="D10" s="450"/>
      <c r="E10" s="46" t="s">
        <v>70</v>
      </c>
      <c r="F10" s="442"/>
      <c r="G10" s="439"/>
    </row>
    <row r="11" spans="1:7" ht="53.25" customHeight="1" x14ac:dyDescent="0.2">
      <c r="A11" s="444"/>
      <c r="B11" s="450"/>
      <c r="C11" s="442"/>
      <c r="D11" s="451"/>
      <c r="E11" s="46" t="s">
        <v>71</v>
      </c>
      <c r="F11" s="442"/>
      <c r="G11" s="439"/>
    </row>
    <row r="12" spans="1:7" ht="53.25" customHeight="1" x14ac:dyDescent="0.2">
      <c r="A12" s="444"/>
      <c r="B12" s="450"/>
      <c r="C12" s="442" t="s">
        <v>72</v>
      </c>
      <c r="D12" s="449" t="s">
        <v>116</v>
      </c>
      <c r="E12" s="46" t="s">
        <v>73</v>
      </c>
      <c r="F12" s="442"/>
      <c r="G12" s="439"/>
    </row>
    <row r="13" spans="1:7" ht="53.25" customHeight="1" x14ac:dyDescent="0.2">
      <c r="A13" s="444"/>
      <c r="B13" s="450"/>
      <c r="C13" s="442"/>
      <c r="D13" s="450"/>
      <c r="E13" s="46" t="s">
        <v>74</v>
      </c>
      <c r="F13" s="442"/>
      <c r="G13" s="439"/>
    </row>
    <row r="14" spans="1:7" ht="53.25" customHeight="1" x14ac:dyDescent="0.2">
      <c r="A14" s="444"/>
      <c r="B14" s="450"/>
      <c r="C14" s="442"/>
      <c r="D14" s="450"/>
      <c r="E14" s="46" t="s">
        <v>75</v>
      </c>
      <c r="F14" s="442"/>
      <c r="G14" s="439"/>
    </row>
    <row r="15" spans="1:7" ht="53.25" customHeight="1" x14ac:dyDescent="0.2">
      <c r="A15" s="444"/>
      <c r="B15" s="450"/>
      <c r="C15" s="442"/>
      <c r="D15" s="450"/>
      <c r="E15" s="46" t="s">
        <v>76</v>
      </c>
      <c r="F15" s="442"/>
      <c r="G15" s="439"/>
    </row>
    <row r="16" spans="1:7" ht="53.25" customHeight="1" x14ac:dyDescent="0.2">
      <c r="A16" s="444"/>
      <c r="B16" s="450"/>
      <c r="C16" s="442"/>
      <c r="D16" s="450"/>
      <c r="E16" s="46" t="s">
        <v>77</v>
      </c>
      <c r="F16" s="442"/>
      <c r="G16" s="439"/>
    </row>
    <row r="17" spans="1:7" ht="53.25" customHeight="1" x14ac:dyDescent="0.2">
      <c r="A17" s="444"/>
      <c r="B17" s="450"/>
      <c r="C17" s="442"/>
      <c r="D17" s="451"/>
      <c r="E17" s="46" t="s">
        <v>78</v>
      </c>
      <c r="F17" s="442"/>
      <c r="G17" s="439"/>
    </row>
    <row r="18" spans="1:7" ht="53.25" customHeight="1" x14ac:dyDescent="0.2">
      <c r="A18" s="444"/>
      <c r="B18" s="450"/>
      <c r="C18" s="442" t="s">
        <v>65</v>
      </c>
      <c r="D18" s="449" t="s">
        <v>118</v>
      </c>
      <c r="E18" s="47" t="s">
        <v>66</v>
      </c>
      <c r="F18" s="442"/>
      <c r="G18" s="439"/>
    </row>
    <row r="19" spans="1:7" ht="53.25" customHeight="1" x14ac:dyDescent="0.2">
      <c r="A19" s="444"/>
      <c r="B19" s="451"/>
      <c r="C19" s="442"/>
      <c r="D19" s="451"/>
      <c r="E19" s="47" t="s">
        <v>67</v>
      </c>
      <c r="F19" s="442"/>
      <c r="G19" s="439"/>
    </row>
    <row r="20" spans="1:7" ht="53.25" customHeight="1" x14ac:dyDescent="0.2">
      <c r="A20" s="444" t="s">
        <v>79</v>
      </c>
      <c r="B20" s="449" t="s">
        <v>347</v>
      </c>
      <c r="C20" s="442" t="s">
        <v>65</v>
      </c>
      <c r="D20" s="449" t="s">
        <v>119</v>
      </c>
      <c r="E20" s="46" t="s">
        <v>80</v>
      </c>
      <c r="F20" s="442" t="s">
        <v>111</v>
      </c>
      <c r="G20" s="439" t="s">
        <v>108</v>
      </c>
    </row>
    <row r="21" spans="1:7" ht="53.25" customHeight="1" x14ac:dyDescent="0.2">
      <c r="A21" s="444"/>
      <c r="B21" s="450"/>
      <c r="C21" s="442"/>
      <c r="D21" s="450"/>
      <c r="E21" s="46" t="s">
        <v>81</v>
      </c>
      <c r="F21" s="443"/>
      <c r="G21" s="440"/>
    </row>
    <row r="22" spans="1:7" ht="53.25" customHeight="1" x14ac:dyDescent="0.2">
      <c r="A22" s="444"/>
      <c r="B22" s="450"/>
      <c r="C22" s="442"/>
      <c r="D22" s="450"/>
      <c r="E22" s="46" t="s">
        <v>66</v>
      </c>
      <c r="F22" s="443"/>
      <c r="G22" s="440"/>
    </row>
    <row r="23" spans="1:7" ht="53.25" customHeight="1" x14ac:dyDescent="0.2">
      <c r="A23" s="444"/>
      <c r="B23" s="450"/>
      <c r="C23" s="442"/>
      <c r="D23" s="450"/>
      <c r="E23" s="46" t="s">
        <v>67</v>
      </c>
      <c r="F23" s="443"/>
      <c r="G23" s="440"/>
    </row>
    <row r="24" spans="1:7" ht="53.25" customHeight="1" x14ac:dyDescent="0.2">
      <c r="A24" s="444"/>
      <c r="B24" s="451"/>
      <c r="C24" s="442"/>
      <c r="D24" s="451"/>
      <c r="E24" s="46" t="s">
        <v>82</v>
      </c>
      <c r="F24" s="443"/>
      <c r="G24" s="440"/>
    </row>
    <row r="25" spans="1:7" ht="40.5" customHeight="1" x14ac:dyDescent="0.2">
      <c r="A25" s="445" t="s">
        <v>83</v>
      </c>
      <c r="B25" s="449" t="s">
        <v>348</v>
      </c>
      <c r="C25" s="442" t="s">
        <v>65</v>
      </c>
      <c r="D25" s="449" t="s">
        <v>118</v>
      </c>
      <c r="E25" s="46" t="s">
        <v>84</v>
      </c>
      <c r="F25" s="448" t="s">
        <v>124</v>
      </c>
      <c r="G25" s="439" t="s">
        <v>108</v>
      </c>
    </row>
    <row r="26" spans="1:7" ht="20.25" customHeight="1" x14ac:dyDescent="0.2">
      <c r="A26" s="445"/>
      <c r="B26" s="453"/>
      <c r="C26" s="442"/>
      <c r="D26" s="450"/>
      <c r="E26" s="46" t="s">
        <v>66</v>
      </c>
      <c r="F26" s="442"/>
      <c r="G26" s="439"/>
    </row>
    <row r="27" spans="1:7" ht="20.25" customHeight="1" x14ac:dyDescent="0.2">
      <c r="A27" s="445"/>
      <c r="B27" s="453"/>
      <c r="C27" s="442"/>
      <c r="D27" s="450"/>
      <c r="E27" s="46" t="s">
        <v>67</v>
      </c>
      <c r="F27" s="442"/>
      <c r="G27" s="439"/>
    </row>
    <row r="28" spans="1:7" ht="20.25" customHeight="1" x14ac:dyDescent="0.2">
      <c r="A28" s="445"/>
      <c r="B28" s="453"/>
      <c r="C28" s="442"/>
      <c r="D28" s="451"/>
      <c r="E28" s="46" t="s">
        <v>82</v>
      </c>
      <c r="F28" s="442"/>
      <c r="G28" s="439"/>
    </row>
    <row r="29" spans="1:7" ht="33" customHeight="1" x14ac:dyDescent="0.2">
      <c r="A29" s="445"/>
      <c r="B29" s="453"/>
      <c r="C29" s="442" t="s">
        <v>85</v>
      </c>
      <c r="D29" s="449" t="s">
        <v>117</v>
      </c>
      <c r="E29" s="46" t="s">
        <v>86</v>
      </c>
      <c r="F29" s="442" t="s">
        <v>112</v>
      </c>
      <c r="G29" s="439" t="s">
        <v>121</v>
      </c>
    </row>
    <row r="30" spans="1:7" ht="33" customHeight="1" x14ac:dyDescent="0.2">
      <c r="A30" s="445"/>
      <c r="B30" s="453"/>
      <c r="C30" s="442"/>
      <c r="D30" s="450"/>
      <c r="E30" s="46" t="s">
        <v>87</v>
      </c>
      <c r="F30" s="442"/>
      <c r="G30" s="439"/>
    </row>
    <row r="31" spans="1:7" ht="33" customHeight="1" x14ac:dyDescent="0.2">
      <c r="A31" s="445"/>
      <c r="B31" s="453"/>
      <c r="C31" s="442"/>
      <c r="D31" s="450"/>
      <c r="E31" s="46" t="s">
        <v>88</v>
      </c>
      <c r="F31" s="442"/>
      <c r="G31" s="439"/>
    </row>
    <row r="32" spans="1:7" ht="28.5" customHeight="1" x14ac:dyDescent="0.2">
      <c r="A32" s="445"/>
      <c r="B32" s="453"/>
      <c r="C32" s="442"/>
      <c r="D32" s="450"/>
      <c r="E32" s="46" t="s">
        <v>89</v>
      </c>
      <c r="F32" s="442"/>
      <c r="G32" s="439"/>
    </row>
    <row r="33" spans="1:7" ht="28.5" customHeight="1" x14ac:dyDescent="0.2">
      <c r="A33" s="445"/>
      <c r="B33" s="453"/>
      <c r="C33" s="442"/>
      <c r="D33" s="450"/>
      <c r="E33" s="46" t="s">
        <v>90</v>
      </c>
      <c r="F33" s="442"/>
      <c r="G33" s="439"/>
    </row>
    <row r="34" spans="1:7" ht="30.75" customHeight="1" x14ac:dyDescent="0.2">
      <c r="A34" s="445"/>
      <c r="B34" s="453"/>
      <c r="C34" s="442"/>
      <c r="D34" s="450"/>
      <c r="E34" s="46" t="s">
        <v>91</v>
      </c>
      <c r="F34" s="442"/>
      <c r="G34" s="439"/>
    </row>
    <row r="35" spans="1:7" ht="30.75" customHeight="1" x14ac:dyDescent="0.2">
      <c r="A35" s="445"/>
      <c r="B35" s="454"/>
      <c r="C35" s="442"/>
      <c r="D35" s="451"/>
      <c r="E35" s="46" t="s">
        <v>92</v>
      </c>
      <c r="F35" s="442"/>
      <c r="G35" s="439"/>
    </row>
    <row r="36" spans="1:7" ht="53.25" customHeight="1" x14ac:dyDescent="0.2">
      <c r="A36" s="445" t="s">
        <v>93</v>
      </c>
      <c r="B36" s="442" t="s">
        <v>349</v>
      </c>
      <c r="C36" s="442" t="s">
        <v>65</v>
      </c>
      <c r="D36" s="449" t="s">
        <v>118</v>
      </c>
      <c r="E36" s="46" t="s">
        <v>66</v>
      </c>
      <c r="F36" s="442" t="s">
        <v>125</v>
      </c>
      <c r="G36" s="439" t="s">
        <v>108</v>
      </c>
    </row>
    <row r="37" spans="1:7" ht="112.5" customHeight="1" thickBot="1" x14ac:dyDescent="0.25">
      <c r="A37" s="446"/>
      <c r="B37" s="455"/>
      <c r="C37" s="447"/>
      <c r="D37" s="452"/>
      <c r="E37" s="48" t="s">
        <v>67</v>
      </c>
      <c r="F37" s="447"/>
      <c r="G37" s="441"/>
    </row>
  </sheetData>
  <autoFilter ref="A1:F37"/>
  <mergeCells count="40">
    <mergeCell ref="A9:A19"/>
    <mergeCell ref="D29:D35"/>
    <mergeCell ref="C7:C8"/>
    <mergeCell ref="B36:B37"/>
    <mergeCell ref="B2:B8"/>
    <mergeCell ref="D2:D6"/>
    <mergeCell ref="D7:D8"/>
    <mergeCell ref="D9:D11"/>
    <mergeCell ref="D12:D17"/>
    <mergeCell ref="D18:D19"/>
    <mergeCell ref="D20:D24"/>
    <mergeCell ref="B9:B19"/>
    <mergeCell ref="B20:B24"/>
    <mergeCell ref="F29:F35"/>
    <mergeCell ref="A25:A35"/>
    <mergeCell ref="C25:C28"/>
    <mergeCell ref="D25:D28"/>
    <mergeCell ref="D36:D37"/>
    <mergeCell ref="B25:B35"/>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4:I22"/>
  <sheetViews>
    <sheetView workbookViewId="0">
      <selection activeCell="F22" sqref="F22:H22"/>
    </sheetView>
  </sheetViews>
  <sheetFormatPr baseColWidth="10" defaultRowHeight="15" x14ac:dyDescent="0.25"/>
  <sheetData>
    <row r="14" spans="6:9" x14ac:dyDescent="0.25">
      <c r="F14">
        <v>0.1</v>
      </c>
      <c r="G14">
        <v>0.14000000000000001</v>
      </c>
      <c r="H14">
        <v>0.25</v>
      </c>
      <c r="I14">
        <v>0.55000000000000004</v>
      </c>
    </row>
    <row r="15" spans="6:9" x14ac:dyDescent="0.25">
      <c r="F15">
        <v>0.1</v>
      </c>
      <c r="G15">
        <v>4.7999999999999996E-3</v>
      </c>
      <c r="H15">
        <v>0.10100000000000001</v>
      </c>
      <c r="I15">
        <v>0.03</v>
      </c>
    </row>
    <row r="18" spans="6:9" x14ac:dyDescent="0.25">
      <c r="F18">
        <v>0.1</v>
      </c>
      <c r="G18">
        <v>4.8000000000000001E-2</v>
      </c>
      <c r="H18">
        <v>0.10100000000000001</v>
      </c>
      <c r="I18">
        <v>0.3</v>
      </c>
    </row>
    <row r="22" spans="6:9" x14ac:dyDescent="0.25">
      <c r="F22">
        <v>0.05</v>
      </c>
      <c r="G22">
        <v>7.9000000000000001E-2</v>
      </c>
      <c r="H22">
        <v>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zoomScaleNormal="100" workbookViewId="0">
      <selection activeCell="C22" sqref="A20:C31"/>
    </sheetView>
  </sheetViews>
  <sheetFormatPr baseColWidth="10" defaultRowHeight="15" x14ac:dyDescent="0.25"/>
  <cols>
    <col min="1" max="1" width="16.140625" customWidth="1"/>
    <col min="3" max="3" width="23.5703125" customWidth="1"/>
    <col min="4" max="4" width="34.7109375" customWidth="1"/>
    <col min="17" max="17" width="12.140625" bestFit="1" customWidth="1"/>
    <col min="18" max="19" width="13.42578125" customWidth="1"/>
    <col min="21" max="21" width="10.28515625" bestFit="1" customWidth="1"/>
    <col min="22" max="22" width="18.42578125" bestFit="1" customWidth="1"/>
    <col min="23" max="23" width="8.85546875" bestFit="1" customWidth="1"/>
    <col min="24" max="24" width="12.5703125" customWidth="1"/>
    <col min="25" max="25" width="18.42578125" bestFit="1" customWidth="1"/>
    <col min="26" max="26" width="8.85546875" bestFit="1" customWidth="1"/>
  </cols>
  <sheetData>
    <row r="1" spans="1:15" x14ac:dyDescent="0.25">
      <c r="A1" s="242"/>
      <c r="B1" s="242"/>
      <c r="C1" s="242"/>
      <c r="D1" s="242"/>
      <c r="E1" s="242"/>
      <c r="F1" s="242"/>
      <c r="G1" s="242"/>
      <c r="H1" s="242"/>
      <c r="I1" s="242"/>
      <c r="J1" s="242"/>
      <c r="K1" s="242"/>
      <c r="L1" s="242"/>
      <c r="M1" s="242"/>
      <c r="N1" s="242"/>
      <c r="O1" s="242"/>
    </row>
    <row r="2" spans="1:15" x14ac:dyDescent="0.25">
      <c r="A2" s="650" t="s">
        <v>557</v>
      </c>
      <c r="B2" s="650"/>
      <c r="C2" s="651" t="s">
        <v>159</v>
      </c>
      <c r="D2" s="651"/>
      <c r="E2" s="651"/>
      <c r="F2" s="651"/>
      <c r="G2" s="651"/>
      <c r="H2" s="651"/>
      <c r="I2" s="651"/>
      <c r="J2" s="651"/>
      <c r="K2" s="651"/>
      <c r="L2" s="651"/>
      <c r="M2" s="651"/>
      <c r="N2" s="651"/>
      <c r="O2" s="651"/>
    </row>
    <row r="3" spans="1:15" x14ac:dyDescent="0.25">
      <c r="A3" s="650" t="s">
        <v>558</v>
      </c>
      <c r="B3" s="650"/>
      <c r="C3" s="651" t="s">
        <v>160</v>
      </c>
      <c r="D3" s="651"/>
      <c r="E3" s="651"/>
      <c r="F3" s="651"/>
      <c r="G3" s="651"/>
      <c r="H3" s="651"/>
      <c r="I3" s="651"/>
      <c r="J3" s="651"/>
      <c r="K3" s="651"/>
      <c r="L3" s="651"/>
      <c r="M3" s="651"/>
      <c r="N3" s="651"/>
      <c r="O3" s="651"/>
    </row>
    <row r="4" spans="1:15" x14ac:dyDescent="0.25">
      <c r="A4" s="650" t="s">
        <v>559</v>
      </c>
      <c r="B4" s="650"/>
      <c r="C4" s="651" t="s">
        <v>165</v>
      </c>
      <c r="D4" s="651"/>
      <c r="E4" s="651"/>
      <c r="F4" s="651"/>
      <c r="G4" s="651"/>
      <c r="H4" s="651"/>
      <c r="I4" s="651"/>
      <c r="J4" s="651"/>
      <c r="K4" s="651"/>
      <c r="L4" s="651"/>
      <c r="M4" s="651"/>
      <c r="N4" s="651"/>
      <c r="O4" s="651"/>
    </row>
    <row r="5" spans="1:15" x14ac:dyDescent="0.25">
      <c r="A5" s="242"/>
      <c r="B5" s="242"/>
      <c r="C5" s="242"/>
      <c r="D5" s="242"/>
      <c r="E5" s="242"/>
      <c r="F5" s="242"/>
      <c r="G5" s="242"/>
      <c r="H5" s="242"/>
      <c r="I5" s="242"/>
      <c r="J5" s="242"/>
      <c r="K5" s="242"/>
      <c r="L5" s="242"/>
      <c r="M5" s="242"/>
      <c r="N5" s="242"/>
      <c r="O5" s="242"/>
    </row>
    <row r="6" spans="1:15" x14ac:dyDescent="0.25">
      <c r="A6" s="242"/>
      <c r="B6" s="242"/>
      <c r="C6" s="242"/>
      <c r="D6" s="242"/>
      <c r="E6" s="242"/>
      <c r="F6" s="242"/>
      <c r="G6" s="242"/>
      <c r="H6" s="242"/>
      <c r="I6" s="242"/>
      <c r="J6" s="242"/>
      <c r="K6" s="242"/>
      <c r="L6" s="242"/>
      <c r="M6" s="242"/>
      <c r="N6" s="242"/>
      <c r="O6" s="242"/>
    </row>
    <row r="7" spans="1:15" x14ac:dyDescent="0.25">
      <c r="A7" s="242"/>
      <c r="B7" s="242"/>
      <c r="C7" s="242"/>
      <c r="D7" s="242"/>
      <c r="E7" s="242"/>
      <c r="F7" s="242"/>
      <c r="G7" s="242"/>
      <c r="H7" s="242"/>
      <c r="I7" s="242"/>
      <c r="J7" s="242"/>
      <c r="K7" s="242"/>
      <c r="L7" s="242"/>
      <c r="M7" s="242"/>
      <c r="N7" s="242"/>
      <c r="O7" s="242"/>
    </row>
    <row r="8" spans="1:15" x14ac:dyDescent="0.25">
      <c r="A8" s="242"/>
      <c r="B8" s="242"/>
      <c r="C8" s="242"/>
      <c r="D8" s="242"/>
      <c r="E8" s="242"/>
      <c r="F8" s="242"/>
      <c r="G8" s="242"/>
      <c r="H8" s="242"/>
      <c r="I8" s="242"/>
      <c r="J8" s="242"/>
      <c r="K8" s="242"/>
      <c r="L8" s="242"/>
      <c r="M8" s="242"/>
      <c r="N8" s="242"/>
      <c r="O8" s="242"/>
    </row>
    <row r="9" spans="1:15" x14ac:dyDescent="0.25">
      <c r="A9" s="242"/>
      <c r="B9" s="242"/>
      <c r="C9" s="242"/>
      <c r="D9" s="242"/>
      <c r="E9" s="242"/>
      <c r="F9" s="242"/>
      <c r="G9" s="242"/>
      <c r="H9" s="242"/>
      <c r="I9" s="242"/>
      <c r="J9" s="242"/>
      <c r="K9" s="242"/>
      <c r="L9" s="242"/>
      <c r="M9" s="242"/>
      <c r="N9" s="242"/>
      <c r="O9" s="242"/>
    </row>
    <row r="10" spans="1:15" x14ac:dyDescent="0.25">
      <c r="A10" s="242"/>
      <c r="B10" s="242"/>
      <c r="C10" s="242"/>
      <c r="D10" s="242"/>
      <c r="E10" s="242"/>
      <c r="F10" s="242"/>
      <c r="G10" s="242"/>
      <c r="H10" s="242"/>
      <c r="I10" s="242"/>
      <c r="J10" s="242"/>
      <c r="K10" s="242"/>
      <c r="L10" s="242"/>
      <c r="M10" s="242"/>
      <c r="N10" s="242"/>
      <c r="O10" s="242"/>
    </row>
    <row r="11" spans="1:15" x14ac:dyDescent="0.25">
      <c r="A11" s="242"/>
      <c r="B11" s="242"/>
      <c r="C11" s="242"/>
      <c r="D11" s="242"/>
      <c r="E11" s="242"/>
      <c r="F11" s="242"/>
      <c r="G11" s="242"/>
      <c r="H11" s="242"/>
      <c r="I11" s="242"/>
      <c r="J11" s="242"/>
      <c r="K11" s="242"/>
      <c r="L11" s="242"/>
      <c r="M11" s="242"/>
      <c r="N11" s="242"/>
      <c r="O11" s="242"/>
    </row>
    <row r="12" spans="1:15" x14ac:dyDescent="0.25">
      <c r="A12" s="242"/>
      <c r="B12" s="242"/>
      <c r="C12" s="242"/>
      <c r="D12" s="242"/>
      <c r="E12" s="242"/>
      <c r="F12" s="242"/>
      <c r="G12" s="242"/>
      <c r="H12" s="242"/>
      <c r="I12" s="242"/>
      <c r="J12" s="242"/>
      <c r="K12" s="242"/>
      <c r="L12" s="242"/>
      <c r="M12" s="242"/>
      <c r="N12" s="242"/>
      <c r="O12" s="242"/>
    </row>
    <row r="13" spans="1:15" x14ac:dyDescent="0.25">
      <c r="A13" s="242"/>
      <c r="B13" s="242"/>
      <c r="C13" s="242"/>
      <c r="D13" s="242"/>
      <c r="E13" s="242"/>
      <c r="F13" s="242"/>
      <c r="G13" s="242"/>
      <c r="H13" s="242"/>
      <c r="I13" s="242"/>
      <c r="J13" s="242"/>
      <c r="K13" s="242"/>
      <c r="L13" s="242"/>
      <c r="M13" s="242"/>
      <c r="N13" s="242"/>
      <c r="O13" s="242"/>
    </row>
    <row r="14" spans="1:15" x14ac:dyDescent="0.25">
      <c r="A14" s="242"/>
      <c r="B14" s="242"/>
      <c r="C14" s="242"/>
      <c r="D14" s="242"/>
      <c r="E14" s="242"/>
      <c r="F14" s="242"/>
      <c r="G14" s="242"/>
      <c r="H14" s="242"/>
      <c r="I14" s="242"/>
      <c r="J14" s="242"/>
      <c r="K14" s="242"/>
      <c r="L14" s="242"/>
      <c r="M14" s="242"/>
      <c r="N14" s="242"/>
      <c r="O14" s="242"/>
    </row>
    <row r="15" spans="1:15" x14ac:dyDescent="0.25">
      <c r="A15" s="242"/>
      <c r="B15" s="242"/>
      <c r="C15" s="242"/>
      <c r="D15" s="242"/>
      <c r="E15" s="242"/>
      <c r="F15" s="242"/>
      <c r="G15" s="242"/>
      <c r="H15" s="242"/>
      <c r="I15" s="242"/>
      <c r="J15" s="242"/>
      <c r="K15" s="242"/>
      <c r="L15" s="242"/>
      <c r="M15" s="242"/>
      <c r="N15" s="242"/>
      <c r="O15" s="242"/>
    </row>
    <row r="16" spans="1:15" x14ac:dyDescent="0.25">
      <c r="A16" s="242"/>
      <c r="B16" s="242"/>
      <c r="C16" s="242"/>
      <c r="D16" s="242"/>
      <c r="E16" s="242"/>
      <c r="F16" s="242"/>
      <c r="G16" s="242"/>
      <c r="H16" s="242"/>
      <c r="I16" s="242"/>
      <c r="J16" s="242"/>
      <c r="K16" s="242"/>
      <c r="L16" s="242"/>
      <c r="M16" s="242"/>
      <c r="N16" s="242"/>
      <c r="O16" s="242"/>
    </row>
    <row r="17" spans="1:26" x14ac:dyDescent="0.25">
      <c r="A17" s="242"/>
      <c r="B17" s="242"/>
      <c r="C17" s="242"/>
      <c r="D17" s="242"/>
      <c r="E17" s="242"/>
      <c r="F17" s="242"/>
      <c r="G17" s="242"/>
      <c r="H17" s="242"/>
      <c r="I17" s="242"/>
      <c r="J17" s="242"/>
      <c r="K17" s="242"/>
      <c r="L17" s="242"/>
      <c r="M17" s="242"/>
      <c r="N17" s="242"/>
      <c r="O17" s="242"/>
    </row>
    <row r="18" spans="1:26" ht="15" customHeight="1" x14ac:dyDescent="0.25">
      <c r="A18" s="645" t="s">
        <v>58</v>
      </c>
      <c r="B18" s="645" t="s">
        <v>432</v>
      </c>
      <c r="C18" s="645"/>
      <c r="D18" s="645" t="s">
        <v>560</v>
      </c>
      <c r="E18" s="645" t="s">
        <v>561</v>
      </c>
      <c r="F18" s="645"/>
      <c r="G18" s="645" t="s">
        <v>562</v>
      </c>
      <c r="H18" s="645"/>
      <c r="I18" s="645" t="s">
        <v>563</v>
      </c>
      <c r="J18" s="645"/>
      <c r="K18" s="645" t="s">
        <v>564</v>
      </c>
      <c r="L18" s="645"/>
      <c r="M18" s="645" t="s">
        <v>565</v>
      </c>
      <c r="N18" s="645"/>
      <c r="O18" s="645"/>
      <c r="Q18" s="645" t="s">
        <v>569</v>
      </c>
      <c r="R18" s="645" t="s">
        <v>570</v>
      </c>
      <c r="S18" s="645" t="s">
        <v>571</v>
      </c>
      <c r="U18" s="347" t="s">
        <v>574</v>
      </c>
      <c r="V18" s="347" t="s">
        <v>575</v>
      </c>
      <c r="W18" s="347" t="s">
        <v>576</v>
      </c>
      <c r="X18" s="347"/>
      <c r="Y18" s="347" t="s">
        <v>575</v>
      </c>
      <c r="Z18" s="347" t="s">
        <v>576</v>
      </c>
    </row>
    <row r="19" spans="1:26" ht="15" customHeight="1" x14ac:dyDescent="0.25">
      <c r="A19" s="645"/>
      <c r="B19" s="645"/>
      <c r="C19" s="645"/>
      <c r="D19" s="645"/>
      <c r="E19" s="330" t="s">
        <v>566</v>
      </c>
      <c r="F19" s="330" t="s">
        <v>567</v>
      </c>
      <c r="G19" s="330" t="s">
        <v>566</v>
      </c>
      <c r="H19" s="330" t="s">
        <v>567</v>
      </c>
      <c r="I19" s="330" t="s">
        <v>566</v>
      </c>
      <c r="J19" s="330" t="s">
        <v>567</v>
      </c>
      <c r="K19" s="330" t="s">
        <v>566</v>
      </c>
      <c r="L19" s="330" t="s">
        <v>567</v>
      </c>
      <c r="M19" s="330" t="s">
        <v>566</v>
      </c>
      <c r="N19" s="330" t="s">
        <v>567</v>
      </c>
      <c r="O19" s="330" t="s">
        <v>568</v>
      </c>
      <c r="Q19" s="645"/>
      <c r="R19" s="645"/>
      <c r="S19" s="645"/>
      <c r="U19" s="643" t="s">
        <v>577</v>
      </c>
      <c r="V19" s="644">
        <f>+SUMPRODUCT(O20:O31,S20:S31)</f>
        <v>0.78479110517624151</v>
      </c>
      <c r="W19" s="644">
        <f>1-V19</f>
        <v>0.21520889482375849</v>
      </c>
      <c r="X19" s="348" t="s">
        <v>559</v>
      </c>
      <c r="Y19" s="349">
        <f>+O31*R31</f>
        <v>0.50438597333333324</v>
      </c>
      <c r="Z19" s="349">
        <f>1-Y19</f>
        <v>0.49561402666666676</v>
      </c>
    </row>
    <row r="20" spans="1:26" ht="23.25" x14ac:dyDescent="0.25">
      <c r="A20" s="646" t="s">
        <v>28</v>
      </c>
      <c r="B20" s="646" t="s">
        <v>557</v>
      </c>
      <c r="C20" s="649" t="s">
        <v>159</v>
      </c>
      <c r="D20" s="336" t="s">
        <v>572</v>
      </c>
      <c r="E20" s="340">
        <f>0.00348*10</f>
        <v>3.4799999999999998E-2</v>
      </c>
      <c r="F20" s="340">
        <f>0.00348*10</f>
        <v>3.4799999999999998E-2</v>
      </c>
      <c r="G20" s="335">
        <f>0.0074*10</f>
        <v>7.400000000000001E-2</v>
      </c>
      <c r="H20" s="335">
        <f>0.0074*10</f>
        <v>7.400000000000001E-2</v>
      </c>
      <c r="I20" s="335">
        <f>0.01912*10</f>
        <v>0.19120000000000001</v>
      </c>
      <c r="J20" s="335">
        <f>0.01912*10</f>
        <v>0.19120000000000001</v>
      </c>
      <c r="K20" s="341">
        <v>0</v>
      </c>
      <c r="L20" s="337"/>
      <c r="M20" s="338">
        <f>+E20+G20+I20+K20</f>
        <v>0.30000000000000004</v>
      </c>
      <c r="N20" s="338">
        <f>+F20+H20+J20+L20</f>
        <v>0.30000000000000004</v>
      </c>
      <c r="O20" s="165">
        <f>+N20/M20</f>
        <v>1</v>
      </c>
      <c r="Q20" s="343">
        <f>7.05%/2</f>
        <v>3.5249999999999997E-2</v>
      </c>
      <c r="R20" s="343">
        <f>+Q20/SUM($Q$20:$Q$21)</f>
        <v>0.5</v>
      </c>
      <c r="S20" s="343">
        <f>+R20*0.3333333333</f>
        <v>0.16666666664999999</v>
      </c>
      <c r="U20" s="643"/>
      <c r="V20" s="644"/>
      <c r="W20" s="644"/>
      <c r="X20" s="348" t="s">
        <v>558</v>
      </c>
      <c r="Y20" s="349">
        <f>+SUMPRODUCT(O22:O30,R22:R30)</f>
        <v>0.84998734243082885</v>
      </c>
      <c r="Z20" s="349">
        <f>1-Y20</f>
        <v>0.15001265756917115</v>
      </c>
    </row>
    <row r="21" spans="1:26" ht="23.25" x14ac:dyDescent="0.25">
      <c r="A21" s="646"/>
      <c r="B21" s="646"/>
      <c r="C21" s="649"/>
      <c r="D21" s="336" t="s">
        <v>573</v>
      </c>
      <c r="E21" s="340">
        <f>0.00136*10</f>
        <v>1.3600000000000001E-2</v>
      </c>
      <c r="F21" s="340">
        <f>0.00136*10</f>
        <v>1.3600000000000001E-2</v>
      </c>
      <c r="G21" s="335">
        <f>0.0027*10</f>
        <v>2.7000000000000003E-2</v>
      </c>
      <c r="H21" s="335">
        <f>0.0027*10</f>
        <v>2.7000000000000003E-2</v>
      </c>
      <c r="I21" s="335">
        <f>0.01094*10</f>
        <v>0.1094</v>
      </c>
      <c r="J21" s="335">
        <f>0.01094*10</f>
        <v>0.1094</v>
      </c>
      <c r="K21" s="341">
        <v>0</v>
      </c>
      <c r="L21" s="337"/>
      <c r="M21" s="338">
        <f>+E21+G21+I21+K21</f>
        <v>0.15</v>
      </c>
      <c r="N21" s="338">
        <f>+F21+H21+J21+L21</f>
        <v>0.15</v>
      </c>
      <c r="O21" s="165">
        <f>+N21/M21</f>
        <v>1</v>
      </c>
      <c r="Q21" s="343">
        <f>7.05%/2</f>
        <v>3.5249999999999997E-2</v>
      </c>
      <c r="R21" s="343">
        <f>+Q21/SUM($Q$20:$Q$21)</f>
        <v>0.5</v>
      </c>
      <c r="S21" s="343">
        <f t="shared" ref="S21:S31" si="0">+R21*0.3333333333</f>
        <v>0.16666666664999999</v>
      </c>
      <c r="U21" s="643"/>
      <c r="V21" s="644"/>
      <c r="W21" s="644"/>
      <c r="X21" s="348" t="s">
        <v>557</v>
      </c>
      <c r="Y21" s="349">
        <f>+SUMPRODUCT(O20:O21,R20:R21)</f>
        <v>1</v>
      </c>
      <c r="Z21" s="349">
        <f>1-Y21</f>
        <v>0</v>
      </c>
    </row>
    <row r="22" spans="1:26" ht="36.75" customHeight="1" x14ac:dyDescent="0.25">
      <c r="A22" s="646"/>
      <c r="B22" s="647" t="s">
        <v>558</v>
      </c>
      <c r="C22" s="648" t="s">
        <v>160</v>
      </c>
      <c r="D22" s="339" t="s">
        <v>496</v>
      </c>
      <c r="E22" s="340">
        <v>2.1092E-2</v>
      </c>
      <c r="F22" s="340">
        <v>2.1092E-2</v>
      </c>
      <c r="G22" s="335">
        <v>3.1708E-2</v>
      </c>
      <c r="H22" s="335">
        <v>3.1708E-2</v>
      </c>
      <c r="I22" s="335">
        <v>3.43180444452445E-2</v>
      </c>
      <c r="J22" s="335">
        <v>3.43180444452445E-2</v>
      </c>
      <c r="K22" s="341">
        <v>1.6227401693111099E-2</v>
      </c>
      <c r="L22" s="337"/>
      <c r="M22" s="338">
        <f t="shared" ref="M22:M30" si="1">+E22+G22+I22+K22</f>
        <v>0.1033454461383556</v>
      </c>
      <c r="N22" s="338">
        <f t="shared" ref="N22:N30" si="2">+F22+H22+J22+L22</f>
        <v>8.71180444452445E-2</v>
      </c>
      <c r="O22" s="165">
        <f t="shared" ref="O22:O30" si="3">+N22/M22</f>
        <v>0.84297903488281067</v>
      </c>
      <c r="Q22" s="343">
        <f t="shared" ref="Q22:Q30" si="4">9.1%/2</f>
        <v>4.5499999999999999E-2</v>
      </c>
      <c r="R22" s="343">
        <f>+Q22/SUM($Q$22:$Q$30)</f>
        <v>0.11111111111111113</v>
      </c>
      <c r="S22" s="343">
        <f t="shared" si="0"/>
        <v>3.7037037033333338E-2</v>
      </c>
      <c r="U22" s="348"/>
      <c r="V22" s="348"/>
      <c r="W22" s="348"/>
      <c r="X22" s="348" t="str">
        <f>+U19</f>
        <v>Objetivo 3</v>
      </c>
      <c r="Y22" s="349">
        <f>+V19</f>
        <v>0.78479110517624151</v>
      </c>
      <c r="Z22" s="349">
        <f>+W19</f>
        <v>0.21520889482375849</v>
      </c>
    </row>
    <row r="23" spans="1:26" ht="36.75" customHeight="1" x14ac:dyDescent="0.25">
      <c r="A23" s="646"/>
      <c r="B23" s="646"/>
      <c r="C23" s="649"/>
      <c r="D23" s="339" t="s">
        <v>498</v>
      </c>
      <c r="E23" s="340">
        <v>2.0472000000000001E-2</v>
      </c>
      <c r="F23" s="340">
        <v>2.0472000000000001E-2</v>
      </c>
      <c r="G23" s="335">
        <v>2.2238000000000001E-2</v>
      </c>
      <c r="H23" s="335">
        <v>2.2238000000000001E-2</v>
      </c>
      <c r="I23" s="335">
        <v>1.4800000000000001E-2</v>
      </c>
      <c r="J23" s="335">
        <v>1.4800000000000001E-2</v>
      </c>
      <c r="K23" s="341">
        <v>0</v>
      </c>
      <c r="L23" s="337"/>
      <c r="M23" s="338">
        <f t="shared" si="1"/>
        <v>5.7509999999999999E-2</v>
      </c>
      <c r="N23" s="338">
        <f t="shared" si="2"/>
        <v>5.7509999999999999E-2</v>
      </c>
      <c r="O23" s="165">
        <f t="shared" si="3"/>
        <v>1</v>
      </c>
      <c r="Q23" s="343">
        <f t="shared" si="4"/>
        <v>4.5499999999999999E-2</v>
      </c>
      <c r="R23" s="343">
        <f t="shared" ref="R23:R30" si="5">+Q23/SUM($Q$22:$Q$30)</f>
        <v>0.11111111111111113</v>
      </c>
      <c r="S23" s="343">
        <f t="shared" si="0"/>
        <v>3.7037037033333338E-2</v>
      </c>
    </row>
    <row r="24" spans="1:26" ht="36.75" customHeight="1" x14ac:dyDescent="0.25">
      <c r="A24" s="646"/>
      <c r="B24" s="646"/>
      <c r="C24" s="649"/>
      <c r="D24" s="339" t="s">
        <v>497</v>
      </c>
      <c r="E24" s="340">
        <v>0</v>
      </c>
      <c r="F24" s="340">
        <v>0</v>
      </c>
      <c r="G24" s="335">
        <v>1.295E-2</v>
      </c>
      <c r="H24" s="335">
        <v>1.295E-2</v>
      </c>
      <c r="I24" s="335">
        <v>1.6666222223453001E-2</v>
      </c>
      <c r="J24" s="335">
        <v>1.6666222223453001E-2</v>
      </c>
      <c r="K24" s="341">
        <v>1.1556835830000001E-2</v>
      </c>
      <c r="L24" s="337"/>
      <c r="M24" s="338">
        <f t="shared" si="1"/>
        <v>4.1173058053453004E-2</v>
      </c>
      <c r="N24" s="338">
        <f t="shared" si="2"/>
        <v>2.9616222223453E-2</v>
      </c>
      <c r="O24" s="165">
        <f t="shared" si="3"/>
        <v>0.71931072462491563</v>
      </c>
      <c r="Q24" s="343">
        <f t="shared" si="4"/>
        <v>4.5499999999999999E-2</v>
      </c>
      <c r="R24" s="343">
        <f t="shared" si="5"/>
        <v>0.11111111111111113</v>
      </c>
      <c r="S24" s="343">
        <f t="shared" si="0"/>
        <v>3.7037037033333338E-2</v>
      </c>
    </row>
    <row r="25" spans="1:26" ht="22.5" x14ac:dyDescent="0.25">
      <c r="A25" s="646"/>
      <c r="B25" s="646"/>
      <c r="C25" s="649"/>
      <c r="D25" s="339" t="s">
        <v>375</v>
      </c>
      <c r="E25" s="340">
        <v>2.2291999980000001E-2</v>
      </c>
      <c r="F25" s="340">
        <v>2.2291999980000001E-2</v>
      </c>
      <c r="G25" s="335">
        <v>4.908E-3</v>
      </c>
      <c r="H25" s="335">
        <v>4.908E-3</v>
      </c>
      <c r="I25" s="335">
        <v>0</v>
      </c>
      <c r="J25" s="335">
        <v>0</v>
      </c>
      <c r="K25" s="341">
        <v>0</v>
      </c>
      <c r="L25" s="337"/>
      <c r="M25" s="338">
        <f t="shared" si="1"/>
        <v>2.719999998E-2</v>
      </c>
      <c r="N25" s="338">
        <f t="shared" si="2"/>
        <v>2.719999998E-2</v>
      </c>
      <c r="O25" s="165">
        <f t="shared" si="3"/>
        <v>1</v>
      </c>
      <c r="Q25" s="343">
        <f t="shared" si="4"/>
        <v>4.5499999999999999E-2</v>
      </c>
      <c r="R25" s="343">
        <f t="shared" si="5"/>
        <v>0.11111111111111113</v>
      </c>
      <c r="S25" s="343">
        <f t="shared" si="0"/>
        <v>3.7037037033333338E-2</v>
      </c>
    </row>
    <row r="26" spans="1:26" ht="36.75" customHeight="1" x14ac:dyDescent="0.25">
      <c r="A26" s="646"/>
      <c r="B26" s="646"/>
      <c r="C26" s="649"/>
      <c r="D26" s="339" t="s">
        <v>499</v>
      </c>
      <c r="E26" s="340">
        <v>1.6999999999999999E-3</v>
      </c>
      <c r="F26" s="340">
        <v>1.6999999999999999E-3</v>
      </c>
      <c r="G26" s="335">
        <v>1.5299999999999999E-2</v>
      </c>
      <c r="H26" s="335">
        <v>1.5299999999999999E-2</v>
      </c>
      <c r="I26" s="335">
        <v>1.7218044445244499E-2</v>
      </c>
      <c r="J26" s="335">
        <v>1.7218044445244499E-2</v>
      </c>
      <c r="K26" s="341">
        <v>1.1893073279999999E-2</v>
      </c>
      <c r="L26" s="337"/>
      <c r="M26" s="338">
        <f t="shared" si="1"/>
        <v>4.6111117725244496E-2</v>
      </c>
      <c r="N26" s="338">
        <f t="shared" si="2"/>
        <v>3.4218044445244497E-2</v>
      </c>
      <c r="O26" s="165">
        <f t="shared" si="3"/>
        <v>0.74207796586355812</v>
      </c>
      <c r="Q26" s="343">
        <f t="shared" si="4"/>
        <v>4.5499999999999999E-2</v>
      </c>
      <c r="R26" s="343">
        <f t="shared" si="5"/>
        <v>0.11111111111111113</v>
      </c>
      <c r="S26" s="343">
        <f t="shared" si="0"/>
        <v>3.7037037033333338E-2</v>
      </c>
    </row>
    <row r="27" spans="1:26" ht="36.75" customHeight="1" x14ac:dyDescent="0.25">
      <c r="A27" s="646"/>
      <c r="B27" s="646"/>
      <c r="C27" s="649"/>
      <c r="D27" s="339" t="s">
        <v>380</v>
      </c>
      <c r="E27" s="340">
        <v>1.0736444444444399E-2</v>
      </c>
      <c r="F27" s="340">
        <v>1.0736444444444399E-2</v>
      </c>
      <c r="G27" s="335">
        <v>6.9524444444444399E-3</v>
      </c>
      <c r="H27" s="335">
        <v>6.9524444444444399E-3</v>
      </c>
      <c r="I27" s="335">
        <v>0</v>
      </c>
      <c r="J27" s="335">
        <v>0</v>
      </c>
      <c r="K27" s="341">
        <v>0</v>
      </c>
      <c r="L27" s="337"/>
      <c r="M27" s="338">
        <f t="shared" si="1"/>
        <v>1.7688888888888837E-2</v>
      </c>
      <c r="N27" s="338">
        <f t="shared" si="2"/>
        <v>1.7688888888888837E-2</v>
      </c>
      <c r="O27" s="165">
        <f t="shared" si="3"/>
        <v>1</v>
      </c>
      <c r="Q27" s="343">
        <f t="shared" si="4"/>
        <v>4.5499999999999999E-2</v>
      </c>
      <c r="R27" s="343">
        <f t="shared" si="5"/>
        <v>0.11111111111111113</v>
      </c>
      <c r="S27" s="343">
        <f t="shared" si="0"/>
        <v>3.7037037033333338E-2</v>
      </c>
    </row>
    <row r="28" spans="1:26" ht="36.75" customHeight="1" x14ac:dyDescent="0.25">
      <c r="A28" s="646"/>
      <c r="B28" s="646"/>
      <c r="C28" s="649"/>
      <c r="D28" s="339" t="s">
        <v>500</v>
      </c>
      <c r="E28" s="340">
        <v>0</v>
      </c>
      <c r="F28" s="340">
        <v>0</v>
      </c>
      <c r="G28" s="335">
        <v>6.6E-3</v>
      </c>
      <c r="H28" s="335">
        <v>6.6E-3</v>
      </c>
      <c r="I28" s="335">
        <v>1.7722555800000001E-2</v>
      </c>
      <c r="J28" s="335">
        <v>1.7722555800000001E-2</v>
      </c>
      <c r="K28" s="341">
        <v>1.1310951119999999E-2</v>
      </c>
      <c r="L28" s="337"/>
      <c r="M28" s="338">
        <f t="shared" si="1"/>
        <v>3.5633506920000002E-2</v>
      </c>
      <c r="N28" s="338">
        <f t="shared" si="2"/>
        <v>2.4322555799999999E-2</v>
      </c>
      <c r="O28" s="165">
        <f t="shared" si="3"/>
        <v>0.68257541573457903</v>
      </c>
      <c r="Q28" s="343">
        <f t="shared" si="4"/>
        <v>4.5499999999999999E-2</v>
      </c>
      <c r="R28" s="343">
        <f t="shared" si="5"/>
        <v>0.11111111111111113</v>
      </c>
      <c r="S28" s="343">
        <f t="shared" si="0"/>
        <v>3.7037037033333338E-2</v>
      </c>
    </row>
    <row r="29" spans="1:26" ht="36.75" customHeight="1" x14ac:dyDescent="0.25">
      <c r="A29" s="646"/>
      <c r="B29" s="646"/>
      <c r="C29" s="649"/>
      <c r="D29" s="339" t="s">
        <v>501</v>
      </c>
      <c r="E29" s="340">
        <v>1.5391999999999999E-2</v>
      </c>
      <c r="F29" s="340">
        <v>1.5391999999999999E-2</v>
      </c>
      <c r="G29" s="335">
        <v>1.1608E-2</v>
      </c>
      <c r="H29" s="335">
        <v>1.1608E-2</v>
      </c>
      <c r="I29" s="335">
        <v>8.9999999999999993E-3</v>
      </c>
      <c r="J29" s="335">
        <v>8.9999999999999993E-3</v>
      </c>
      <c r="K29" s="341">
        <v>0</v>
      </c>
      <c r="L29" s="337"/>
      <c r="M29" s="338">
        <f t="shared" si="1"/>
        <v>3.5999999999999997E-2</v>
      </c>
      <c r="N29" s="338">
        <f t="shared" si="2"/>
        <v>3.5999999999999997E-2</v>
      </c>
      <c r="O29" s="165">
        <f t="shared" si="3"/>
        <v>1</v>
      </c>
      <c r="Q29" s="343">
        <f t="shared" si="4"/>
        <v>4.5499999999999999E-2</v>
      </c>
      <c r="R29" s="343">
        <f t="shared" si="5"/>
        <v>0.11111111111111113</v>
      </c>
      <c r="S29" s="343">
        <f t="shared" si="0"/>
        <v>3.7037037033333338E-2</v>
      </c>
    </row>
    <row r="30" spans="1:26" ht="36.75" customHeight="1" x14ac:dyDescent="0.25">
      <c r="A30" s="646"/>
      <c r="B30" s="646"/>
      <c r="C30" s="649"/>
      <c r="D30" s="339" t="s">
        <v>502</v>
      </c>
      <c r="E30" s="340">
        <v>0</v>
      </c>
      <c r="F30" s="340">
        <v>0</v>
      </c>
      <c r="G30" s="335">
        <v>8.9999999999999993E-3</v>
      </c>
      <c r="H30" s="335">
        <v>8.9999999999999993E-3</v>
      </c>
      <c r="I30" s="335">
        <v>1.44270666678667E-2</v>
      </c>
      <c r="J30" s="335">
        <v>1.44270666678667E-2</v>
      </c>
      <c r="K30" s="341">
        <v>1.1910916779999999E-2</v>
      </c>
      <c r="L30" s="337"/>
      <c r="M30" s="338">
        <f t="shared" si="1"/>
        <v>3.5337983447866698E-2</v>
      </c>
      <c r="N30" s="338">
        <f t="shared" si="2"/>
        <v>2.3427066667866699E-2</v>
      </c>
      <c r="O30" s="165">
        <f t="shared" si="3"/>
        <v>0.6629429407715951</v>
      </c>
      <c r="Q30" s="343">
        <f t="shared" si="4"/>
        <v>4.5499999999999999E-2</v>
      </c>
      <c r="R30" s="343">
        <f t="shared" si="5"/>
        <v>0.11111111111111113</v>
      </c>
      <c r="S30" s="343">
        <f t="shared" si="0"/>
        <v>3.7037037033333338E-2</v>
      </c>
    </row>
    <row r="31" spans="1:26" ht="72" x14ac:dyDescent="0.25">
      <c r="A31" s="646"/>
      <c r="B31" s="333" t="s">
        <v>559</v>
      </c>
      <c r="C31" s="334" t="s">
        <v>165</v>
      </c>
      <c r="D31" s="342" t="s">
        <v>394</v>
      </c>
      <c r="E31" s="340">
        <f>0.005263158*10</f>
        <v>5.2631580000000004E-2</v>
      </c>
      <c r="F31" s="340">
        <f>0.005263158*10</f>
        <v>5.2631580000000004E-2</v>
      </c>
      <c r="G31" s="335">
        <f>0.007894737*10</f>
        <v>7.8947370000000003E-2</v>
      </c>
      <c r="H31" s="335">
        <f>0.007894737*10</f>
        <v>7.8947370000000003E-2</v>
      </c>
      <c r="I31" s="335">
        <f>0.024671053*10</f>
        <v>0.24671052999999998</v>
      </c>
      <c r="J31" s="335">
        <f>0.024671053*10</f>
        <v>0.24671052999999998</v>
      </c>
      <c r="K31" s="341">
        <f>0.037171052*10</f>
        <v>0.37171052000000004</v>
      </c>
      <c r="L31" s="337"/>
      <c r="M31" s="338">
        <f t="shared" ref="M31" si="6">+E31+G31+I31+K31</f>
        <v>0.75</v>
      </c>
      <c r="N31" s="338">
        <f t="shared" ref="N31" si="7">+F31+H31+J31+L31</f>
        <v>0.37828947999999996</v>
      </c>
      <c r="O31" s="165">
        <f t="shared" ref="O31" si="8">+N31/M31</f>
        <v>0.50438597333333324</v>
      </c>
      <c r="Q31" s="343">
        <v>0.02</v>
      </c>
      <c r="R31" s="343">
        <v>1</v>
      </c>
      <c r="S31" s="343">
        <f t="shared" si="0"/>
        <v>0.33333333329999998</v>
      </c>
    </row>
  </sheetData>
  <mergeCells count="25">
    <mergeCell ref="A2:B2"/>
    <mergeCell ref="C2:O2"/>
    <mergeCell ref="A3:B3"/>
    <mergeCell ref="C3:O3"/>
    <mergeCell ref="A4:B4"/>
    <mergeCell ref="C4:O4"/>
    <mergeCell ref="A20:A31"/>
    <mergeCell ref="B22:B30"/>
    <mergeCell ref="C22:C30"/>
    <mergeCell ref="Q18:Q19"/>
    <mergeCell ref="K18:L18"/>
    <mergeCell ref="M18:O18"/>
    <mergeCell ref="B20:B21"/>
    <mergeCell ref="C20:C21"/>
    <mergeCell ref="A18:A19"/>
    <mergeCell ref="B18:C19"/>
    <mergeCell ref="D18:D19"/>
    <mergeCell ref="E18:F18"/>
    <mergeCell ref="G18:H18"/>
    <mergeCell ref="I18:J18"/>
    <mergeCell ref="U19:U21"/>
    <mergeCell ref="V19:V21"/>
    <mergeCell ref="W19:W21"/>
    <mergeCell ref="R18:R19"/>
    <mergeCell ref="S18:S19"/>
  </mergeCells>
  <conditionalFormatting sqref="O20">
    <cfRule type="iconSet" priority="9">
      <iconSet iconSet="3TrafficLights2">
        <cfvo type="percent" val="0"/>
        <cfvo type="num" val="0.7"/>
        <cfvo type="num" val="0.9"/>
      </iconSet>
    </cfRule>
    <cfRule type="cellIs" dxfId="56" priority="10" stopIfTrue="1" operator="greaterThan">
      <formula>0.9</formula>
    </cfRule>
    <cfRule type="cellIs" dxfId="55" priority="11" stopIfTrue="1" operator="between">
      <formula>0.7</formula>
      <formula>0.89</formula>
    </cfRule>
    <cfRule type="cellIs" dxfId="54" priority="12" stopIfTrue="1" operator="between">
      <formula>0</formula>
      <formula>0.69</formula>
    </cfRule>
  </conditionalFormatting>
  <conditionalFormatting sqref="O21:O31">
    <cfRule type="iconSet" priority="5">
      <iconSet iconSet="3TrafficLights2">
        <cfvo type="percent" val="0"/>
        <cfvo type="num" val="0.7"/>
        <cfvo type="num" val="0.9"/>
      </iconSet>
    </cfRule>
    <cfRule type="cellIs" dxfId="53" priority="6" stopIfTrue="1" operator="greaterThan">
      <formula>0.9</formula>
    </cfRule>
    <cfRule type="cellIs" dxfId="52" priority="7" stopIfTrue="1" operator="between">
      <formula>0.7</formula>
      <formula>0.89</formula>
    </cfRule>
    <cfRule type="cellIs" dxfId="51" priority="8" stopIfTrue="1" operator="between">
      <formula>0</formula>
      <formula>0.69</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topLeftCell="A22" zoomScale="85" zoomScaleNormal="85" workbookViewId="0">
      <selection activeCell="U22" sqref="A22:U34"/>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s>
  <sheetData>
    <row r="1" spans="1:15" x14ac:dyDescent="0.25">
      <c r="A1" s="350"/>
      <c r="B1" s="350"/>
      <c r="C1" s="350"/>
      <c r="D1" s="350"/>
      <c r="E1" s="350"/>
      <c r="F1" s="350"/>
      <c r="G1" s="350"/>
      <c r="H1" s="350"/>
      <c r="I1" s="350"/>
      <c r="J1" s="350"/>
      <c r="K1" s="350"/>
      <c r="L1" s="350"/>
      <c r="M1" s="350"/>
      <c r="N1" s="350"/>
      <c r="O1" s="350"/>
    </row>
    <row r="2" spans="1:15" x14ac:dyDescent="0.25">
      <c r="A2" s="650" t="s">
        <v>557</v>
      </c>
      <c r="B2" s="650"/>
      <c r="C2" s="654" t="s">
        <v>139</v>
      </c>
      <c r="D2" s="654"/>
      <c r="E2" s="654"/>
      <c r="F2" s="654"/>
      <c r="G2" s="654"/>
      <c r="H2" s="654"/>
      <c r="I2" s="654"/>
      <c r="J2" s="654"/>
      <c r="K2" s="654"/>
      <c r="L2" s="654"/>
      <c r="M2" s="654"/>
      <c r="N2" s="654"/>
      <c r="O2" s="654"/>
    </row>
    <row r="3" spans="1:15" x14ac:dyDescent="0.25">
      <c r="A3" s="650" t="s">
        <v>558</v>
      </c>
      <c r="B3" s="650"/>
      <c r="C3" s="654" t="s">
        <v>152</v>
      </c>
      <c r="D3" s="654"/>
      <c r="E3" s="654"/>
      <c r="F3" s="654"/>
      <c r="G3" s="654"/>
      <c r="H3" s="654"/>
      <c r="I3" s="654"/>
      <c r="J3" s="654"/>
      <c r="K3" s="654"/>
      <c r="L3" s="654"/>
      <c r="M3" s="654"/>
      <c r="N3" s="654"/>
      <c r="O3" s="654"/>
    </row>
    <row r="4" spans="1:15" x14ac:dyDescent="0.25">
      <c r="A4" s="650" t="s">
        <v>559</v>
      </c>
      <c r="B4" s="650"/>
      <c r="C4" s="654" t="s">
        <v>154</v>
      </c>
      <c r="D4" s="654"/>
      <c r="E4" s="654"/>
      <c r="F4" s="654"/>
      <c r="G4" s="654"/>
      <c r="H4" s="654"/>
      <c r="I4" s="654"/>
      <c r="J4" s="654"/>
      <c r="K4" s="654"/>
      <c r="L4" s="654"/>
      <c r="M4" s="654"/>
      <c r="N4" s="654"/>
      <c r="O4" s="654"/>
    </row>
    <row r="5" spans="1:15" x14ac:dyDescent="0.25">
      <c r="A5" s="650" t="s">
        <v>578</v>
      </c>
      <c r="B5" s="650"/>
      <c r="C5" s="654" t="s">
        <v>158</v>
      </c>
      <c r="D5" s="654"/>
      <c r="E5" s="654"/>
      <c r="F5" s="654"/>
      <c r="G5" s="654"/>
      <c r="H5" s="654"/>
      <c r="I5" s="654"/>
      <c r="J5" s="654"/>
      <c r="K5" s="654"/>
      <c r="L5" s="654"/>
      <c r="M5" s="654"/>
      <c r="N5" s="654"/>
      <c r="O5" s="654"/>
    </row>
    <row r="6" spans="1:15" x14ac:dyDescent="0.25">
      <c r="A6" s="350"/>
      <c r="B6" s="350"/>
      <c r="C6" s="350"/>
      <c r="D6" s="350"/>
      <c r="E6" s="350"/>
      <c r="F6" s="350"/>
      <c r="G6" s="350"/>
      <c r="H6" s="350"/>
      <c r="I6" s="350"/>
      <c r="J6" s="350"/>
      <c r="K6" s="350"/>
      <c r="L6" s="350"/>
      <c r="M6" s="350"/>
      <c r="N6" s="350"/>
      <c r="O6" s="350"/>
    </row>
    <row r="7" spans="1:15" x14ac:dyDescent="0.25">
      <c r="A7" s="350"/>
      <c r="B7" s="350"/>
      <c r="C7" s="350"/>
      <c r="D7" s="350"/>
      <c r="E7" s="350"/>
      <c r="F7" s="350"/>
      <c r="G7" s="350"/>
      <c r="H7" s="350"/>
      <c r="I7" s="350"/>
      <c r="J7" s="350"/>
      <c r="K7" s="350"/>
      <c r="L7" s="350"/>
      <c r="M7" s="350"/>
      <c r="N7" s="350"/>
      <c r="O7" s="350"/>
    </row>
    <row r="8" spans="1:15" x14ac:dyDescent="0.25">
      <c r="A8" s="350"/>
      <c r="B8" s="350"/>
      <c r="C8" s="350"/>
      <c r="D8" s="350"/>
      <c r="E8" s="350"/>
      <c r="F8" s="350"/>
      <c r="G8" s="350"/>
      <c r="H8" s="350"/>
      <c r="I8" s="350"/>
      <c r="J8" s="350"/>
      <c r="K8" s="350"/>
      <c r="L8" s="350"/>
      <c r="M8" s="350"/>
      <c r="N8" s="350"/>
      <c r="O8" s="350"/>
    </row>
    <row r="9" spans="1:15" x14ac:dyDescent="0.25">
      <c r="A9" s="350"/>
      <c r="B9" s="350"/>
      <c r="C9" s="350"/>
      <c r="D9" s="350"/>
      <c r="E9" s="350"/>
      <c r="F9" s="350"/>
      <c r="G9" s="350"/>
      <c r="H9" s="350"/>
      <c r="I9" s="350"/>
      <c r="J9" s="350"/>
      <c r="K9" s="350"/>
      <c r="L9" s="350"/>
      <c r="M9" s="350"/>
      <c r="N9" s="350"/>
      <c r="O9" s="350"/>
    </row>
    <row r="10" spans="1:15" x14ac:dyDescent="0.25">
      <c r="A10" s="350"/>
      <c r="B10" s="350"/>
      <c r="C10" s="350"/>
      <c r="D10" s="350"/>
      <c r="E10" s="350"/>
      <c r="F10" s="350"/>
      <c r="G10" s="350"/>
      <c r="H10" s="350"/>
      <c r="I10" s="350"/>
      <c r="J10" s="350"/>
      <c r="K10" s="350"/>
      <c r="L10" s="350"/>
      <c r="M10" s="350"/>
      <c r="N10" s="350"/>
      <c r="O10" s="350"/>
    </row>
    <row r="11" spans="1:15" x14ac:dyDescent="0.25">
      <c r="A11" s="350"/>
      <c r="B11" s="350"/>
      <c r="C11" s="350"/>
      <c r="D11" s="350"/>
      <c r="E11" s="350"/>
      <c r="F11" s="350"/>
      <c r="G11" s="350"/>
      <c r="H11" s="350"/>
      <c r="I11" s="350"/>
      <c r="J11" s="350"/>
      <c r="K11" s="350"/>
      <c r="L11" s="350"/>
      <c r="M11" s="350"/>
      <c r="N11" s="350"/>
      <c r="O11" s="350"/>
    </row>
    <row r="12" spans="1:15" x14ac:dyDescent="0.25">
      <c r="A12" s="350"/>
      <c r="B12" s="350"/>
      <c r="C12" s="350"/>
      <c r="D12" s="350"/>
      <c r="E12" s="350"/>
      <c r="F12" s="350"/>
      <c r="G12" s="350"/>
      <c r="H12" s="350"/>
      <c r="I12" s="350"/>
      <c r="J12" s="350"/>
      <c r="K12" s="350"/>
      <c r="L12" s="350"/>
      <c r="M12" s="350"/>
      <c r="N12" s="350"/>
      <c r="O12" s="350"/>
    </row>
    <row r="13" spans="1:15" x14ac:dyDescent="0.25">
      <c r="A13" s="350"/>
      <c r="B13" s="350"/>
      <c r="C13" s="350"/>
      <c r="D13" s="350"/>
      <c r="E13" s="350"/>
      <c r="F13" s="350"/>
      <c r="G13" s="350"/>
      <c r="H13" s="350"/>
      <c r="I13" s="350"/>
      <c r="J13" s="350"/>
      <c r="K13" s="350"/>
      <c r="L13" s="350"/>
      <c r="M13" s="350"/>
      <c r="N13" s="350"/>
      <c r="O13" s="350"/>
    </row>
    <row r="14" spans="1:15" x14ac:dyDescent="0.25">
      <c r="A14" s="350"/>
      <c r="B14" s="350"/>
      <c r="C14" s="350"/>
      <c r="D14" s="350"/>
      <c r="E14" s="350"/>
      <c r="F14" s="350"/>
      <c r="G14" s="350"/>
      <c r="H14" s="350"/>
      <c r="I14" s="350"/>
      <c r="J14" s="350"/>
      <c r="K14" s="350"/>
      <c r="L14" s="350"/>
      <c r="M14" s="350"/>
      <c r="N14" s="350"/>
      <c r="O14" s="350"/>
    </row>
    <row r="15" spans="1:15" x14ac:dyDescent="0.25">
      <c r="A15" s="350"/>
      <c r="B15" s="350"/>
      <c r="C15" s="350"/>
      <c r="D15" s="350"/>
      <c r="E15" s="350"/>
      <c r="F15" s="350"/>
      <c r="G15" s="350"/>
      <c r="H15" s="350"/>
      <c r="I15" s="350"/>
      <c r="J15" s="350"/>
      <c r="K15" s="350"/>
      <c r="L15" s="350"/>
      <c r="M15" s="350"/>
      <c r="N15" s="350"/>
      <c r="O15" s="350"/>
    </row>
    <row r="16" spans="1:15" x14ac:dyDescent="0.25">
      <c r="A16" s="350"/>
      <c r="B16" s="350"/>
      <c r="C16" s="350"/>
      <c r="D16" s="350"/>
      <c r="E16" s="350"/>
      <c r="F16" s="350"/>
      <c r="G16" s="350"/>
      <c r="H16" s="350"/>
      <c r="I16" s="350"/>
      <c r="J16" s="350"/>
      <c r="K16" s="350"/>
      <c r="L16" s="350"/>
      <c r="M16" s="350"/>
      <c r="N16" s="350"/>
      <c r="O16" s="350"/>
    </row>
    <row r="17" spans="1:26" x14ac:dyDescent="0.25">
      <c r="A17" s="350"/>
      <c r="B17" s="350"/>
      <c r="C17" s="350"/>
      <c r="D17" s="350"/>
      <c r="E17" s="350"/>
      <c r="F17" s="350"/>
      <c r="G17" s="350"/>
      <c r="H17" s="350"/>
      <c r="I17" s="350"/>
      <c r="J17" s="350"/>
      <c r="K17" s="350"/>
      <c r="L17" s="350"/>
      <c r="M17" s="350"/>
      <c r="N17" s="350"/>
      <c r="O17" s="350"/>
    </row>
    <row r="18" spans="1:26" x14ac:dyDescent="0.25">
      <c r="A18" s="350"/>
      <c r="B18" s="350"/>
      <c r="C18" s="350"/>
      <c r="D18" s="350"/>
      <c r="E18" s="350"/>
      <c r="F18" s="350"/>
      <c r="G18" s="350"/>
      <c r="H18" s="350"/>
      <c r="I18" s="350"/>
      <c r="J18" s="350"/>
      <c r="K18" s="350"/>
      <c r="L18" s="350"/>
      <c r="M18" s="350"/>
      <c r="N18" s="350"/>
      <c r="O18" s="350"/>
    </row>
    <row r="19" spans="1:26" x14ac:dyDescent="0.25">
      <c r="A19" s="350"/>
      <c r="B19" s="350"/>
      <c r="C19" s="350"/>
      <c r="D19" s="350"/>
      <c r="E19" s="350"/>
      <c r="F19" s="350"/>
      <c r="G19" s="350"/>
      <c r="H19" s="350"/>
      <c r="I19" s="350"/>
      <c r="J19" s="350"/>
      <c r="K19" s="350"/>
      <c r="L19" s="350"/>
      <c r="M19" s="350"/>
      <c r="N19" s="350"/>
      <c r="O19" s="350"/>
    </row>
    <row r="20" spans="1:26" x14ac:dyDescent="0.25">
      <c r="A20" s="645" t="s">
        <v>58</v>
      </c>
      <c r="B20" s="645" t="s">
        <v>432</v>
      </c>
      <c r="C20" s="645"/>
      <c r="D20" s="645" t="s">
        <v>560</v>
      </c>
      <c r="E20" s="645" t="s">
        <v>561</v>
      </c>
      <c r="F20" s="645"/>
      <c r="G20" s="645" t="s">
        <v>562</v>
      </c>
      <c r="H20" s="645"/>
      <c r="I20" s="645" t="s">
        <v>563</v>
      </c>
      <c r="J20" s="645"/>
      <c r="K20" s="645" t="s">
        <v>564</v>
      </c>
      <c r="L20" s="645"/>
      <c r="M20" s="645" t="s">
        <v>565</v>
      </c>
      <c r="N20" s="645"/>
      <c r="O20" s="645"/>
      <c r="Q20" s="645" t="s">
        <v>579</v>
      </c>
      <c r="R20" s="645" t="s">
        <v>570</v>
      </c>
      <c r="S20" s="645" t="s">
        <v>571</v>
      </c>
    </row>
    <row r="21" spans="1:26" ht="30" x14ac:dyDescent="0.25">
      <c r="A21" s="645"/>
      <c r="B21" s="645"/>
      <c r="C21" s="645"/>
      <c r="D21" s="645"/>
      <c r="E21" s="330" t="s">
        <v>566</v>
      </c>
      <c r="F21" s="330" t="s">
        <v>567</v>
      </c>
      <c r="G21" s="330" t="s">
        <v>566</v>
      </c>
      <c r="H21" s="330" t="s">
        <v>567</v>
      </c>
      <c r="I21" s="330" t="s">
        <v>566</v>
      </c>
      <c r="J21" s="330" t="s">
        <v>567</v>
      </c>
      <c r="K21" s="330" t="s">
        <v>566</v>
      </c>
      <c r="L21" s="330" t="s">
        <v>567</v>
      </c>
      <c r="M21" s="330" t="s">
        <v>566</v>
      </c>
      <c r="N21" s="330" t="s">
        <v>567</v>
      </c>
      <c r="O21" s="330" t="s">
        <v>568</v>
      </c>
      <c r="Q21" s="645"/>
      <c r="R21" s="645"/>
      <c r="S21" s="645"/>
      <c r="U21" s="344" t="s">
        <v>574</v>
      </c>
      <c r="V21" s="344" t="s">
        <v>575</v>
      </c>
      <c r="W21" s="344" t="s">
        <v>576</v>
      </c>
      <c r="X21" s="344"/>
      <c r="Y21" s="344" t="s">
        <v>575</v>
      </c>
      <c r="Z21" s="344" t="s">
        <v>576</v>
      </c>
    </row>
    <row r="22" spans="1:26" ht="24" x14ac:dyDescent="0.25">
      <c r="A22" s="653" t="s">
        <v>30</v>
      </c>
      <c r="B22" s="653" t="s">
        <v>557</v>
      </c>
      <c r="C22" s="649" t="s">
        <v>139</v>
      </c>
      <c r="D22" s="352" t="s">
        <v>205</v>
      </c>
      <c r="E22" s="353">
        <v>0.25</v>
      </c>
      <c r="F22" s="354">
        <v>0.25</v>
      </c>
      <c r="G22" s="353">
        <v>0.25</v>
      </c>
      <c r="H22" s="353">
        <v>0.25</v>
      </c>
      <c r="I22" s="353">
        <v>0.25</v>
      </c>
      <c r="J22" s="354">
        <v>0.25</v>
      </c>
      <c r="K22" s="353">
        <v>0.25</v>
      </c>
      <c r="L22" s="354"/>
      <c r="M22" s="355">
        <f>+E22+G22+I22+K22</f>
        <v>1</v>
      </c>
      <c r="N22" s="355">
        <f>+F22+H22+J22+L22</f>
        <v>0.75</v>
      </c>
      <c r="O22" s="356">
        <f>+N22/M22</f>
        <v>0.75</v>
      </c>
      <c r="Q22" s="359">
        <f>10%/2</f>
        <v>0.05</v>
      </c>
      <c r="R22" s="359">
        <f>+Q22/SUM($Q$22:$Q$24)</f>
        <v>0.5</v>
      </c>
      <c r="S22" s="359">
        <f>+R22*0.25</f>
        <v>0.125</v>
      </c>
      <c r="U22" s="652" t="s">
        <v>577</v>
      </c>
      <c r="V22" s="652">
        <f>+SUMPRODUCT(O22:O34,S22:S34)</f>
        <v>0.4434848485416667</v>
      </c>
      <c r="W22" s="652">
        <f>1-V22</f>
        <v>0.5565151514583333</v>
      </c>
      <c r="X22" s="345" t="s">
        <v>578</v>
      </c>
      <c r="Y22" s="346">
        <f>+R34*O34</f>
        <v>0</v>
      </c>
      <c r="Z22" s="346">
        <f>1-Y22</f>
        <v>1</v>
      </c>
    </row>
    <row r="23" spans="1:26" ht="48" x14ac:dyDescent="0.25">
      <c r="A23" s="653"/>
      <c r="B23" s="653"/>
      <c r="C23" s="649"/>
      <c r="D23" s="352" t="s">
        <v>238</v>
      </c>
      <c r="E23" s="354"/>
      <c r="F23" s="354"/>
      <c r="G23" s="354">
        <v>2</v>
      </c>
      <c r="H23" s="354">
        <v>1.7</v>
      </c>
      <c r="I23" s="354"/>
      <c r="J23" s="354">
        <v>0.3</v>
      </c>
      <c r="K23" s="354"/>
      <c r="L23" s="354"/>
      <c r="M23" s="355">
        <f t="shared" ref="M23:M34" si="0">+E23+G23+I23+K23</f>
        <v>2</v>
      </c>
      <c r="N23" s="355">
        <f t="shared" ref="N23:N34" si="1">+F23+H23+J23+L23</f>
        <v>2</v>
      </c>
      <c r="O23" s="356">
        <f t="shared" ref="O23:O34" si="2">+N23/M23</f>
        <v>1</v>
      </c>
      <c r="Q23" s="359">
        <f>5%/2</f>
        <v>2.5000000000000001E-2</v>
      </c>
      <c r="R23" s="359">
        <f t="shared" ref="R23:R24" si="3">+Q23/SUM($Q$22:$Q$24)</f>
        <v>0.25</v>
      </c>
      <c r="S23" s="359">
        <f t="shared" ref="S23:S34" si="4">+R23*0.25</f>
        <v>6.25E-2</v>
      </c>
      <c r="U23" s="652"/>
      <c r="V23" s="652"/>
      <c r="W23" s="652"/>
      <c r="X23" s="345" t="s">
        <v>559</v>
      </c>
      <c r="Y23" s="346">
        <f>+O33*R33</f>
        <v>0.63977272750000003</v>
      </c>
      <c r="Z23" s="346">
        <f>1-Y23</f>
        <v>0.36022727249999997</v>
      </c>
    </row>
    <row r="24" spans="1:26" ht="48" x14ac:dyDescent="0.25">
      <c r="A24" s="653"/>
      <c r="B24" s="653"/>
      <c r="C24" s="649"/>
      <c r="D24" s="352" t="s">
        <v>328</v>
      </c>
      <c r="E24" s="354"/>
      <c r="F24" s="354"/>
      <c r="G24" s="354"/>
      <c r="H24" s="354"/>
      <c r="I24" s="353">
        <v>0.5</v>
      </c>
      <c r="J24" s="354">
        <v>0.5</v>
      </c>
      <c r="K24" s="353">
        <v>0.5</v>
      </c>
      <c r="L24" s="354"/>
      <c r="M24" s="355">
        <f t="shared" si="0"/>
        <v>1</v>
      </c>
      <c r="N24" s="355">
        <f t="shared" si="1"/>
        <v>0.5</v>
      </c>
      <c r="O24" s="356">
        <f t="shared" si="2"/>
        <v>0.5</v>
      </c>
      <c r="Q24" s="359">
        <f>5%/2</f>
        <v>2.5000000000000001E-2</v>
      </c>
      <c r="R24" s="359">
        <f t="shared" si="3"/>
        <v>0.25</v>
      </c>
      <c r="S24" s="359">
        <f t="shared" si="4"/>
        <v>6.25E-2</v>
      </c>
      <c r="U24" s="652"/>
      <c r="V24" s="652"/>
      <c r="W24" s="652"/>
      <c r="X24" s="345" t="s">
        <v>558</v>
      </c>
      <c r="Y24" s="346">
        <f>+SUMPRODUCT(O25:O32,R25:R32)</f>
        <v>0.38416666666666671</v>
      </c>
      <c r="Z24" s="346">
        <f>1-Y24</f>
        <v>0.61583333333333323</v>
      </c>
    </row>
    <row r="25" spans="1:26" ht="15.75" x14ac:dyDescent="0.25">
      <c r="A25" s="653"/>
      <c r="B25" s="653" t="s">
        <v>558</v>
      </c>
      <c r="C25" s="649" t="s">
        <v>152</v>
      </c>
      <c r="D25" s="357" t="s">
        <v>208</v>
      </c>
      <c r="E25" s="362"/>
      <c r="F25" s="332"/>
      <c r="G25" s="362">
        <v>4</v>
      </c>
      <c r="H25" s="332">
        <v>0</v>
      </c>
      <c r="I25" s="362"/>
      <c r="J25" s="332">
        <v>1.4</v>
      </c>
      <c r="K25" s="362"/>
      <c r="L25" s="354"/>
      <c r="M25" s="355">
        <f t="shared" si="0"/>
        <v>4</v>
      </c>
      <c r="N25" s="355">
        <f t="shared" si="1"/>
        <v>1.4</v>
      </c>
      <c r="O25" s="356">
        <f t="shared" si="2"/>
        <v>0.35</v>
      </c>
      <c r="Q25" s="359">
        <f>5%/2</f>
        <v>2.5000000000000001E-2</v>
      </c>
      <c r="R25" s="359">
        <f>+Q25/SUM($Q$25:$Q$32)</f>
        <v>8.3333333333333343E-2</v>
      </c>
      <c r="S25" s="359">
        <f t="shared" si="4"/>
        <v>2.0833333333333336E-2</v>
      </c>
      <c r="U25" s="345"/>
      <c r="V25" s="345"/>
      <c r="W25" s="345"/>
      <c r="X25" s="345" t="s">
        <v>557</v>
      </c>
      <c r="Y25" s="346">
        <f>+SUMPRODUCT(O22:O24,R22:R24)</f>
        <v>0.75</v>
      </c>
      <c r="Z25" s="346">
        <f>1-Y25</f>
        <v>0.25</v>
      </c>
    </row>
    <row r="26" spans="1:26" ht="24" x14ac:dyDescent="0.25">
      <c r="A26" s="653"/>
      <c r="B26" s="653"/>
      <c r="C26" s="649"/>
      <c r="D26" s="357" t="s">
        <v>213</v>
      </c>
      <c r="E26" s="362"/>
      <c r="F26" s="332"/>
      <c r="G26" s="362"/>
      <c r="H26" s="332"/>
      <c r="I26" s="362">
        <v>1</v>
      </c>
      <c r="J26" s="332">
        <v>0.75</v>
      </c>
      <c r="K26" s="362">
        <v>1</v>
      </c>
      <c r="L26" s="354"/>
      <c r="M26" s="355">
        <f t="shared" si="0"/>
        <v>2</v>
      </c>
      <c r="N26" s="355">
        <f t="shared" si="1"/>
        <v>0.75</v>
      </c>
      <c r="O26" s="356">
        <f t="shared" si="2"/>
        <v>0.375</v>
      </c>
      <c r="Q26" s="359">
        <f>10%/2</f>
        <v>0.05</v>
      </c>
      <c r="R26" s="359">
        <f t="shared" ref="R26:R32" si="5">+Q26/SUM($Q$25:$Q$32)</f>
        <v>0.16666666666666669</v>
      </c>
      <c r="S26" s="359">
        <f t="shared" si="4"/>
        <v>4.1666666666666671E-2</v>
      </c>
      <c r="X26" s="345" t="str">
        <f>+U22</f>
        <v>Objetivo 3</v>
      </c>
      <c r="Y26" s="346">
        <f>+V22</f>
        <v>0.4434848485416667</v>
      </c>
      <c r="Z26" s="346">
        <f>+W22</f>
        <v>0.5565151514583333</v>
      </c>
    </row>
    <row r="27" spans="1:26" ht="24" x14ac:dyDescent="0.25">
      <c r="A27" s="653"/>
      <c r="B27" s="653"/>
      <c r="C27" s="649"/>
      <c r="D27" s="357" t="s">
        <v>331</v>
      </c>
      <c r="E27" s="362"/>
      <c r="F27" s="332"/>
      <c r="G27" s="362">
        <v>1</v>
      </c>
      <c r="H27" s="332">
        <v>0</v>
      </c>
      <c r="I27" s="362"/>
      <c r="J27" s="332">
        <v>0.75</v>
      </c>
      <c r="K27" s="362"/>
      <c r="L27" s="354"/>
      <c r="M27" s="355">
        <f t="shared" si="0"/>
        <v>1</v>
      </c>
      <c r="N27" s="355">
        <f t="shared" si="1"/>
        <v>0.75</v>
      </c>
      <c r="O27" s="356">
        <f t="shared" si="2"/>
        <v>0.75</v>
      </c>
      <c r="Q27" s="359">
        <f>10%/2</f>
        <v>0.05</v>
      </c>
      <c r="R27" s="359">
        <f t="shared" si="5"/>
        <v>0.16666666666666669</v>
      </c>
      <c r="S27" s="359">
        <f t="shared" si="4"/>
        <v>4.1666666666666671E-2</v>
      </c>
    </row>
    <row r="28" spans="1:26" ht="24" x14ac:dyDescent="0.25">
      <c r="A28" s="653"/>
      <c r="B28" s="653"/>
      <c r="C28" s="649"/>
      <c r="D28" s="357" t="s">
        <v>218</v>
      </c>
      <c r="E28" s="362"/>
      <c r="F28" s="332"/>
      <c r="G28" s="362"/>
      <c r="H28" s="332"/>
      <c r="I28" s="362">
        <v>1</v>
      </c>
      <c r="J28" s="332">
        <v>1</v>
      </c>
      <c r="K28" s="362">
        <v>1</v>
      </c>
      <c r="L28" s="354"/>
      <c r="M28" s="355">
        <f t="shared" si="0"/>
        <v>2</v>
      </c>
      <c r="N28" s="355">
        <f t="shared" si="1"/>
        <v>1</v>
      </c>
      <c r="O28" s="356">
        <f t="shared" si="2"/>
        <v>0.5</v>
      </c>
      <c r="Q28" s="359">
        <f>10%/2</f>
        <v>0.05</v>
      </c>
      <c r="R28" s="359">
        <f t="shared" si="5"/>
        <v>0.16666666666666669</v>
      </c>
      <c r="S28" s="359">
        <f t="shared" si="4"/>
        <v>4.1666666666666671E-2</v>
      </c>
    </row>
    <row r="29" spans="1:26" ht="24" x14ac:dyDescent="0.25">
      <c r="A29" s="653"/>
      <c r="B29" s="653"/>
      <c r="C29" s="649"/>
      <c r="D29" s="357" t="s">
        <v>226</v>
      </c>
      <c r="E29" s="360">
        <v>0.25</v>
      </c>
      <c r="F29" s="361">
        <v>0.25</v>
      </c>
      <c r="G29" s="360">
        <v>0.25</v>
      </c>
      <c r="H29" s="361">
        <v>0.25</v>
      </c>
      <c r="I29" s="360">
        <v>0.25</v>
      </c>
      <c r="J29" s="361">
        <v>0.11</v>
      </c>
      <c r="K29" s="360">
        <v>0.25</v>
      </c>
      <c r="L29" s="354"/>
      <c r="M29" s="355">
        <f t="shared" si="0"/>
        <v>1</v>
      </c>
      <c r="N29" s="355">
        <f t="shared" si="1"/>
        <v>0.61</v>
      </c>
      <c r="O29" s="356">
        <f t="shared" si="2"/>
        <v>0.61</v>
      </c>
      <c r="Q29" s="359">
        <f>5%/2</f>
        <v>2.5000000000000001E-2</v>
      </c>
      <c r="R29" s="359">
        <f t="shared" si="5"/>
        <v>8.3333333333333343E-2</v>
      </c>
      <c r="S29" s="359">
        <f t="shared" si="4"/>
        <v>2.0833333333333336E-2</v>
      </c>
    </row>
    <row r="30" spans="1:26" ht="24" x14ac:dyDescent="0.25">
      <c r="A30" s="653"/>
      <c r="B30" s="653"/>
      <c r="C30" s="649"/>
      <c r="D30" s="357" t="s">
        <v>220</v>
      </c>
      <c r="E30" s="362"/>
      <c r="F30" s="332"/>
      <c r="G30" s="362">
        <v>1</v>
      </c>
      <c r="H30" s="332">
        <v>0</v>
      </c>
      <c r="I30" s="362"/>
      <c r="J30" s="332"/>
      <c r="K30" s="362"/>
      <c r="L30" s="354"/>
      <c r="M30" s="355">
        <f t="shared" si="0"/>
        <v>1</v>
      </c>
      <c r="N30" s="355">
        <f t="shared" si="1"/>
        <v>0</v>
      </c>
      <c r="O30" s="356">
        <f t="shared" si="2"/>
        <v>0</v>
      </c>
      <c r="Q30" s="359">
        <f>5%/2</f>
        <v>2.5000000000000001E-2</v>
      </c>
      <c r="R30" s="359">
        <f t="shared" si="5"/>
        <v>8.3333333333333343E-2</v>
      </c>
      <c r="S30" s="359">
        <f t="shared" si="4"/>
        <v>2.0833333333333336E-2</v>
      </c>
    </row>
    <row r="31" spans="1:26" ht="24" x14ac:dyDescent="0.25">
      <c r="A31" s="653"/>
      <c r="B31" s="653"/>
      <c r="C31" s="649"/>
      <c r="D31" s="357" t="s">
        <v>221</v>
      </c>
      <c r="E31" s="362"/>
      <c r="F31" s="332"/>
      <c r="G31" s="362"/>
      <c r="H31" s="332"/>
      <c r="I31" s="362">
        <v>1</v>
      </c>
      <c r="J31" s="332">
        <v>0</v>
      </c>
      <c r="K31" s="362"/>
      <c r="L31" s="354"/>
      <c r="M31" s="355">
        <f t="shared" si="0"/>
        <v>1</v>
      </c>
      <c r="N31" s="355">
        <f t="shared" si="1"/>
        <v>0</v>
      </c>
      <c r="O31" s="356">
        <f t="shared" si="2"/>
        <v>0</v>
      </c>
      <c r="Q31" s="359">
        <f>5%/2</f>
        <v>2.5000000000000001E-2</v>
      </c>
      <c r="R31" s="359">
        <f t="shared" si="5"/>
        <v>8.3333333333333343E-2</v>
      </c>
      <c r="S31" s="359">
        <f t="shared" si="4"/>
        <v>2.0833333333333336E-2</v>
      </c>
    </row>
    <row r="32" spans="1:26" ht="48" x14ac:dyDescent="0.25">
      <c r="A32" s="653"/>
      <c r="B32" s="653"/>
      <c r="C32" s="649"/>
      <c r="D32" s="357" t="s">
        <v>255</v>
      </c>
      <c r="E32" s="362"/>
      <c r="F32" s="332"/>
      <c r="G32" s="361">
        <v>0.2</v>
      </c>
      <c r="H32" s="361">
        <v>0.2</v>
      </c>
      <c r="I32" s="361">
        <v>0.4</v>
      </c>
      <c r="J32" s="332">
        <v>0</v>
      </c>
      <c r="K32" s="361">
        <v>0.4</v>
      </c>
      <c r="L32" s="354"/>
      <c r="M32" s="355">
        <f t="shared" si="0"/>
        <v>1</v>
      </c>
      <c r="N32" s="355">
        <f t="shared" si="1"/>
        <v>0.2</v>
      </c>
      <c r="O32" s="356">
        <f t="shared" si="2"/>
        <v>0.2</v>
      </c>
      <c r="Q32" s="359">
        <f>10%/2</f>
        <v>0.05</v>
      </c>
      <c r="R32" s="359">
        <f t="shared" si="5"/>
        <v>0.16666666666666669</v>
      </c>
      <c r="S32" s="359">
        <f t="shared" si="4"/>
        <v>4.1666666666666671E-2</v>
      </c>
    </row>
    <row r="33" spans="1:19" ht="36" x14ac:dyDescent="0.25">
      <c r="A33" s="653"/>
      <c r="B33" s="358" t="s">
        <v>559</v>
      </c>
      <c r="C33" s="334" t="s">
        <v>154</v>
      </c>
      <c r="D33" s="357" t="s">
        <v>228</v>
      </c>
      <c r="E33" s="354"/>
      <c r="F33" s="354"/>
      <c r="G33" s="361">
        <v>0.3</v>
      </c>
      <c r="H33" s="361">
        <v>0.33</v>
      </c>
      <c r="I33" s="361">
        <v>0.3</v>
      </c>
      <c r="J33" s="361">
        <v>0.18181818199999999</v>
      </c>
      <c r="K33" s="361">
        <v>0.2</v>
      </c>
      <c r="L33" s="332"/>
      <c r="M33" s="355">
        <f t="shared" si="0"/>
        <v>0.8</v>
      </c>
      <c r="N33" s="355">
        <f t="shared" si="1"/>
        <v>0.51181818200000007</v>
      </c>
      <c r="O33" s="356">
        <f t="shared" si="2"/>
        <v>0.63977272750000003</v>
      </c>
      <c r="Q33" s="359">
        <f>10%/2</f>
        <v>0.05</v>
      </c>
      <c r="R33" s="359">
        <v>1</v>
      </c>
      <c r="S33" s="359">
        <f t="shared" si="4"/>
        <v>0.25</v>
      </c>
    </row>
    <row r="34" spans="1:19" ht="72" x14ac:dyDescent="0.25">
      <c r="A34" s="653"/>
      <c r="B34" s="358" t="s">
        <v>578</v>
      </c>
      <c r="C34" s="334" t="s">
        <v>158</v>
      </c>
      <c r="D34" s="357" t="s">
        <v>229</v>
      </c>
      <c r="E34" s="354"/>
      <c r="F34" s="354"/>
      <c r="G34" s="362"/>
      <c r="H34" s="332"/>
      <c r="I34" s="362"/>
      <c r="J34" s="332"/>
      <c r="K34" s="362">
        <v>1</v>
      </c>
      <c r="L34" s="332"/>
      <c r="M34" s="355">
        <f t="shared" si="0"/>
        <v>1</v>
      </c>
      <c r="N34" s="355">
        <f t="shared" si="1"/>
        <v>0</v>
      </c>
      <c r="O34" s="356">
        <f t="shared" si="2"/>
        <v>0</v>
      </c>
      <c r="Q34" s="359">
        <f>10%/2</f>
        <v>0.05</v>
      </c>
      <c r="R34" s="359">
        <v>1</v>
      </c>
      <c r="S34" s="359">
        <f t="shared" si="4"/>
        <v>0.25</v>
      </c>
    </row>
  </sheetData>
  <mergeCells count="27">
    <mergeCell ref="A2:B2"/>
    <mergeCell ref="C2:O2"/>
    <mergeCell ref="A3:B3"/>
    <mergeCell ref="C3:O3"/>
    <mergeCell ref="A4:B4"/>
    <mergeCell ref="C4:O4"/>
    <mergeCell ref="Q20:Q21"/>
    <mergeCell ref="A5:B5"/>
    <mergeCell ref="C5:O5"/>
    <mergeCell ref="A20:A21"/>
    <mergeCell ref="B20:C21"/>
    <mergeCell ref="D20:D21"/>
    <mergeCell ref="E20:F20"/>
    <mergeCell ref="G20:H20"/>
    <mergeCell ref="I20:J20"/>
    <mergeCell ref="K20:L20"/>
    <mergeCell ref="M20:O20"/>
    <mergeCell ref="A22:A34"/>
    <mergeCell ref="B22:B24"/>
    <mergeCell ref="C22:C24"/>
    <mergeCell ref="B25:B32"/>
    <mergeCell ref="C25:C32"/>
    <mergeCell ref="U22:U24"/>
    <mergeCell ref="V22:V24"/>
    <mergeCell ref="W22:W24"/>
    <mergeCell ref="R20:R21"/>
    <mergeCell ref="S20:S21"/>
  </mergeCells>
  <conditionalFormatting sqref="O22:O34">
    <cfRule type="iconSet" priority="21">
      <iconSet iconSet="3TrafficLights2">
        <cfvo type="percent" val="0"/>
        <cfvo type="num" val="0.7"/>
        <cfvo type="num" val="0.9"/>
      </iconSet>
    </cfRule>
    <cfRule type="cellIs" dxfId="50" priority="22" stopIfTrue="1" operator="greaterThan">
      <formula>0.9</formula>
    </cfRule>
    <cfRule type="cellIs" dxfId="49" priority="23" stopIfTrue="1" operator="between">
      <formula>0.7</formula>
      <formula>0.89</formula>
    </cfRule>
    <cfRule type="cellIs" dxfId="48" priority="24" stopIfTrue="1" operator="between">
      <formula>0</formula>
      <formula>0.69</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3"/>
  <sheetViews>
    <sheetView zoomScale="70" zoomScaleNormal="70" workbookViewId="0">
      <selection activeCell="X9" sqref="A9:X10"/>
    </sheetView>
  </sheetViews>
  <sheetFormatPr baseColWidth="10" defaultRowHeight="15" x14ac:dyDescent="0.25"/>
  <cols>
    <col min="1" max="1" width="16.140625" customWidth="1"/>
    <col min="3" max="3" width="23.5703125" customWidth="1"/>
    <col min="4" max="4" width="34.7109375" customWidth="1"/>
    <col min="16" max="16" width="5.5703125" customWidth="1"/>
    <col min="17" max="19" width="18.7109375" customWidth="1"/>
    <col min="21" max="21" width="14.42578125" bestFit="1" customWidth="1"/>
    <col min="22" max="22" width="19.42578125" bestFit="1" customWidth="1"/>
    <col min="24" max="24" width="16.28515625" customWidth="1"/>
    <col min="25" max="25" width="16.140625" customWidth="1"/>
    <col min="27" max="27" width="44.5703125" customWidth="1"/>
    <col min="28" max="28" width="34.7109375" customWidth="1"/>
    <col min="31" max="32" width="17.28515625" customWidth="1"/>
    <col min="34" max="34" width="21" bestFit="1" customWidth="1"/>
    <col min="37" max="37" width="13.5703125" bestFit="1" customWidth="1"/>
  </cols>
  <sheetData>
    <row r="1" spans="1:33" x14ac:dyDescent="0.25">
      <c r="A1" s="658" t="s">
        <v>598</v>
      </c>
      <c r="B1" s="658"/>
      <c r="C1" s="658"/>
      <c r="D1" s="658"/>
      <c r="E1" s="658"/>
      <c r="F1" s="658"/>
      <c r="G1" s="658"/>
      <c r="H1" s="658"/>
      <c r="I1" s="658"/>
      <c r="J1" s="658"/>
      <c r="K1" s="658"/>
      <c r="L1" s="658"/>
      <c r="M1" s="658"/>
      <c r="N1" s="658"/>
      <c r="O1" s="658"/>
      <c r="P1" s="658"/>
      <c r="Q1" s="658"/>
      <c r="R1" s="658"/>
      <c r="S1" s="658"/>
      <c r="T1" s="658"/>
      <c r="U1" s="658"/>
      <c r="V1" s="658"/>
      <c r="W1" s="658"/>
    </row>
    <row r="2" spans="1:33" x14ac:dyDescent="0.25">
      <c r="A2" s="658"/>
      <c r="B2" s="658"/>
      <c r="C2" s="658"/>
      <c r="D2" s="658"/>
      <c r="E2" s="658"/>
      <c r="F2" s="658"/>
      <c r="G2" s="658"/>
      <c r="H2" s="658"/>
      <c r="I2" s="658"/>
      <c r="J2" s="658"/>
      <c r="K2" s="658"/>
      <c r="L2" s="658"/>
      <c r="M2" s="658"/>
      <c r="N2" s="658"/>
      <c r="O2" s="658"/>
      <c r="P2" s="658"/>
      <c r="Q2" s="658"/>
      <c r="R2" s="658"/>
      <c r="S2" s="658"/>
      <c r="T2" s="658"/>
      <c r="U2" s="658"/>
      <c r="V2" s="658"/>
      <c r="W2" s="658"/>
    </row>
    <row r="3" spans="1:33" x14ac:dyDescent="0.25">
      <c r="A3" s="658"/>
      <c r="B3" s="658"/>
      <c r="C3" s="658"/>
      <c r="D3" s="658"/>
      <c r="E3" s="658"/>
      <c r="F3" s="658"/>
      <c r="G3" s="658"/>
      <c r="H3" s="658"/>
      <c r="I3" s="658"/>
      <c r="J3" s="658"/>
      <c r="K3" s="658"/>
      <c r="L3" s="658"/>
      <c r="M3" s="658"/>
      <c r="N3" s="658"/>
      <c r="O3" s="658"/>
      <c r="P3" s="658"/>
      <c r="Q3" s="658"/>
      <c r="R3" s="658"/>
      <c r="S3" s="658"/>
      <c r="T3" s="658"/>
      <c r="U3" s="658"/>
      <c r="V3" s="658"/>
      <c r="W3" s="658"/>
    </row>
    <row r="5" spans="1:33" ht="15" customHeight="1" x14ac:dyDescent="0.25">
      <c r="A5" s="650" t="s">
        <v>557</v>
      </c>
      <c r="B5" s="650"/>
      <c r="C5" s="654" t="s">
        <v>158</v>
      </c>
      <c r="D5" s="654"/>
      <c r="E5" s="654"/>
      <c r="F5" s="654"/>
      <c r="G5" s="654"/>
      <c r="H5" s="654"/>
      <c r="I5" s="654"/>
      <c r="J5" s="654"/>
      <c r="K5" s="654"/>
      <c r="L5" s="654"/>
      <c r="M5" s="654"/>
      <c r="N5" s="654"/>
      <c r="O5" s="654"/>
    </row>
    <row r="6" spans="1:33" ht="15" customHeight="1" x14ac:dyDescent="0.25">
      <c r="A6" s="650" t="s">
        <v>558</v>
      </c>
      <c r="B6" s="650"/>
      <c r="C6" s="654" t="s">
        <v>154</v>
      </c>
      <c r="D6" s="654"/>
      <c r="E6" s="654"/>
      <c r="F6" s="654"/>
      <c r="G6" s="654"/>
      <c r="H6" s="654"/>
      <c r="I6" s="654"/>
      <c r="J6" s="654"/>
      <c r="K6" s="654"/>
      <c r="L6" s="654"/>
      <c r="M6" s="654"/>
      <c r="N6" s="654"/>
      <c r="O6" s="654"/>
    </row>
    <row r="7" spans="1:33" ht="15" customHeight="1" x14ac:dyDescent="0.25">
      <c r="A7" s="650" t="s">
        <v>559</v>
      </c>
      <c r="B7" s="650"/>
      <c r="C7" s="654" t="s">
        <v>156</v>
      </c>
      <c r="D7" s="654"/>
      <c r="E7" s="654"/>
      <c r="F7" s="654"/>
      <c r="G7" s="654"/>
      <c r="H7" s="654"/>
      <c r="I7" s="654"/>
      <c r="J7" s="654"/>
      <c r="K7" s="654"/>
      <c r="L7" s="654"/>
      <c r="M7" s="654"/>
      <c r="N7" s="654"/>
      <c r="O7" s="654"/>
    </row>
    <row r="8" spans="1:33" x14ac:dyDescent="0.25">
      <c r="A8" s="650" t="s">
        <v>578</v>
      </c>
      <c r="B8" s="650"/>
      <c r="C8" s="659" t="s">
        <v>152</v>
      </c>
      <c r="D8" s="660"/>
      <c r="E8" s="660"/>
      <c r="F8" s="660"/>
      <c r="G8" s="660"/>
      <c r="H8" s="660"/>
      <c r="I8" s="660"/>
      <c r="J8" s="660"/>
      <c r="K8" s="660"/>
      <c r="L8" s="660"/>
      <c r="M8" s="660"/>
      <c r="N8" s="660"/>
      <c r="O8" s="661"/>
    </row>
    <row r="9" spans="1:33" ht="15" customHeight="1" x14ac:dyDescent="0.25">
      <c r="A9" s="650" t="s">
        <v>584</v>
      </c>
      <c r="B9" s="650"/>
      <c r="C9" s="654" t="s">
        <v>157</v>
      </c>
      <c r="D9" s="654"/>
      <c r="E9" s="654"/>
      <c r="F9" s="654"/>
      <c r="G9" s="654"/>
      <c r="H9" s="654"/>
      <c r="I9" s="654"/>
      <c r="J9" s="654"/>
      <c r="K9" s="654"/>
      <c r="L9" s="654"/>
      <c r="M9" s="654"/>
      <c r="N9" s="654"/>
      <c r="O9" s="654"/>
    </row>
    <row r="10" spans="1:33" ht="30" x14ac:dyDescent="0.25">
      <c r="A10" s="350"/>
      <c r="B10" s="350"/>
      <c r="C10" s="350"/>
      <c r="D10" s="350"/>
      <c r="E10" s="350"/>
      <c r="F10" s="350"/>
      <c r="G10" s="350"/>
      <c r="H10" s="350"/>
      <c r="I10" s="350"/>
      <c r="J10" s="350"/>
      <c r="K10" s="350"/>
      <c r="L10" s="350"/>
      <c r="M10" s="350"/>
      <c r="N10" s="350"/>
      <c r="O10" s="350"/>
      <c r="AF10" s="344" t="s">
        <v>575</v>
      </c>
      <c r="AG10" s="344" t="s">
        <v>576</v>
      </c>
    </row>
    <row r="11" spans="1:33" x14ac:dyDescent="0.25">
      <c r="A11" s="350"/>
      <c r="B11" s="350"/>
      <c r="C11" s="350"/>
      <c r="D11" s="350"/>
      <c r="E11" s="350"/>
      <c r="F11" s="350"/>
      <c r="G11" s="350"/>
      <c r="H11" s="350"/>
      <c r="I11" s="350"/>
      <c r="J11" s="350"/>
      <c r="K11" s="350"/>
      <c r="L11" s="350"/>
      <c r="M11" s="350"/>
      <c r="N11" s="350"/>
      <c r="O11" s="350"/>
      <c r="Y11" s="650" t="s">
        <v>616</v>
      </c>
      <c r="Z11" s="650"/>
      <c r="AA11" s="654" t="s">
        <v>158</v>
      </c>
      <c r="AB11" s="654"/>
      <c r="AC11" s="654"/>
      <c r="AD11" s="654"/>
      <c r="AE11" s="437" t="s">
        <v>616</v>
      </c>
      <c r="AF11" s="412">
        <f>+AVERAGE(AC39:AC40)</f>
        <v>0.36499999999999999</v>
      </c>
      <c r="AG11" s="412">
        <f>1-AF11</f>
        <v>0.63500000000000001</v>
      </c>
    </row>
    <row r="12" spans="1:33" x14ac:dyDescent="0.25">
      <c r="A12" s="350"/>
      <c r="B12" s="350"/>
      <c r="C12" s="350"/>
      <c r="D12" s="350"/>
      <c r="E12" s="350"/>
      <c r="F12" s="350"/>
      <c r="G12" s="350"/>
      <c r="H12" s="350"/>
      <c r="I12" s="350"/>
      <c r="J12" s="350"/>
      <c r="K12" s="350"/>
      <c r="L12" s="350"/>
      <c r="M12" s="350"/>
      <c r="N12" s="350"/>
      <c r="O12" s="350"/>
      <c r="Y12" s="650" t="s">
        <v>584</v>
      </c>
      <c r="Z12" s="650"/>
      <c r="AA12" s="654" t="s">
        <v>154</v>
      </c>
      <c r="AB12" s="654"/>
      <c r="AC12" s="654"/>
      <c r="AD12" s="654"/>
      <c r="AE12" s="437" t="s">
        <v>584</v>
      </c>
      <c r="AF12" s="412">
        <f>+AVERAGE(AC34:AC38)</f>
        <v>0.50609408038372083</v>
      </c>
      <c r="AG12" s="412">
        <f t="shared" ref="AG12:AG17" si="0">1-AF12</f>
        <v>0.49390591961627917</v>
      </c>
    </row>
    <row r="13" spans="1:33" x14ac:dyDescent="0.25">
      <c r="A13" s="350"/>
      <c r="B13" s="350"/>
      <c r="C13" s="350"/>
      <c r="D13" s="350"/>
      <c r="E13" s="350"/>
      <c r="F13" s="350"/>
      <c r="G13" s="350"/>
      <c r="H13" s="350"/>
      <c r="I13" s="350"/>
      <c r="J13" s="350"/>
      <c r="K13" s="350"/>
      <c r="L13" s="350"/>
      <c r="M13" s="350"/>
      <c r="N13" s="350"/>
      <c r="O13" s="350"/>
      <c r="R13" s="344" t="s">
        <v>574</v>
      </c>
      <c r="S13" s="344" t="s">
        <v>575</v>
      </c>
      <c r="T13" s="344" t="s">
        <v>576</v>
      </c>
      <c r="U13" s="344"/>
      <c r="V13" s="344" t="s">
        <v>575</v>
      </c>
      <c r="W13" s="344" t="s">
        <v>576</v>
      </c>
      <c r="Y13" s="650" t="s">
        <v>578</v>
      </c>
      <c r="Z13" s="650"/>
      <c r="AA13" s="659" t="s">
        <v>152</v>
      </c>
      <c r="AB13" s="660"/>
      <c r="AC13" s="660"/>
      <c r="AD13" s="660"/>
      <c r="AE13" s="437" t="s">
        <v>578</v>
      </c>
      <c r="AF13" s="412">
        <f>+AVERAGE(AC29:AC33)</f>
        <v>0.44834539682539687</v>
      </c>
      <c r="AG13" s="412">
        <f t="shared" si="0"/>
        <v>0.55165460317460313</v>
      </c>
    </row>
    <row r="14" spans="1:33" ht="15.75" x14ac:dyDescent="0.25">
      <c r="A14" s="350"/>
      <c r="B14" s="350"/>
      <c r="C14" s="350"/>
      <c r="D14" s="350"/>
      <c r="E14" s="350"/>
      <c r="F14" s="350"/>
      <c r="G14" s="350"/>
      <c r="H14" s="350"/>
      <c r="I14" s="350"/>
      <c r="J14" s="350"/>
      <c r="K14" s="350"/>
      <c r="L14" s="350"/>
      <c r="M14" s="350"/>
      <c r="N14" s="350"/>
      <c r="O14" s="350"/>
      <c r="R14" s="652" t="s">
        <v>583</v>
      </c>
      <c r="S14" s="657">
        <f>+SUMPRODUCT(S26:S38,O26:O38)</f>
        <v>0.59600000000000009</v>
      </c>
      <c r="T14" s="657">
        <f>1-S14</f>
        <v>0.40399999999999991</v>
      </c>
      <c r="U14" s="345" t="s">
        <v>584</v>
      </c>
      <c r="V14" s="346">
        <f>+SUMPRODUCT(O38,R38)</f>
        <v>0.75</v>
      </c>
      <c r="W14" s="346">
        <f>1-V14</f>
        <v>0.25</v>
      </c>
      <c r="Y14" s="650" t="s">
        <v>559</v>
      </c>
      <c r="Z14" s="650"/>
      <c r="AA14" s="654" t="s">
        <v>157</v>
      </c>
      <c r="AB14" s="654"/>
      <c r="AC14" s="654"/>
      <c r="AD14" s="654"/>
      <c r="AE14" s="437" t="s">
        <v>559</v>
      </c>
      <c r="AF14" s="412">
        <f>+AC28</f>
        <v>0.75</v>
      </c>
      <c r="AG14" s="412">
        <f t="shared" si="0"/>
        <v>0.25</v>
      </c>
    </row>
    <row r="15" spans="1:33" ht="15.75" x14ac:dyDescent="0.25">
      <c r="A15" s="350"/>
      <c r="B15" s="350"/>
      <c r="C15" s="350"/>
      <c r="D15" s="350"/>
      <c r="E15" s="350"/>
      <c r="F15" s="350"/>
      <c r="G15" s="350"/>
      <c r="H15" s="350"/>
      <c r="I15" s="350"/>
      <c r="J15" s="350"/>
      <c r="K15" s="350"/>
      <c r="L15" s="350"/>
      <c r="M15" s="350"/>
      <c r="N15" s="350"/>
      <c r="O15" s="350"/>
      <c r="R15" s="652"/>
      <c r="S15" s="657"/>
      <c r="T15" s="657"/>
      <c r="U15" s="345" t="s">
        <v>578</v>
      </c>
      <c r="V15" s="346">
        <f>+SUMPRODUCT(O35:O37,R35:R37)</f>
        <v>0.24999999999999997</v>
      </c>
      <c r="W15" s="346">
        <f t="shared" ref="W15:W19" si="1">1-V15</f>
        <v>0.75</v>
      </c>
      <c r="Y15" s="650" t="s">
        <v>558</v>
      </c>
      <c r="Z15" s="650"/>
      <c r="AA15" s="654" t="s">
        <v>156</v>
      </c>
      <c r="AB15" s="654"/>
      <c r="AC15" s="654"/>
      <c r="AD15" s="654"/>
      <c r="AE15" s="437" t="s">
        <v>558</v>
      </c>
      <c r="AF15" s="412">
        <f>+AC27</f>
        <v>0.75</v>
      </c>
      <c r="AG15" s="412">
        <f t="shared" si="0"/>
        <v>0.25</v>
      </c>
    </row>
    <row r="16" spans="1:33" ht="15.75" x14ac:dyDescent="0.25">
      <c r="A16" s="350"/>
      <c r="B16" s="350"/>
      <c r="C16" s="350"/>
      <c r="D16" s="350"/>
      <c r="E16" s="350"/>
      <c r="F16" s="350"/>
      <c r="G16" s="350"/>
      <c r="H16" s="350"/>
      <c r="I16" s="350"/>
      <c r="J16" s="350"/>
      <c r="K16" s="350"/>
      <c r="L16" s="350"/>
      <c r="M16" s="350"/>
      <c r="N16" s="350"/>
      <c r="O16" s="350"/>
      <c r="R16" s="652"/>
      <c r="S16" s="657"/>
      <c r="T16" s="657"/>
      <c r="U16" s="345" t="s">
        <v>559</v>
      </c>
      <c r="V16" s="346">
        <f>+SUMPRODUCT(O34,R34)</f>
        <v>0.75</v>
      </c>
      <c r="W16" s="346">
        <f t="shared" si="1"/>
        <v>0.25</v>
      </c>
      <c r="Y16" s="650" t="s">
        <v>557</v>
      </c>
      <c r="Z16" s="650"/>
      <c r="AA16" s="654" t="s">
        <v>139</v>
      </c>
      <c r="AB16" s="654"/>
      <c r="AC16" s="654"/>
      <c r="AD16" s="654"/>
      <c r="AE16" s="437" t="s">
        <v>557</v>
      </c>
      <c r="AF16" s="412">
        <f>+AC26</f>
        <v>0.75</v>
      </c>
      <c r="AG16" s="412">
        <f t="shared" si="0"/>
        <v>0.25</v>
      </c>
    </row>
    <row r="17" spans="1:35" ht="15.75" x14ac:dyDescent="0.25">
      <c r="A17" s="350"/>
      <c r="B17" s="350"/>
      <c r="C17" s="350"/>
      <c r="D17" s="350"/>
      <c r="E17" s="350"/>
      <c r="F17" s="350"/>
      <c r="G17" s="350"/>
      <c r="H17" s="350"/>
      <c r="I17" s="350"/>
      <c r="J17" s="350"/>
      <c r="K17" s="350"/>
      <c r="L17" s="350"/>
      <c r="M17" s="350"/>
      <c r="N17" s="350"/>
      <c r="O17" s="350"/>
      <c r="R17" s="345"/>
      <c r="S17" s="345"/>
      <c r="T17" s="345"/>
      <c r="U17" s="345" t="s">
        <v>558</v>
      </c>
      <c r="V17" s="346">
        <f>+SUMPRODUCT(O30:O33,R30:R33)</f>
        <v>0.5</v>
      </c>
      <c r="W17" s="346">
        <f t="shared" si="1"/>
        <v>0.5</v>
      </c>
      <c r="AE17" s="345" t="s">
        <v>583</v>
      </c>
      <c r="AF17" s="438">
        <f>+AI26</f>
        <v>0.59490657953485293</v>
      </c>
      <c r="AG17" s="412">
        <f t="shared" si="0"/>
        <v>0.40509342046514707</v>
      </c>
    </row>
    <row r="18" spans="1:35" ht="15.75" x14ac:dyDescent="0.25">
      <c r="A18" s="350"/>
      <c r="B18" s="350"/>
      <c r="C18" s="350"/>
      <c r="D18" s="350"/>
      <c r="E18" s="350"/>
      <c r="F18" s="350"/>
      <c r="G18" s="350"/>
      <c r="H18" s="350"/>
      <c r="I18" s="350"/>
      <c r="J18" s="350"/>
      <c r="K18" s="350"/>
      <c r="L18" s="350"/>
      <c r="M18" s="350"/>
      <c r="N18" s="350"/>
      <c r="O18" s="350"/>
      <c r="U18" s="345" t="s">
        <v>557</v>
      </c>
      <c r="V18" s="346">
        <f>+SUMPRODUCT(O26:O29,R26:R29)</f>
        <v>0.73</v>
      </c>
      <c r="W18" s="346">
        <f t="shared" si="1"/>
        <v>0.27</v>
      </c>
    </row>
    <row r="19" spans="1:35" ht="15.75" x14ac:dyDescent="0.25">
      <c r="A19" s="350"/>
      <c r="B19" s="350"/>
      <c r="C19" s="350"/>
      <c r="D19" s="350"/>
      <c r="E19" s="350"/>
      <c r="F19" s="350"/>
      <c r="G19" s="350"/>
      <c r="H19" s="350"/>
      <c r="I19" s="350"/>
      <c r="J19" s="350"/>
      <c r="K19" s="350"/>
      <c r="L19" s="350"/>
      <c r="M19" s="350"/>
      <c r="N19" s="350"/>
      <c r="O19" s="350"/>
      <c r="U19" s="345" t="str">
        <f>+R14</f>
        <v>Objetivo 5</v>
      </c>
      <c r="V19" s="346">
        <f>+S14</f>
        <v>0.59600000000000009</v>
      </c>
      <c r="W19" s="346">
        <f t="shared" si="1"/>
        <v>0.40399999999999991</v>
      </c>
    </row>
    <row r="20" spans="1:35" x14ac:dyDescent="0.25">
      <c r="A20" s="350"/>
      <c r="B20" s="350"/>
      <c r="C20" s="350"/>
      <c r="D20" s="350"/>
      <c r="E20" s="350"/>
      <c r="F20" s="350"/>
      <c r="G20" s="350"/>
      <c r="H20" s="350"/>
      <c r="I20" s="350"/>
      <c r="J20" s="350"/>
      <c r="K20" s="350"/>
      <c r="L20" s="350"/>
      <c r="M20" s="350"/>
      <c r="N20" s="350"/>
      <c r="O20" s="350"/>
    </row>
    <row r="21" spans="1:35" x14ac:dyDescent="0.25">
      <c r="A21" s="350"/>
      <c r="B21" s="350"/>
      <c r="C21" s="350"/>
      <c r="D21" s="350"/>
      <c r="E21" s="350"/>
      <c r="F21" s="350"/>
      <c r="G21" s="350"/>
      <c r="H21" s="350"/>
      <c r="I21" s="350"/>
      <c r="J21" s="350"/>
      <c r="K21" s="350"/>
      <c r="L21" s="350"/>
      <c r="M21" s="350"/>
      <c r="N21" s="350"/>
      <c r="O21" s="350"/>
    </row>
    <row r="22" spans="1:35" x14ac:dyDescent="0.25">
      <c r="A22" s="350"/>
      <c r="B22" s="350"/>
      <c r="C22" s="350"/>
      <c r="D22" s="350"/>
      <c r="E22" s="350"/>
      <c r="F22" s="350"/>
      <c r="G22" s="350"/>
      <c r="H22" s="350"/>
      <c r="I22" s="350"/>
      <c r="J22" s="350"/>
      <c r="K22" s="350"/>
      <c r="L22" s="350"/>
      <c r="M22" s="350"/>
      <c r="N22" s="350"/>
      <c r="O22" s="350"/>
    </row>
    <row r="23" spans="1:35" x14ac:dyDescent="0.25">
      <c r="A23" s="350"/>
      <c r="B23" s="350"/>
      <c r="C23" s="350"/>
      <c r="D23" s="350"/>
      <c r="E23" s="350"/>
      <c r="F23" s="350"/>
      <c r="G23" s="350"/>
      <c r="H23" s="350"/>
      <c r="I23" s="350"/>
      <c r="J23" s="350"/>
      <c r="K23" s="350"/>
      <c r="L23" s="350"/>
      <c r="M23" s="350"/>
      <c r="N23" s="350"/>
      <c r="O23" s="350"/>
    </row>
    <row r="24" spans="1:35" ht="15" customHeight="1" x14ac:dyDescent="0.25">
      <c r="A24" s="645" t="s">
        <v>58</v>
      </c>
      <c r="B24" s="645" t="s">
        <v>432</v>
      </c>
      <c r="C24" s="645"/>
      <c r="D24" s="645" t="s">
        <v>560</v>
      </c>
      <c r="E24" s="645" t="s">
        <v>561</v>
      </c>
      <c r="F24" s="645"/>
      <c r="G24" s="645" t="s">
        <v>562</v>
      </c>
      <c r="H24" s="645"/>
      <c r="I24" s="645" t="s">
        <v>563</v>
      </c>
      <c r="J24" s="645"/>
      <c r="K24" s="645" t="s">
        <v>564</v>
      </c>
      <c r="L24" s="645"/>
      <c r="M24" s="645" t="s">
        <v>565</v>
      </c>
      <c r="N24" s="645"/>
      <c r="O24" s="645"/>
      <c r="Q24" s="645" t="s">
        <v>579</v>
      </c>
      <c r="R24" s="645" t="s">
        <v>570</v>
      </c>
      <c r="S24" s="645" t="s">
        <v>571</v>
      </c>
      <c r="Y24" s="645" t="s">
        <v>58</v>
      </c>
      <c r="Z24" s="645" t="s">
        <v>432</v>
      </c>
      <c r="AA24" s="645"/>
      <c r="AB24" s="645" t="s">
        <v>560</v>
      </c>
      <c r="AC24" s="655" t="s">
        <v>622</v>
      </c>
      <c r="AD24" s="655" t="s">
        <v>576</v>
      </c>
      <c r="AE24" s="655" t="s">
        <v>570</v>
      </c>
      <c r="AF24" s="655" t="s">
        <v>623</v>
      </c>
    </row>
    <row r="25" spans="1:35" x14ac:dyDescent="0.25">
      <c r="A25" s="645"/>
      <c r="B25" s="645"/>
      <c r="C25" s="645"/>
      <c r="D25" s="645"/>
      <c r="E25" s="330" t="s">
        <v>566</v>
      </c>
      <c r="F25" s="330" t="s">
        <v>567</v>
      </c>
      <c r="G25" s="330" t="s">
        <v>566</v>
      </c>
      <c r="H25" s="330" t="s">
        <v>567</v>
      </c>
      <c r="I25" s="330" t="s">
        <v>566</v>
      </c>
      <c r="J25" s="330" t="s">
        <v>567</v>
      </c>
      <c r="K25" s="330" t="s">
        <v>566</v>
      </c>
      <c r="L25" s="330" t="s">
        <v>567</v>
      </c>
      <c r="M25" s="330" t="s">
        <v>566</v>
      </c>
      <c r="N25" s="330" t="s">
        <v>567</v>
      </c>
      <c r="O25" s="330" t="s">
        <v>568</v>
      </c>
      <c r="Q25" s="645"/>
      <c r="R25" s="645"/>
      <c r="S25" s="645"/>
      <c r="Y25" s="645"/>
      <c r="Z25" s="645"/>
      <c r="AA25" s="645"/>
      <c r="AB25" s="645"/>
      <c r="AC25" s="656"/>
      <c r="AD25" s="656"/>
      <c r="AE25" s="656"/>
      <c r="AF25" s="656"/>
    </row>
    <row r="26" spans="1:35" ht="45.75" customHeight="1" x14ac:dyDescent="0.25">
      <c r="A26" s="662" t="s">
        <v>30</v>
      </c>
      <c r="B26" s="663" t="s">
        <v>557</v>
      </c>
      <c r="C26" s="663" t="s">
        <v>158</v>
      </c>
      <c r="D26" s="336" t="s">
        <v>585</v>
      </c>
      <c r="E26" s="388"/>
      <c r="F26" s="388"/>
      <c r="G26" s="388">
        <v>0.1</v>
      </c>
      <c r="H26" s="388">
        <v>0.1</v>
      </c>
      <c r="I26" s="388">
        <v>0.5</v>
      </c>
      <c r="J26" s="388">
        <v>0.5</v>
      </c>
      <c r="K26" s="388">
        <v>0.4</v>
      </c>
      <c r="L26" s="354"/>
      <c r="M26" s="355">
        <f>+SUM(E26,G26,I26,K26)</f>
        <v>1</v>
      </c>
      <c r="N26" s="355">
        <f>+SUM(F26,H26,J26,L26)</f>
        <v>0.6</v>
      </c>
      <c r="O26" s="356">
        <f>+N26/M26</f>
        <v>0.6</v>
      </c>
      <c r="Q26" s="359">
        <v>0.15</v>
      </c>
      <c r="R26" s="359">
        <f>+Q26/SUM($Q$26:$Q$29)</f>
        <v>0.3</v>
      </c>
      <c r="S26" s="359">
        <f>+R26/5</f>
        <v>0.06</v>
      </c>
      <c r="Y26" s="678" t="s">
        <v>30</v>
      </c>
      <c r="Z26" s="386" t="s">
        <v>557</v>
      </c>
      <c r="AA26" s="386" t="s">
        <v>139</v>
      </c>
      <c r="AB26" s="387" t="s">
        <v>618</v>
      </c>
      <c r="AC26" s="410">
        <f>+V53</f>
        <v>0.75</v>
      </c>
      <c r="AD26" s="410">
        <f>1-AC26</f>
        <v>0.25</v>
      </c>
      <c r="AE26" s="411">
        <v>1</v>
      </c>
      <c r="AF26" s="411">
        <f>+AE26/6</f>
        <v>0.16666666666666666</v>
      </c>
      <c r="AH26" t="s">
        <v>624</v>
      </c>
      <c r="AI26" s="393">
        <f>+SUMPRODUCT(AC26:AC40,AF26:AF40)</f>
        <v>0.59490657953485293</v>
      </c>
    </row>
    <row r="27" spans="1:35" ht="38.25" x14ac:dyDescent="0.25">
      <c r="A27" s="662"/>
      <c r="B27" s="663"/>
      <c r="C27" s="663"/>
      <c r="D27" s="336" t="s">
        <v>586</v>
      </c>
      <c r="E27" s="388"/>
      <c r="F27" s="388"/>
      <c r="G27" s="388">
        <v>0.2</v>
      </c>
      <c r="H27" s="388">
        <v>0.2</v>
      </c>
      <c r="I27" s="388">
        <v>0.4</v>
      </c>
      <c r="J27" s="388">
        <v>0.4</v>
      </c>
      <c r="K27" s="388">
        <v>0.2</v>
      </c>
      <c r="L27" s="354"/>
      <c r="M27" s="355">
        <f t="shared" ref="M27:N38" si="2">+SUM(E27,G27,I27,K27)</f>
        <v>0.8</v>
      </c>
      <c r="N27" s="355">
        <f t="shared" si="2"/>
        <v>0.60000000000000009</v>
      </c>
      <c r="O27" s="356">
        <f t="shared" ref="O27:O38" si="3">+N27/M27</f>
        <v>0.75000000000000011</v>
      </c>
      <c r="Q27" s="359">
        <v>0.1</v>
      </c>
      <c r="R27" s="359">
        <f t="shared" ref="R27:R29" si="4">+Q27/SUM($Q$26:$Q$29)</f>
        <v>0.2</v>
      </c>
      <c r="S27" s="359">
        <f t="shared" ref="S27:S38" si="5">+R27/5</f>
        <v>0.04</v>
      </c>
      <c r="Y27" s="678"/>
      <c r="Z27" s="386" t="s">
        <v>558</v>
      </c>
      <c r="AA27" s="386" t="s">
        <v>156</v>
      </c>
      <c r="AB27" s="387" t="s">
        <v>617</v>
      </c>
      <c r="AC27" s="410">
        <f>+V16</f>
        <v>0.75</v>
      </c>
      <c r="AD27" s="410">
        <f t="shared" ref="AD27:AD40" si="6">1-AC27</f>
        <v>0.25</v>
      </c>
      <c r="AE27" s="411">
        <v>1</v>
      </c>
      <c r="AF27" s="411">
        <f t="shared" ref="AF27:AF40" si="7">+AE27/6</f>
        <v>0.16666666666666666</v>
      </c>
    </row>
    <row r="28" spans="1:35" ht="38.25" x14ac:dyDescent="0.25">
      <c r="A28" s="662"/>
      <c r="B28" s="663"/>
      <c r="C28" s="663"/>
      <c r="D28" s="336" t="s">
        <v>587</v>
      </c>
      <c r="E28" s="388"/>
      <c r="F28" s="388"/>
      <c r="G28" s="388">
        <v>1</v>
      </c>
      <c r="H28" s="388">
        <v>1</v>
      </c>
      <c r="I28" s="388"/>
      <c r="J28" s="388"/>
      <c r="K28" s="388"/>
      <c r="L28" s="354"/>
      <c r="M28" s="355">
        <f t="shared" si="2"/>
        <v>1</v>
      </c>
      <c r="N28" s="355">
        <f t="shared" si="2"/>
        <v>1</v>
      </c>
      <c r="O28" s="356">
        <f t="shared" si="3"/>
        <v>1</v>
      </c>
      <c r="Q28" s="359">
        <v>0.15</v>
      </c>
      <c r="R28" s="359">
        <f t="shared" si="4"/>
        <v>0.3</v>
      </c>
      <c r="S28" s="359">
        <f t="shared" si="5"/>
        <v>0.06</v>
      </c>
      <c r="Y28" s="678"/>
      <c r="Z28" s="386" t="s">
        <v>559</v>
      </c>
      <c r="AA28" s="386" t="s">
        <v>157</v>
      </c>
      <c r="AB28" s="387" t="s">
        <v>617</v>
      </c>
      <c r="AC28" s="410">
        <f>+V14</f>
        <v>0.75</v>
      </c>
      <c r="AD28" s="410">
        <f t="shared" si="6"/>
        <v>0.25</v>
      </c>
      <c r="AE28" s="411">
        <v>1</v>
      </c>
      <c r="AF28" s="411">
        <f t="shared" si="7"/>
        <v>0.16666666666666666</v>
      </c>
      <c r="AH28" t="s">
        <v>625</v>
      </c>
      <c r="AI28" s="393">
        <v>0.96</v>
      </c>
    </row>
    <row r="29" spans="1:35" ht="34.5" customHeight="1" x14ac:dyDescent="0.25">
      <c r="A29" s="662"/>
      <c r="B29" s="663"/>
      <c r="C29" s="663"/>
      <c r="D29" s="336" t="s">
        <v>588</v>
      </c>
      <c r="E29" s="388"/>
      <c r="F29" s="388"/>
      <c r="G29" s="388"/>
      <c r="H29" s="388"/>
      <c r="I29" s="388">
        <v>0.5</v>
      </c>
      <c r="J29" s="388">
        <v>0.5</v>
      </c>
      <c r="K29" s="388">
        <v>0.5</v>
      </c>
      <c r="L29" s="354"/>
      <c r="M29" s="355">
        <f t="shared" si="2"/>
        <v>1</v>
      </c>
      <c r="N29" s="355">
        <f t="shared" si="2"/>
        <v>0.5</v>
      </c>
      <c r="O29" s="356">
        <f t="shared" si="3"/>
        <v>0.5</v>
      </c>
      <c r="Q29" s="359">
        <v>0.1</v>
      </c>
      <c r="R29" s="359">
        <f t="shared" si="4"/>
        <v>0.2</v>
      </c>
      <c r="S29" s="359">
        <f t="shared" si="5"/>
        <v>0.04</v>
      </c>
      <c r="Y29" s="678"/>
      <c r="Z29" s="442" t="s">
        <v>578</v>
      </c>
      <c r="AA29" s="442" t="s">
        <v>152</v>
      </c>
      <c r="AB29" s="387" t="s">
        <v>618</v>
      </c>
      <c r="AC29" s="410">
        <f>+V52</f>
        <v>0.38416666666666671</v>
      </c>
      <c r="AD29" s="410">
        <f t="shared" si="6"/>
        <v>0.61583333333333323</v>
      </c>
      <c r="AE29" s="411">
        <v>0.2</v>
      </c>
      <c r="AF29" s="411">
        <f t="shared" si="7"/>
        <v>3.3333333333333333E-2</v>
      </c>
      <c r="AH29" t="s">
        <v>626</v>
      </c>
      <c r="AI29" s="393">
        <v>0.71</v>
      </c>
    </row>
    <row r="30" spans="1:35" ht="34.5" customHeight="1" x14ac:dyDescent="0.25">
      <c r="A30" s="662"/>
      <c r="B30" s="663" t="s">
        <v>558</v>
      </c>
      <c r="C30" s="663" t="s">
        <v>154</v>
      </c>
      <c r="D30" s="336" t="s">
        <v>589</v>
      </c>
      <c r="E30" s="388"/>
      <c r="F30" s="388"/>
      <c r="G30" s="388">
        <v>0.1</v>
      </c>
      <c r="H30" s="388">
        <v>0.1</v>
      </c>
      <c r="I30" s="388">
        <v>0.4</v>
      </c>
      <c r="J30" s="388">
        <v>0.4</v>
      </c>
      <c r="K30" s="388">
        <v>0.5</v>
      </c>
      <c r="L30" s="354"/>
      <c r="M30" s="355">
        <f t="shared" si="2"/>
        <v>1</v>
      </c>
      <c r="N30" s="355">
        <f t="shared" si="2"/>
        <v>0.5</v>
      </c>
      <c r="O30" s="356">
        <f t="shared" si="3"/>
        <v>0.5</v>
      </c>
      <c r="Q30" s="359">
        <v>0.05</v>
      </c>
      <c r="R30" s="359">
        <f>+Q30/SUM($Q$30:$Q$33)</f>
        <v>0.25</v>
      </c>
      <c r="S30" s="359">
        <f t="shared" si="5"/>
        <v>0.05</v>
      </c>
      <c r="Y30" s="678"/>
      <c r="Z30" s="442"/>
      <c r="AA30" s="442"/>
      <c r="AB30" s="387" t="s">
        <v>617</v>
      </c>
      <c r="AC30" s="410">
        <f>+V15</f>
        <v>0.24999999999999997</v>
      </c>
      <c r="AD30" s="410">
        <f t="shared" si="6"/>
        <v>0.75</v>
      </c>
      <c r="AE30" s="411">
        <v>0.2</v>
      </c>
      <c r="AF30" s="411">
        <f t="shared" si="7"/>
        <v>3.3333333333333333E-2</v>
      </c>
      <c r="AH30" t="s">
        <v>627</v>
      </c>
      <c r="AI30" s="393">
        <v>0.57999999999999996</v>
      </c>
    </row>
    <row r="31" spans="1:35" ht="23.25" customHeight="1" x14ac:dyDescent="0.25">
      <c r="A31" s="662"/>
      <c r="B31" s="663"/>
      <c r="C31" s="663"/>
      <c r="D31" s="336" t="s">
        <v>590</v>
      </c>
      <c r="E31" s="388"/>
      <c r="F31" s="388"/>
      <c r="G31" s="388">
        <v>0.1</v>
      </c>
      <c r="H31" s="388">
        <v>0.1</v>
      </c>
      <c r="I31" s="388">
        <v>0.4</v>
      </c>
      <c r="J31" s="388">
        <v>0.4</v>
      </c>
      <c r="K31" s="388">
        <v>0.5</v>
      </c>
      <c r="L31" s="354"/>
      <c r="M31" s="355">
        <f t="shared" si="2"/>
        <v>1</v>
      </c>
      <c r="N31" s="355">
        <f t="shared" si="2"/>
        <v>0.5</v>
      </c>
      <c r="O31" s="356">
        <f t="shared" si="3"/>
        <v>0.5</v>
      </c>
      <c r="Q31" s="359">
        <v>0.05</v>
      </c>
      <c r="R31" s="359">
        <f t="shared" ref="R31:R33" si="8">+Q31/SUM($Q$30:$Q$33)</f>
        <v>0.25</v>
      </c>
      <c r="S31" s="359">
        <f t="shared" si="5"/>
        <v>0.05</v>
      </c>
      <c r="Y31" s="678"/>
      <c r="Z31" s="442"/>
      <c r="AA31" s="442"/>
      <c r="AB31" s="408" t="s">
        <v>621</v>
      </c>
      <c r="AC31" s="410">
        <f>+V90</f>
        <v>0.3174603174603175</v>
      </c>
      <c r="AD31" s="410">
        <f t="shared" si="6"/>
        <v>0.68253968253968256</v>
      </c>
      <c r="AE31" s="411">
        <v>0.2</v>
      </c>
      <c r="AF31" s="411">
        <f t="shared" si="7"/>
        <v>3.3333333333333333E-2</v>
      </c>
      <c r="AH31" t="s">
        <v>628</v>
      </c>
      <c r="AI31" s="393">
        <v>0.63</v>
      </c>
    </row>
    <row r="32" spans="1:35" ht="23.25" customHeight="1" x14ac:dyDescent="0.25">
      <c r="A32" s="662"/>
      <c r="B32" s="663"/>
      <c r="C32" s="663"/>
      <c r="D32" s="336" t="s">
        <v>591</v>
      </c>
      <c r="E32" s="388"/>
      <c r="F32" s="388"/>
      <c r="G32" s="388">
        <v>0.1</v>
      </c>
      <c r="H32" s="388">
        <v>0.1</v>
      </c>
      <c r="I32" s="388">
        <v>0.4</v>
      </c>
      <c r="J32" s="388">
        <v>0.4</v>
      </c>
      <c r="K32" s="388">
        <v>0.5</v>
      </c>
      <c r="L32" s="354"/>
      <c r="M32" s="355">
        <f t="shared" si="2"/>
        <v>1</v>
      </c>
      <c r="N32" s="355">
        <f t="shared" si="2"/>
        <v>0.5</v>
      </c>
      <c r="O32" s="356">
        <f t="shared" si="3"/>
        <v>0.5</v>
      </c>
      <c r="Q32" s="359">
        <v>0.05</v>
      </c>
      <c r="R32" s="359">
        <f t="shared" si="8"/>
        <v>0.25</v>
      </c>
      <c r="S32" s="359">
        <f t="shared" si="5"/>
        <v>0.05</v>
      </c>
      <c r="Y32" s="678"/>
      <c r="Z32" s="442"/>
      <c r="AA32" s="442"/>
      <c r="AB32" s="387" t="s">
        <v>619</v>
      </c>
      <c r="AC32" s="410">
        <f>+U144</f>
        <v>0.5101</v>
      </c>
      <c r="AD32" s="410">
        <f t="shared" si="6"/>
        <v>0.4899</v>
      </c>
      <c r="AE32" s="411">
        <v>0.2</v>
      </c>
      <c r="AF32" s="411">
        <f t="shared" si="7"/>
        <v>3.3333333333333333E-2</v>
      </c>
      <c r="AH32" t="s">
        <v>629</v>
      </c>
      <c r="AI32" s="412">
        <f>+AI26</f>
        <v>0.59490657953485293</v>
      </c>
    </row>
    <row r="33" spans="1:37" x14ac:dyDescent="0.25">
      <c r="A33" s="662"/>
      <c r="B33" s="663"/>
      <c r="C33" s="663"/>
      <c r="D33" s="336" t="s">
        <v>592</v>
      </c>
      <c r="E33" s="388"/>
      <c r="F33" s="388"/>
      <c r="G33" s="388">
        <v>0.1</v>
      </c>
      <c r="H33" s="388">
        <v>0.1</v>
      </c>
      <c r="I33" s="388">
        <v>0.4</v>
      </c>
      <c r="J33" s="388">
        <v>0.4</v>
      </c>
      <c r="K33" s="388">
        <v>0.5</v>
      </c>
      <c r="L33" s="354"/>
      <c r="M33" s="355">
        <f t="shared" si="2"/>
        <v>1</v>
      </c>
      <c r="N33" s="355">
        <f t="shared" si="2"/>
        <v>0.5</v>
      </c>
      <c r="O33" s="356">
        <f t="shared" si="3"/>
        <v>0.5</v>
      </c>
      <c r="Q33" s="359">
        <v>0.05</v>
      </c>
      <c r="R33" s="359">
        <f t="shared" si="8"/>
        <v>0.25</v>
      </c>
      <c r="S33" s="359">
        <f t="shared" si="5"/>
        <v>0.05</v>
      </c>
      <c r="Y33" s="678"/>
      <c r="Z33" s="442"/>
      <c r="AA33" s="442"/>
      <c r="AB33" s="387" t="s">
        <v>620</v>
      </c>
      <c r="AC33" s="410">
        <f>+U118</f>
        <v>0.78</v>
      </c>
      <c r="AD33" s="410">
        <f t="shared" si="6"/>
        <v>0.21999999999999997</v>
      </c>
      <c r="AE33" s="411">
        <v>0.2</v>
      </c>
      <c r="AF33" s="411">
        <f t="shared" si="7"/>
        <v>3.3333333333333333E-2</v>
      </c>
    </row>
    <row r="34" spans="1:37" ht="56.25" x14ac:dyDescent="0.25">
      <c r="A34" s="662"/>
      <c r="B34" s="389" t="s">
        <v>559</v>
      </c>
      <c r="C34" s="389" t="s">
        <v>156</v>
      </c>
      <c r="D34" s="336" t="s">
        <v>593</v>
      </c>
      <c r="E34" s="388"/>
      <c r="F34" s="388"/>
      <c r="G34" s="388">
        <v>0.5</v>
      </c>
      <c r="H34" s="388">
        <v>0.5</v>
      </c>
      <c r="I34" s="388">
        <v>0.25</v>
      </c>
      <c r="J34" s="388">
        <v>0.25</v>
      </c>
      <c r="K34" s="388">
        <v>0.25</v>
      </c>
      <c r="L34" s="354"/>
      <c r="M34" s="355">
        <f t="shared" si="2"/>
        <v>1</v>
      </c>
      <c r="N34" s="355">
        <f t="shared" si="2"/>
        <v>0.75</v>
      </c>
      <c r="O34" s="356">
        <f t="shared" si="3"/>
        <v>0.75</v>
      </c>
      <c r="Q34" s="359">
        <v>0.1</v>
      </c>
      <c r="R34" s="359">
        <v>1</v>
      </c>
      <c r="S34" s="359">
        <f t="shared" si="5"/>
        <v>0.2</v>
      </c>
      <c r="Y34" s="678"/>
      <c r="Z34" s="678" t="s">
        <v>584</v>
      </c>
      <c r="AA34" s="442" t="s">
        <v>154</v>
      </c>
      <c r="AB34" s="387" t="s">
        <v>618</v>
      </c>
      <c r="AC34" s="410">
        <f>+V51</f>
        <v>0.63977272750000003</v>
      </c>
      <c r="AD34" s="410">
        <f t="shared" si="6"/>
        <v>0.36022727249999997</v>
      </c>
      <c r="AE34" s="411">
        <v>0.2</v>
      </c>
      <c r="AF34" s="411">
        <f t="shared" si="7"/>
        <v>3.3333333333333333E-2</v>
      </c>
      <c r="AJ34" t="s">
        <v>630</v>
      </c>
      <c r="AK34" s="412">
        <f>+AVERAGE(AI28:AI32)</f>
        <v>0.69498131590697054</v>
      </c>
    </row>
    <row r="35" spans="1:37" ht="23.25" customHeight="1" x14ac:dyDescent="0.25">
      <c r="A35" s="662"/>
      <c r="B35" s="663" t="s">
        <v>578</v>
      </c>
      <c r="C35" s="663" t="s">
        <v>152</v>
      </c>
      <c r="D35" s="336" t="s">
        <v>594</v>
      </c>
      <c r="E35" s="388"/>
      <c r="F35" s="388"/>
      <c r="G35" s="388">
        <v>1</v>
      </c>
      <c r="H35" s="388"/>
      <c r="I35" s="388">
        <v>0.25</v>
      </c>
      <c r="J35" s="388">
        <v>0.25</v>
      </c>
      <c r="K35" s="388">
        <v>0.25</v>
      </c>
      <c r="L35" s="354"/>
      <c r="M35" s="355">
        <f t="shared" si="2"/>
        <v>1.5</v>
      </c>
      <c r="N35" s="355">
        <f t="shared" si="2"/>
        <v>0.25</v>
      </c>
      <c r="O35" s="356">
        <f t="shared" si="3"/>
        <v>0.16666666666666666</v>
      </c>
      <c r="Q35" s="359">
        <v>0.05</v>
      </c>
      <c r="R35" s="359">
        <f>+Q35/SUM($Q$35:$Q$37)</f>
        <v>0.5</v>
      </c>
      <c r="S35" s="359">
        <f t="shared" si="5"/>
        <v>0.1</v>
      </c>
      <c r="Y35" s="678"/>
      <c r="Z35" s="678"/>
      <c r="AA35" s="442"/>
      <c r="AB35" s="387" t="s">
        <v>617</v>
      </c>
      <c r="AC35" s="410">
        <f>+V17</f>
        <v>0.5</v>
      </c>
      <c r="AD35" s="410">
        <f t="shared" si="6"/>
        <v>0.5</v>
      </c>
      <c r="AE35" s="411">
        <v>0.2</v>
      </c>
      <c r="AF35" s="411">
        <f t="shared" si="7"/>
        <v>3.3333333333333333E-2</v>
      </c>
    </row>
    <row r="36" spans="1:37" x14ac:dyDescent="0.25">
      <c r="A36" s="662"/>
      <c r="B36" s="663"/>
      <c r="C36" s="663"/>
      <c r="D36" s="336" t="s">
        <v>595</v>
      </c>
      <c r="E36" s="388">
        <v>0.25</v>
      </c>
      <c r="F36" s="388">
        <v>0.25</v>
      </c>
      <c r="G36" s="388">
        <v>0.25</v>
      </c>
      <c r="H36" s="388"/>
      <c r="I36" s="388">
        <v>0.25</v>
      </c>
      <c r="J36" s="388">
        <v>0.25</v>
      </c>
      <c r="K36" s="388">
        <v>0.25</v>
      </c>
      <c r="L36" s="354"/>
      <c r="M36" s="355">
        <f t="shared" si="2"/>
        <v>1</v>
      </c>
      <c r="N36" s="355">
        <f t="shared" si="2"/>
        <v>0.5</v>
      </c>
      <c r="O36" s="356">
        <f t="shared" si="3"/>
        <v>0.5</v>
      </c>
      <c r="Q36" s="359">
        <v>2.5000000000000001E-2</v>
      </c>
      <c r="R36" s="359">
        <f t="shared" ref="R36:R37" si="9">+Q36/SUM($Q$35:$Q$37)</f>
        <v>0.25</v>
      </c>
      <c r="S36" s="359">
        <f t="shared" si="5"/>
        <v>0.05</v>
      </c>
      <c r="Y36" s="678"/>
      <c r="Z36" s="678"/>
      <c r="AA36" s="442"/>
      <c r="AB36" s="408" t="s">
        <v>621</v>
      </c>
      <c r="AC36" s="410">
        <f>+V89</f>
        <v>0.7906976744186045</v>
      </c>
      <c r="AD36" s="410">
        <f t="shared" si="6"/>
        <v>0.2093023255813955</v>
      </c>
      <c r="AE36" s="411">
        <v>0.2</v>
      </c>
      <c r="AF36" s="411">
        <f t="shared" si="7"/>
        <v>3.3333333333333333E-2</v>
      </c>
    </row>
    <row r="37" spans="1:37" ht="23.25" x14ac:dyDescent="0.25">
      <c r="A37" s="662"/>
      <c r="B37" s="663"/>
      <c r="C37" s="663"/>
      <c r="D37" s="336" t="s">
        <v>596</v>
      </c>
      <c r="E37" s="388"/>
      <c r="F37" s="388"/>
      <c r="G37" s="388">
        <v>1</v>
      </c>
      <c r="H37" s="388"/>
      <c r="I37" s="388">
        <v>0.25</v>
      </c>
      <c r="J37" s="388">
        <v>0.25</v>
      </c>
      <c r="K37" s="388">
        <v>0.25</v>
      </c>
      <c r="L37" s="332"/>
      <c r="M37" s="355">
        <f t="shared" si="2"/>
        <v>1.5</v>
      </c>
      <c r="N37" s="355">
        <f t="shared" si="2"/>
        <v>0.25</v>
      </c>
      <c r="O37" s="356">
        <f t="shared" si="3"/>
        <v>0.16666666666666666</v>
      </c>
      <c r="Q37" s="359">
        <v>2.5000000000000001E-2</v>
      </c>
      <c r="R37" s="359">
        <f t="shared" si="9"/>
        <v>0.25</v>
      </c>
      <c r="S37" s="359">
        <f t="shared" si="5"/>
        <v>0.05</v>
      </c>
      <c r="Y37" s="678"/>
      <c r="Z37" s="678"/>
      <c r="AA37" s="442"/>
      <c r="AB37" s="387" t="s">
        <v>619</v>
      </c>
      <c r="AC37" s="410">
        <f>+U145</f>
        <v>0</v>
      </c>
      <c r="AD37" s="410">
        <f t="shared" si="6"/>
        <v>1</v>
      </c>
      <c r="AE37" s="411">
        <v>0.2</v>
      </c>
      <c r="AF37" s="411">
        <f t="shared" si="7"/>
        <v>3.3333333333333333E-2</v>
      </c>
    </row>
    <row r="38" spans="1:37" ht="45" x14ac:dyDescent="0.25">
      <c r="A38" s="662"/>
      <c r="B38" s="389" t="s">
        <v>584</v>
      </c>
      <c r="C38" s="389" t="s">
        <v>157</v>
      </c>
      <c r="D38" s="336" t="s">
        <v>597</v>
      </c>
      <c r="E38" s="388">
        <v>0.25</v>
      </c>
      <c r="F38" s="388">
        <v>0.25</v>
      </c>
      <c r="G38" s="388">
        <v>0.25</v>
      </c>
      <c r="H38" s="388">
        <v>0.25</v>
      </c>
      <c r="I38" s="388">
        <v>0.25</v>
      </c>
      <c r="J38" s="388">
        <v>0.25</v>
      </c>
      <c r="K38" s="388">
        <v>0.25</v>
      </c>
      <c r="L38" s="332"/>
      <c r="M38" s="355">
        <f t="shared" si="2"/>
        <v>1</v>
      </c>
      <c r="N38" s="355">
        <f t="shared" si="2"/>
        <v>0.75</v>
      </c>
      <c r="O38" s="356">
        <f t="shared" si="3"/>
        <v>0.75</v>
      </c>
      <c r="Q38" s="359">
        <v>0.1</v>
      </c>
      <c r="R38" s="359">
        <v>1</v>
      </c>
      <c r="S38" s="359">
        <f t="shared" si="5"/>
        <v>0.2</v>
      </c>
      <c r="Y38" s="678"/>
      <c r="Z38" s="678"/>
      <c r="AA38" s="442"/>
      <c r="AB38" s="387" t="s">
        <v>620</v>
      </c>
      <c r="AC38" s="410">
        <f>+U117</f>
        <v>0.6</v>
      </c>
      <c r="AD38" s="410">
        <f t="shared" si="6"/>
        <v>0.4</v>
      </c>
      <c r="AE38" s="411">
        <v>0.2</v>
      </c>
      <c r="AF38" s="411">
        <f t="shared" si="7"/>
        <v>3.3333333333333333E-2</v>
      </c>
    </row>
    <row r="39" spans="1:37" ht="45" customHeight="1" x14ac:dyDescent="0.25">
      <c r="Y39" s="678"/>
      <c r="Z39" s="442" t="s">
        <v>616</v>
      </c>
      <c r="AA39" s="442" t="s">
        <v>158</v>
      </c>
      <c r="AB39" s="387" t="s">
        <v>618</v>
      </c>
      <c r="AC39" s="410">
        <f>+V50</f>
        <v>0</v>
      </c>
      <c r="AD39" s="410">
        <f t="shared" si="6"/>
        <v>1</v>
      </c>
      <c r="AE39" s="411">
        <v>0.5</v>
      </c>
      <c r="AF39" s="411">
        <f t="shared" si="7"/>
        <v>8.3333333333333329E-2</v>
      </c>
    </row>
    <row r="40" spans="1:37" x14ac:dyDescent="0.25">
      <c r="A40" s="658" t="s">
        <v>599</v>
      </c>
      <c r="B40" s="658"/>
      <c r="C40" s="658"/>
      <c r="D40" s="658"/>
      <c r="E40" s="658"/>
      <c r="F40" s="658"/>
      <c r="G40" s="658"/>
      <c r="H40" s="658"/>
      <c r="I40" s="658"/>
      <c r="J40" s="658"/>
      <c r="K40" s="658"/>
      <c r="L40" s="658"/>
      <c r="M40" s="658"/>
      <c r="N40" s="658"/>
      <c r="O40" s="658"/>
      <c r="P40" s="658"/>
      <c r="Q40" s="658"/>
      <c r="R40" s="658"/>
      <c r="S40" s="658"/>
      <c r="T40" s="658"/>
      <c r="U40" s="658"/>
      <c r="V40" s="658"/>
      <c r="W40" s="658"/>
      <c r="Y40" s="678"/>
      <c r="Z40" s="442"/>
      <c r="AA40" s="442"/>
      <c r="AB40" s="387" t="s">
        <v>617</v>
      </c>
      <c r="AC40" s="410">
        <f>+V18</f>
        <v>0.73</v>
      </c>
      <c r="AD40" s="410">
        <f t="shared" si="6"/>
        <v>0.27</v>
      </c>
      <c r="AE40" s="411">
        <v>0.5</v>
      </c>
      <c r="AF40" s="411">
        <f t="shared" si="7"/>
        <v>8.3333333333333329E-2</v>
      </c>
    </row>
    <row r="41" spans="1:37" x14ac:dyDescent="0.25">
      <c r="A41" s="658"/>
      <c r="B41" s="658"/>
      <c r="C41" s="658"/>
      <c r="D41" s="658"/>
      <c r="E41" s="658"/>
      <c r="F41" s="658"/>
      <c r="G41" s="658"/>
      <c r="H41" s="658"/>
      <c r="I41" s="658"/>
      <c r="J41" s="658"/>
      <c r="K41" s="658"/>
      <c r="L41" s="658"/>
      <c r="M41" s="658"/>
      <c r="N41" s="658"/>
      <c r="O41" s="658"/>
      <c r="P41" s="658"/>
      <c r="Q41" s="658"/>
      <c r="R41" s="658"/>
      <c r="S41" s="658"/>
      <c r="T41" s="658"/>
      <c r="U41" s="658"/>
      <c r="V41" s="658"/>
      <c r="W41" s="658"/>
      <c r="Y41" s="407"/>
      <c r="Z41" s="406"/>
      <c r="AA41" s="406"/>
      <c r="AB41" s="406"/>
    </row>
    <row r="42" spans="1:37" x14ac:dyDescent="0.25">
      <c r="A42" s="658"/>
      <c r="B42" s="658"/>
      <c r="C42" s="658"/>
      <c r="D42" s="658"/>
      <c r="E42" s="658"/>
      <c r="F42" s="658"/>
      <c r="G42" s="658"/>
      <c r="H42" s="658"/>
      <c r="I42" s="658"/>
      <c r="J42" s="658"/>
      <c r="K42" s="658"/>
      <c r="L42" s="658"/>
      <c r="M42" s="658"/>
      <c r="N42" s="658"/>
      <c r="O42" s="658"/>
      <c r="P42" s="658"/>
      <c r="Q42" s="658"/>
      <c r="R42" s="658"/>
      <c r="S42" s="658"/>
      <c r="T42" s="658"/>
      <c r="U42" s="658"/>
      <c r="V42" s="658"/>
      <c r="W42" s="658"/>
      <c r="Z42" s="406"/>
      <c r="AA42" s="406"/>
      <c r="AB42" s="406"/>
    </row>
    <row r="43" spans="1:37" x14ac:dyDescent="0.25">
      <c r="Z43" s="406"/>
      <c r="AA43" s="406"/>
      <c r="AB43" s="406"/>
    </row>
    <row r="44" spans="1:37" x14ac:dyDescent="0.25">
      <c r="A44" s="350"/>
      <c r="B44" s="350"/>
      <c r="C44" s="350"/>
      <c r="D44" s="350"/>
      <c r="E44" s="350"/>
      <c r="F44" s="350"/>
      <c r="G44" s="350"/>
      <c r="H44" s="350"/>
      <c r="I44" s="350"/>
      <c r="J44" s="350"/>
      <c r="K44" s="350"/>
      <c r="L44" s="350"/>
      <c r="M44" s="350"/>
      <c r="N44" s="350"/>
      <c r="O44" s="350"/>
      <c r="Z44" s="406"/>
      <c r="AA44" s="406"/>
      <c r="AB44" s="406"/>
    </row>
    <row r="45" spans="1:37" x14ac:dyDescent="0.25">
      <c r="A45" s="650" t="s">
        <v>557</v>
      </c>
      <c r="B45" s="650"/>
      <c r="C45" s="654" t="s">
        <v>139</v>
      </c>
      <c r="D45" s="654"/>
      <c r="E45" s="654"/>
      <c r="F45" s="654"/>
      <c r="G45" s="654"/>
      <c r="H45" s="654"/>
      <c r="I45" s="654"/>
      <c r="J45" s="654"/>
      <c r="K45" s="654"/>
      <c r="L45" s="654"/>
      <c r="M45" s="654"/>
      <c r="N45" s="654"/>
      <c r="O45" s="654"/>
      <c r="Z45" s="406"/>
      <c r="AA45" s="406"/>
      <c r="AB45" s="406"/>
    </row>
    <row r="46" spans="1:37" x14ac:dyDescent="0.25">
      <c r="A46" s="650" t="s">
        <v>558</v>
      </c>
      <c r="B46" s="650"/>
      <c r="C46" s="654" t="s">
        <v>152</v>
      </c>
      <c r="D46" s="654"/>
      <c r="E46" s="654"/>
      <c r="F46" s="654"/>
      <c r="G46" s="654"/>
      <c r="H46" s="654"/>
      <c r="I46" s="654"/>
      <c r="J46" s="654"/>
      <c r="K46" s="654"/>
      <c r="L46" s="654"/>
      <c r="M46" s="654"/>
      <c r="N46" s="654"/>
      <c r="O46" s="654"/>
    </row>
    <row r="47" spans="1:37" x14ac:dyDescent="0.25">
      <c r="A47" s="650" t="s">
        <v>559</v>
      </c>
      <c r="B47" s="650"/>
      <c r="C47" s="654" t="s">
        <v>154</v>
      </c>
      <c r="D47" s="654"/>
      <c r="E47" s="654"/>
      <c r="F47" s="654"/>
      <c r="G47" s="654"/>
      <c r="H47" s="654"/>
      <c r="I47" s="654"/>
      <c r="J47" s="654"/>
      <c r="K47" s="654"/>
      <c r="L47" s="654"/>
      <c r="M47" s="654"/>
      <c r="N47" s="654"/>
      <c r="O47" s="654"/>
    </row>
    <row r="48" spans="1:37" x14ac:dyDescent="0.25">
      <c r="A48" s="650" t="s">
        <v>578</v>
      </c>
      <c r="B48" s="650"/>
      <c r="C48" s="654" t="s">
        <v>158</v>
      </c>
      <c r="D48" s="654"/>
      <c r="E48" s="654"/>
      <c r="F48" s="654"/>
      <c r="G48" s="654"/>
      <c r="H48" s="654"/>
      <c r="I48" s="654"/>
      <c r="J48" s="654"/>
      <c r="K48" s="654"/>
      <c r="L48" s="654"/>
      <c r="M48" s="654"/>
      <c r="N48" s="654"/>
      <c r="O48" s="654"/>
    </row>
    <row r="49" spans="1:23" x14ac:dyDescent="0.25">
      <c r="A49" s="350"/>
      <c r="B49" s="350"/>
      <c r="C49" s="350"/>
      <c r="D49" s="350"/>
      <c r="E49" s="350"/>
      <c r="F49" s="350"/>
      <c r="G49" s="350"/>
      <c r="H49" s="350"/>
      <c r="I49" s="350"/>
      <c r="J49" s="350"/>
      <c r="K49" s="350"/>
      <c r="L49" s="350"/>
      <c r="M49" s="350"/>
      <c r="N49" s="350"/>
      <c r="O49" s="350"/>
      <c r="R49" s="344" t="s">
        <v>574</v>
      </c>
      <c r="S49" s="344" t="s">
        <v>575</v>
      </c>
      <c r="T49" s="344" t="s">
        <v>576</v>
      </c>
      <c r="U49" s="344"/>
      <c r="V49" s="344" t="s">
        <v>575</v>
      </c>
      <c r="W49" t="s">
        <v>576</v>
      </c>
    </row>
    <row r="50" spans="1:23" ht="15.75" x14ac:dyDescent="0.25">
      <c r="A50" s="350"/>
      <c r="B50" s="350"/>
      <c r="C50" s="350"/>
      <c r="D50" s="350"/>
      <c r="E50" s="350"/>
      <c r="F50" s="350"/>
      <c r="G50" s="350"/>
      <c r="H50" s="350"/>
      <c r="I50" s="350"/>
      <c r="J50" s="350"/>
      <c r="K50" s="350"/>
      <c r="L50" s="350"/>
      <c r="M50" s="350"/>
      <c r="N50" s="350"/>
      <c r="O50" s="350"/>
      <c r="R50" s="652" t="s">
        <v>577</v>
      </c>
      <c r="S50" s="664">
        <f>+V54</f>
        <v>0.4434848485416667</v>
      </c>
      <c r="T50" s="652">
        <f>1-S50</f>
        <v>0.5565151514583333</v>
      </c>
      <c r="U50" s="345" t="s">
        <v>578</v>
      </c>
      <c r="V50" s="346">
        <v>0</v>
      </c>
      <c r="W50">
        <v>1</v>
      </c>
    </row>
    <row r="51" spans="1:23" ht="15.75" x14ac:dyDescent="0.25">
      <c r="A51" s="350"/>
      <c r="B51" s="350"/>
      <c r="C51" s="350"/>
      <c r="D51" s="350"/>
      <c r="E51" s="350"/>
      <c r="F51" s="350"/>
      <c r="G51" s="350"/>
      <c r="H51" s="350"/>
      <c r="I51" s="350"/>
      <c r="J51" s="350"/>
      <c r="K51" s="350"/>
      <c r="L51" s="350"/>
      <c r="M51" s="350"/>
      <c r="N51" s="350"/>
      <c r="O51" s="350"/>
      <c r="R51" s="652"/>
      <c r="S51" s="652"/>
      <c r="T51" s="652"/>
      <c r="U51" s="345" t="s">
        <v>559</v>
      </c>
      <c r="V51" s="346">
        <v>0.63977272750000003</v>
      </c>
      <c r="W51">
        <v>0.36022727249999997</v>
      </c>
    </row>
    <row r="52" spans="1:23" ht="15.75" x14ac:dyDescent="0.25">
      <c r="A52" s="350"/>
      <c r="B52" s="350"/>
      <c r="C52" s="350"/>
      <c r="D52" s="350"/>
      <c r="E52" s="350"/>
      <c r="F52" s="350"/>
      <c r="G52" s="350"/>
      <c r="H52" s="350"/>
      <c r="I52" s="350"/>
      <c r="J52" s="350"/>
      <c r="K52" s="350"/>
      <c r="L52" s="350"/>
      <c r="M52" s="350"/>
      <c r="N52" s="350"/>
      <c r="O52" s="350"/>
      <c r="R52" s="652"/>
      <c r="S52" s="652"/>
      <c r="T52" s="652"/>
      <c r="U52" s="345" t="s">
        <v>558</v>
      </c>
      <c r="V52" s="346">
        <v>0.38416666666666671</v>
      </c>
      <c r="W52">
        <v>0.61583333333333323</v>
      </c>
    </row>
    <row r="53" spans="1:23" ht="15.75" x14ac:dyDescent="0.25">
      <c r="A53" s="350"/>
      <c r="B53" s="350"/>
      <c r="C53" s="350"/>
      <c r="D53" s="350"/>
      <c r="E53" s="350"/>
      <c r="F53" s="350"/>
      <c r="G53" s="350"/>
      <c r="H53" s="350"/>
      <c r="I53" s="350"/>
      <c r="J53" s="350"/>
      <c r="K53" s="350"/>
      <c r="L53" s="350"/>
      <c r="M53" s="350"/>
      <c r="N53" s="350"/>
      <c r="O53" s="350"/>
      <c r="R53" s="345"/>
      <c r="S53" s="345"/>
      <c r="T53" s="345"/>
      <c r="U53" s="345" t="s">
        <v>557</v>
      </c>
      <c r="V53" s="346">
        <v>0.75</v>
      </c>
      <c r="W53">
        <v>0.25</v>
      </c>
    </row>
    <row r="54" spans="1:23" ht="15.75" x14ac:dyDescent="0.25">
      <c r="A54" s="350"/>
      <c r="B54" s="350"/>
      <c r="C54" s="350"/>
      <c r="D54" s="350"/>
      <c r="E54" s="350"/>
      <c r="F54" s="350"/>
      <c r="G54" s="350"/>
      <c r="H54" s="350"/>
      <c r="I54" s="350"/>
      <c r="J54" s="350"/>
      <c r="K54" s="350"/>
      <c r="L54" s="350"/>
      <c r="M54" s="350"/>
      <c r="N54" s="350"/>
      <c r="O54" s="350"/>
      <c r="U54" s="345" t="str">
        <f>+R50</f>
        <v>Objetivo 3</v>
      </c>
      <c r="V54" s="346">
        <v>0.4434848485416667</v>
      </c>
      <c r="W54">
        <v>0.5565151514583333</v>
      </c>
    </row>
    <row r="55" spans="1:23" x14ac:dyDescent="0.25">
      <c r="A55" s="350"/>
      <c r="B55" s="350"/>
      <c r="C55" s="350"/>
      <c r="D55" s="350"/>
      <c r="E55" s="350"/>
      <c r="F55" s="350"/>
      <c r="G55" s="350"/>
      <c r="H55" s="350"/>
      <c r="I55" s="350"/>
      <c r="J55" s="350"/>
      <c r="K55" s="350"/>
      <c r="L55" s="350"/>
      <c r="M55" s="350"/>
      <c r="N55" s="350"/>
      <c r="O55" s="350"/>
    </row>
    <row r="56" spans="1:23" x14ac:dyDescent="0.25">
      <c r="A56" s="350"/>
      <c r="B56" s="350"/>
      <c r="C56" s="350"/>
      <c r="D56" s="350"/>
      <c r="E56" s="350"/>
      <c r="F56" s="350"/>
      <c r="G56" s="350"/>
      <c r="H56" s="350"/>
      <c r="I56" s="350"/>
      <c r="J56" s="350"/>
      <c r="K56" s="350"/>
      <c r="L56" s="350"/>
      <c r="M56" s="350"/>
      <c r="N56" s="350"/>
      <c r="O56" s="350"/>
    </row>
    <row r="57" spans="1:23" x14ac:dyDescent="0.25">
      <c r="A57" s="350"/>
      <c r="B57" s="350"/>
      <c r="C57" s="350"/>
      <c r="D57" s="350"/>
      <c r="E57" s="350"/>
      <c r="F57" s="350"/>
      <c r="G57" s="350"/>
      <c r="H57" s="350"/>
      <c r="I57" s="350"/>
      <c r="J57" s="350"/>
      <c r="K57" s="350"/>
      <c r="L57" s="350"/>
      <c r="M57" s="350"/>
      <c r="N57" s="350"/>
      <c r="O57" s="350"/>
    </row>
    <row r="58" spans="1:23" x14ac:dyDescent="0.25">
      <c r="A58" s="350"/>
      <c r="B58" s="350"/>
      <c r="C58" s="350"/>
      <c r="D58" s="350"/>
      <c r="E58" s="350"/>
      <c r="F58" s="350"/>
      <c r="G58" s="350"/>
      <c r="H58" s="350"/>
      <c r="I58" s="350"/>
      <c r="J58" s="350"/>
      <c r="K58" s="350"/>
      <c r="L58" s="350"/>
      <c r="M58" s="350"/>
      <c r="N58" s="350"/>
      <c r="O58" s="350"/>
    </row>
    <row r="59" spans="1:23" x14ac:dyDescent="0.25">
      <c r="A59" s="350"/>
      <c r="B59" s="350"/>
      <c r="C59" s="350"/>
      <c r="D59" s="350"/>
      <c r="E59" s="350"/>
      <c r="F59" s="350"/>
      <c r="G59" s="350"/>
      <c r="H59" s="350"/>
      <c r="I59" s="350"/>
      <c r="J59" s="350"/>
      <c r="K59" s="350"/>
      <c r="L59" s="350"/>
      <c r="M59" s="350"/>
      <c r="N59" s="350"/>
      <c r="O59" s="350"/>
    </row>
    <row r="60" spans="1:23" x14ac:dyDescent="0.25">
      <c r="A60" s="350"/>
      <c r="B60" s="350"/>
      <c r="C60" s="350"/>
      <c r="D60" s="350"/>
      <c r="E60" s="350"/>
      <c r="F60" s="350"/>
      <c r="G60" s="350"/>
      <c r="H60" s="350"/>
      <c r="I60" s="350"/>
      <c r="J60" s="350"/>
      <c r="K60" s="350"/>
      <c r="L60" s="350"/>
      <c r="M60" s="350"/>
      <c r="N60" s="350"/>
      <c r="O60" s="350"/>
    </row>
    <row r="61" spans="1:23" x14ac:dyDescent="0.25">
      <c r="A61" s="350"/>
      <c r="B61" s="350"/>
      <c r="C61" s="350"/>
      <c r="D61" s="350"/>
      <c r="E61" s="350"/>
      <c r="F61" s="350"/>
      <c r="G61" s="350"/>
      <c r="H61" s="350"/>
      <c r="I61" s="350"/>
      <c r="J61" s="350"/>
      <c r="K61" s="350"/>
      <c r="L61" s="350"/>
      <c r="M61" s="350"/>
      <c r="N61" s="350"/>
      <c r="O61" s="350"/>
    </row>
    <row r="62" spans="1:23" x14ac:dyDescent="0.25">
      <c r="A62" s="350"/>
      <c r="B62" s="350"/>
      <c r="C62" s="350"/>
      <c r="D62" s="350"/>
      <c r="E62" s="350"/>
      <c r="F62" s="350"/>
      <c r="G62" s="350"/>
      <c r="H62" s="350"/>
      <c r="I62" s="350"/>
      <c r="J62" s="350"/>
      <c r="K62" s="350"/>
      <c r="L62" s="350"/>
      <c r="M62" s="350"/>
      <c r="N62" s="350"/>
      <c r="O62" s="350"/>
    </row>
    <row r="63" spans="1:23" x14ac:dyDescent="0.25">
      <c r="A63" s="645" t="s">
        <v>58</v>
      </c>
      <c r="B63" s="645" t="s">
        <v>432</v>
      </c>
      <c r="C63" s="645"/>
      <c r="D63" s="645" t="s">
        <v>560</v>
      </c>
      <c r="E63" s="645" t="s">
        <v>561</v>
      </c>
      <c r="F63" s="645"/>
      <c r="G63" s="645" t="s">
        <v>562</v>
      </c>
      <c r="H63" s="645"/>
      <c r="I63" s="645" t="s">
        <v>563</v>
      </c>
      <c r="J63" s="645"/>
      <c r="K63" s="645" t="s">
        <v>564</v>
      </c>
      <c r="L63" s="645"/>
      <c r="M63" s="645" t="s">
        <v>565</v>
      </c>
      <c r="N63" s="645"/>
      <c r="O63" s="645"/>
      <c r="Q63" s="645" t="s">
        <v>579</v>
      </c>
      <c r="R63" s="645" t="s">
        <v>570</v>
      </c>
      <c r="S63" s="645" t="s">
        <v>571</v>
      </c>
    </row>
    <row r="64" spans="1:23" x14ac:dyDescent="0.25">
      <c r="A64" s="645"/>
      <c r="B64" s="645"/>
      <c r="C64" s="645"/>
      <c r="D64" s="645"/>
      <c r="E64" s="330" t="s">
        <v>566</v>
      </c>
      <c r="F64" s="330" t="s">
        <v>567</v>
      </c>
      <c r="G64" s="330" t="s">
        <v>566</v>
      </c>
      <c r="H64" s="330" t="s">
        <v>567</v>
      </c>
      <c r="I64" s="330" t="s">
        <v>566</v>
      </c>
      <c r="J64" s="330" t="s">
        <v>567</v>
      </c>
      <c r="K64" s="330" t="s">
        <v>566</v>
      </c>
      <c r="L64" s="330" t="s">
        <v>567</v>
      </c>
      <c r="M64" s="330" t="s">
        <v>566</v>
      </c>
      <c r="N64" s="330" t="s">
        <v>567</v>
      </c>
      <c r="O64" s="330" t="s">
        <v>568</v>
      </c>
      <c r="Q64" s="645"/>
      <c r="R64" s="645"/>
      <c r="S64" s="645"/>
    </row>
    <row r="65" spans="1:23" ht="24" x14ac:dyDescent="0.25">
      <c r="A65" s="653" t="s">
        <v>30</v>
      </c>
      <c r="B65" s="653" t="s">
        <v>557</v>
      </c>
      <c r="C65" s="649" t="s">
        <v>139</v>
      </c>
      <c r="D65" s="352" t="s">
        <v>205</v>
      </c>
      <c r="E65" s="353">
        <v>0.25</v>
      </c>
      <c r="F65" s="354">
        <v>0.25</v>
      </c>
      <c r="G65" s="353">
        <v>0.25</v>
      </c>
      <c r="H65" s="353">
        <v>0.25</v>
      </c>
      <c r="I65" s="353">
        <v>0.25</v>
      </c>
      <c r="J65" s="354">
        <v>0.25</v>
      </c>
      <c r="K65" s="353">
        <v>0.25</v>
      </c>
      <c r="L65" s="354"/>
      <c r="M65" s="355">
        <f>+E65+G65+I65+K65</f>
        <v>1</v>
      </c>
      <c r="N65" s="355">
        <f>+F65+H65+J65+L65</f>
        <v>0.75</v>
      </c>
      <c r="O65" s="356">
        <f>+N65/M65</f>
        <v>0.75</v>
      </c>
      <c r="Q65" s="359">
        <v>0.05</v>
      </c>
      <c r="R65" s="359">
        <v>0.5</v>
      </c>
      <c r="S65" s="359">
        <v>0.125</v>
      </c>
    </row>
    <row r="66" spans="1:23" ht="48" x14ac:dyDescent="0.25">
      <c r="A66" s="653"/>
      <c r="B66" s="653"/>
      <c r="C66" s="649"/>
      <c r="D66" s="352" t="s">
        <v>238</v>
      </c>
      <c r="E66" s="354"/>
      <c r="F66" s="354"/>
      <c r="G66" s="354">
        <v>2</v>
      </c>
      <c r="H66" s="354">
        <v>1.7</v>
      </c>
      <c r="I66" s="354"/>
      <c r="J66" s="354">
        <v>0.3</v>
      </c>
      <c r="K66" s="354"/>
      <c r="L66" s="354"/>
      <c r="M66" s="355">
        <f t="shared" ref="M66:N77" si="10">+E66+G66+I66+K66</f>
        <v>2</v>
      </c>
      <c r="N66" s="355">
        <f t="shared" si="10"/>
        <v>2</v>
      </c>
      <c r="O66" s="356">
        <f t="shared" ref="O66:O77" si="11">+N66/M66</f>
        <v>1</v>
      </c>
      <c r="Q66" s="359">
        <v>2.5000000000000001E-2</v>
      </c>
      <c r="R66" s="359">
        <v>0.25</v>
      </c>
      <c r="S66" s="359">
        <v>6.25E-2</v>
      </c>
    </row>
    <row r="67" spans="1:23" ht="48" x14ac:dyDescent="0.25">
      <c r="A67" s="653"/>
      <c r="B67" s="653"/>
      <c r="C67" s="649"/>
      <c r="D67" s="352" t="s">
        <v>328</v>
      </c>
      <c r="E67" s="354"/>
      <c r="F67" s="354"/>
      <c r="G67" s="354"/>
      <c r="H67" s="354"/>
      <c r="I67" s="353">
        <v>0.5</v>
      </c>
      <c r="J67" s="354">
        <v>0.5</v>
      </c>
      <c r="K67" s="353">
        <v>0.5</v>
      </c>
      <c r="L67" s="354"/>
      <c r="M67" s="355">
        <f t="shared" si="10"/>
        <v>1</v>
      </c>
      <c r="N67" s="355">
        <f t="shared" si="10"/>
        <v>0.5</v>
      </c>
      <c r="O67" s="356">
        <f t="shared" si="11"/>
        <v>0.5</v>
      </c>
      <c r="Q67" s="359">
        <v>2.5000000000000001E-2</v>
      </c>
      <c r="R67" s="359">
        <v>0.25</v>
      </c>
      <c r="S67" s="359">
        <v>6.25E-2</v>
      </c>
    </row>
    <row r="68" spans="1:23" x14ac:dyDescent="0.25">
      <c r="A68" s="653"/>
      <c r="B68" s="653" t="s">
        <v>558</v>
      </c>
      <c r="C68" s="649" t="s">
        <v>152</v>
      </c>
      <c r="D68" s="357" t="s">
        <v>208</v>
      </c>
      <c r="E68" s="362"/>
      <c r="F68" s="332"/>
      <c r="G68" s="362">
        <v>4</v>
      </c>
      <c r="H68" s="332">
        <v>0</v>
      </c>
      <c r="I68" s="362"/>
      <c r="J68" s="332">
        <v>1.4</v>
      </c>
      <c r="K68" s="362"/>
      <c r="L68" s="354"/>
      <c r="M68" s="355">
        <f t="shared" si="10"/>
        <v>4</v>
      </c>
      <c r="N68" s="355">
        <f t="shared" si="10"/>
        <v>1.4</v>
      </c>
      <c r="O68" s="356">
        <f t="shared" si="11"/>
        <v>0.35</v>
      </c>
      <c r="Q68" s="359">
        <v>2.5000000000000001E-2</v>
      </c>
      <c r="R68" s="359">
        <v>8.3333333333333343E-2</v>
      </c>
      <c r="S68" s="359">
        <v>2.0833333333333336E-2</v>
      </c>
    </row>
    <row r="69" spans="1:23" ht="24" x14ac:dyDescent="0.25">
      <c r="A69" s="653"/>
      <c r="B69" s="653"/>
      <c r="C69" s="649"/>
      <c r="D69" s="357" t="s">
        <v>213</v>
      </c>
      <c r="E69" s="362"/>
      <c r="F69" s="332"/>
      <c r="G69" s="362"/>
      <c r="H69" s="332"/>
      <c r="I69" s="362">
        <v>1</v>
      </c>
      <c r="J69" s="332">
        <v>0.75</v>
      </c>
      <c r="K69" s="362">
        <v>1</v>
      </c>
      <c r="L69" s="354"/>
      <c r="M69" s="355">
        <f t="shared" si="10"/>
        <v>2</v>
      </c>
      <c r="N69" s="355">
        <f t="shared" si="10"/>
        <v>0.75</v>
      </c>
      <c r="O69" s="356">
        <f t="shared" si="11"/>
        <v>0.375</v>
      </c>
      <c r="Q69" s="359">
        <v>0.05</v>
      </c>
      <c r="R69" s="359">
        <v>0.16666666666666669</v>
      </c>
      <c r="S69" s="359">
        <v>4.1666666666666671E-2</v>
      </c>
    </row>
    <row r="70" spans="1:23" ht="24" x14ac:dyDescent="0.25">
      <c r="A70" s="653"/>
      <c r="B70" s="653"/>
      <c r="C70" s="649"/>
      <c r="D70" s="357" t="s">
        <v>331</v>
      </c>
      <c r="E70" s="362"/>
      <c r="F70" s="332"/>
      <c r="G70" s="362">
        <v>1</v>
      </c>
      <c r="H70" s="332">
        <v>0</v>
      </c>
      <c r="I70" s="362"/>
      <c r="J70" s="332">
        <v>0.75</v>
      </c>
      <c r="K70" s="362"/>
      <c r="L70" s="354"/>
      <c r="M70" s="355">
        <f t="shared" si="10"/>
        <v>1</v>
      </c>
      <c r="N70" s="355">
        <f t="shared" si="10"/>
        <v>0.75</v>
      </c>
      <c r="O70" s="356">
        <f t="shared" si="11"/>
        <v>0.75</v>
      </c>
      <c r="Q70" s="359">
        <v>0.05</v>
      </c>
      <c r="R70" s="359">
        <v>0.16666666666666669</v>
      </c>
      <c r="S70" s="359">
        <v>4.1666666666666671E-2</v>
      </c>
    </row>
    <row r="71" spans="1:23" ht="24" x14ac:dyDescent="0.25">
      <c r="A71" s="653"/>
      <c r="B71" s="653"/>
      <c r="C71" s="649"/>
      <c r="D71" s="357" t="s">
        <v>218</v>
      </c>
      <c r="E71" s="362"/>
      <c r="F71" s="332"/>
      <c r="G71" s="362"/>
      <c r="H71" s="332"/>
      <c r="I71" s="362">
        <v>1</v>
      </c>
      <c r="J71" s="332">
        <v>1</v>
      </c>
      <c r="K71" s="362">
        <v>1</v>
      </c>
      <c r="L71" s="354"/>
      <c r="M71" s="355">
        <f t="shared" si="10"/>
        <v>2</v>
      </c>
      <c r="N71" s="355">
        <f t="shared" si="10"/>
        <v>1</v>
      </c>
      <c r="O71" s="356">
        <f t="shared" si="11"/>
        <v>0.5</v>
      </c>
      <c r="Q71" s="359">
        <v>0.05</v>
      </c>
      <c r="R71" s="359">
        <v>0.16666666666666669</v>
      </c>
      <c r="S71" s="359">
        <v>4.1666666666666671E-2</v>
      </c>
    </row>
    <row r="72" spans="1:23" ht="24" x14ac:dyDescent="0.25">
      <c r="A72" s="653"/>
      <c r="B72" s="653"/>
      <c r="C72" s="649"/>
      <c r="D72" s="357" t="s">
        <v>226</v>
      </c>
      <c r="E72" s="360">
        <v>0.25</v>
      </c>
      <c r="F72" s="361">
        <v>0.25</v>
      </c>
      <c r="G72" s="360">
        <v>0.25</v>
      </c>
      <c r="H72" s="361">
        <v>0.25</v>
      </c>
      <c r="I72" s="360">
        <v>0.25</v>
      </c>
      <c r="J72" s="361">
        <v>0.11</v>
      </c>
      <c r="K72" s="360">
        <v>0.25</v>
      </c>
      <c r="L72" s="354"/>
      <c r="M72" s="355">
        <f t="shared" si="10"/>
        <v>1</v>
      </c>
      <c r="N72" s="355">
        <f t="shared" si="10"/>
        <v>0.61</v>
      </c>
      <c r="O72" s="356">
        <f t="shared" si="11"/>
        <v>0.61</v>
      </c>
      <c r="Q72" s="359">
        <v>2.5000000000000001E-2</v>
      </c>
      <c r="R72" s="359">
        <v>8.3333333333333343E-2</v>
      </c>
      <c r="S72" s="359">
        <v>2.0833333333333336E-2</v>
      </c>
    </row>
    <row r="73" spans="1:23" ht="24" x14ac:dyDescent="0.25">
      <c r="A73" s="653"/>
      <c r="B73" s="653"/>
      <c r="C73" s="649"/>
      <c r="D73" s="357" t="s">
        <v>220</v>
      </c>
      <c r="E73" s="362"/>
      <c r="F73" s="332"/>
      <c r="G73" s="362">
        <v>1</v>
      </c>
      <c r="H73" s="332">
        <v>0</v>
      </c>
      <c r="I73" s="362"/>
      <c r="J73" s="332"/>
      <c r="K73" s="362"/>
      <c r="L73" s="354"/>
      <c r="M73" s="355">
        <f t="shared" si="10"/>
        <v>1</v>
      </c>
      <c r="N73" s="355">
        <f t="shared" si="10"/>
        <v>0</v>
      </c>
      <c r="O73" s="356">
        <f t="shared" si="11"/>
        <v>0</v>
      </c>
      <c r="Q73" s="359">
        <v>2.5000000000000001E-2</v>
      </c>
      <c r="R73" s="359">
        <v>8.3333333333333343E-2</v>
      </c>
      <c r="S73" s="359">
        <v>2.0833333333333336E-2</v>
      </c>
    </row>
    <row r="74" spans="1:23" ht="24" x14ac:dyDescent="0.25">
      <c r="A74" s="653"/>
      <c r="B74" s="653"/>
      <c r="C74" s="649"/>
      <c r="D74" s="357" t="s">
        <v>221</v>
      </c>
      <c r="E74" s="362"/>
      <c r="F74" s="332"/>
      <c r="G74" s="362"/>
      <c r="H74" s="332"/>
      <c r="I74" s="362">
        <v>1</v>
      </c>
      <c r="J74" s="332">
        <v>0</v>
      </c>
      <c r="K74" s="362"/>
      <c r="L74" s="354"/>
      <c r="M74" s="355">
        <f t="shared" si="10"/>
        <v>1</v>
      </c>
      <c r="N74" s="355">
        <f t="shared" si="10"/>
        <v>0</v>
      </c>
      <c r="O74" s="356">
        <f t="shared" si="11"/>
        <v>0</v>
      </c>
      <c r="Q74" s="359">
        <v>2.5000000000000001E-2</v>
      </c>
      <c r="R74" s="359">
        <v>8.3333333333333343E-2</v>
      </c>
      <c r="S74" s="359">
        <v>2.0833333333333336E-2</v>
      </c>
    </row>
    <row r="75" spans="1:23" ht="48" x14ac:dyDescent="0.25">
      <c r="A75" s="653"/>
      <c r="B75" s="653"/>
      <c r="C75" s="649"/>
      <c r="D75" s="357" t="s">
        <v>255</v>
      </c>
      <c r="E75" s="362"/>
      <c r="F75" s="332"/>
      <c r="G75" s="361">
        <v>0.2</v>
      </c>
      <c r="H75" s="361">
        <v>0.2</v>
      </c>
      <c r="I75" s="361">
        <v>0.4</v>
      </c>
      <c r="J75" s="332">
        <v>0</v>
      </c>
      <c r="K75" s="361">
        <v>0.4</v>
      </c>
      <c r="L75" s="354"/>
      <c r="M75" s="355">
        <f t="shared" si="10"/>
        <v>1</v>
      </c>
      <c r="N75" s="355">
        <f t="shared" si="10"/>
        <v>0.2</v>
      </c>
      <c r="O75" s="356">
        <f t="shared" si="11"/>
        <v>0.2</v>
      </c>
      <c r="Q75" s="359">
        <v>0.05</v>
      </c>
      <c r="R75" s="359">
        <v>0.16666666666666669</v>
      </c>
      <c r="S75" s="359">
        <v>4.1666666666666671E-2</v>
      </c>
    </row>
    <row r="76" spans="1:23" ht="36" x14ac:dyDescent="0.25">
      <c r="A76" s="653"/>
      <c r="B76" s="358" t="s">
        <v>559</v>
      </c>
      <c r="C76" s="334" t="s">
        <v>154</v>
      </c>
      <c r="D76" s="357" t="s">
        <v>228</v>
      </c>
      <c r="E76" s="354"/>
      <c r="F76" s="354"/>
      <c r="G76" s="361">
        <v>0.3</v>
      </c>
      <c r="H76" s="361">
        <v>0.33</v>
      </c>
      <c r="I76" s="361">
        <v>0.3</v>
      </c>
      <c r="J76" s="361">
        <v>0.18181818199999999</v>
      </c>
      <c r="K76" s="361">
        <v>0.2</v>
      </c>
      <c r="L76" s="332"/>
      <c r="M76" s="355">
        <f t="shared" si="10"/>
        <v>0.8</v>
      </c>
      <c r="N76" s="355">
        <f t="shared" si="10"/>
        <v>0.51181818200000007</v>
      </c>
      <c r="O76" s="356">
        <f t="shared" si="11"/>
        <v>0.63977272750000003</v>
      </c>
      <c r="Q76" s="359">
        <v>0.05</v>
      </c>
      <c r="R76" s="359">
        <v>1</v>
      </c>
      <c r="S76" s="359">
        <v>0.25</v>
      </c>
    </row>
    <row r="77" spans="1:23" ht="72" x14ac:dyDescent="0.25">
      <c r="A77" s="653"/>
      <c r="B77" s="358" t="s">
        <v>578</v>
      </c>
      <c r="C77" s="334" t="s">
        <v>158</v>
      </c>
      <c r="D77" s="357" t="s">
        <v>229</v>
      </c>
      <c r="E77" s="354"/>
      <c r="F77" s="354"/>
      <c r="G77" s="362"/>
      <c r="H77" s="332"/>
      <c r="I77" s="362"/>
      <c r="J77" s="332"/>
      <c r="K77" s="362">
        <v>1</v>
      </c>
      <c r="L77" s="332"/>
      <c r="M77" s="355">
        <f t="shared" si="10"/>
        <v>1</v>
      </c>
      <c r="N77" s="355">
        <f t="shared" si="10"/>
        <v>0</v>
      </c>
      <c r="O77" s="356">
        <f t="shared" si="11"/>
        <v>0</v>
      </c>
      <c r="Q77" s="359">
        <v>0.05</v>
      </c>
      <c r="R77" s="359">
        <v>1</v>
      </c>
      <c r="S77" s="359">
        <v>0.25</v>
      </c>
    </row>
    <row r="79" spans="1:23" x14ac:dyDescent="0.25">
      <c r="A79" s="658" t="s">
        <v>600</v>
      </c>
      <c r="B79" s="658"/>
      <c r="C79" s="658"/>
      <c r="D79" s="658"/>
      <c r="E79" s="658"/>
      <c r="F79" s="658"/>
      <c r="G79" s="658"/>
      <c r="H79" s="658"/>
      <c r="I79" s="658"/>
      <c r="J79" s="658"/>
      <c r="K79" s="658"/>
      <c r="L79" s="658"/>
      <c r="M79" s="658"/>
      <c r="N79" s="658"/>
      <c r="O79" s="658"/>
      <c r="P79" s="658"/>
      <c r="Q79" s="658"/>
      <c r="R79" s="658"/>
      <c r="S79" s="658"/>
      <c r="T79" s="658"/>
      <c r="U79" s="658"/>
      <c r="V79" s="658"/>
      <c r="W79" s="658"/>
    </row>
    <row r="80" spans="1:23" x14ac:dyDescent="0.25">
      <c r="A80" s="658"/>
      <c r="B80" s="658"/>
      <c r="C80" s="658"/>
      <c r="D80" s="658"/>
      <c r="E80" s="658"/>
      <c r="F80" s="658"/>
      <c r="G80" s="658"/>
      <c r="H80" s="658"/>
      <c r="I80" s="658"/>
      <c r="J80" s="658"/>
      <c r="K80" s="658"/>
      <c r="L80" s="658"/>
      <c r="M80" s="658"/>
      <c r="N80" s="658"/>
      <c r="O80" s="658"/>
      <c r="P80" s="658"/>
      <c r="Q80" s="658"/>
      <c r="R80" s="658"/>
      <c r="S80" s="658"/>
      <c r="T80" s="658"/>
      <c r="U80" s="658"/>
      <c r="V80" s="658"/>
      <c r="W80" s="658"/>
    </row>
    <row r="81" spans="1:23" x14ac:dyDescent="0.25">
      <c r="A81" s="658"/>
      <c r="B81" s="658"/>
      <c r="C81" s="658"/>
      <c r="D81" s="658"/>
      <c r="E81" s="658"/>
      <c r="F81" s="658"/>
      <c r="G81" s="658"/>
      <c r="H81" s="658"/>
      <c r="I81" s="658"/>
      <c r="J81" s="658"/>
      <c r="K81" s="658"/>
      <c r="L81" s="658"/>
      <c r="M81" s="658"/>
      <c r="N81" s="658"/>
      <c r="O81" s="658"/>
      <c r="P81" s="658"/>
      <c r="Q81" s="658"/>
      <c r="R81" s="658"/>
      <c r="S81" s="658"/>
      <c r="T81" s="658"/>
      <c r="U81" s="658"/>
      <c r="V81" s="658"/>
      <c r="W81" s="658"/>
    </row>
    <row r="83" spans="1:23" x14ac:dyDescent="0.25">
      <c r="A83" s="350"/>
      <c r="B83" s="350"/>
      <c r="C83" s="350"/>
      <c r="D83" s="350"/>
      <c r="E83" s="350"/>
      <c r="F83" s="350"/>
      <c r="G83" s="350"/>
      <c r="H83" s="350"/>
      <c r="I83" s="350"/>
      <c r="J83" s="350"/>
      <c r="K83" s="350"/>
      <c r="L83" s="350"/>
      <c r="M83" s="350"/>
      <c r="N83" s="350"/>
      <c r="O83" s="350"/>
    </row>
    <row r="84" spans="1:23" x14ac:dyDescent="0.25">
      <c r="A84" s="650" t="s">
        <v>557</v>
      </c>
      <c r="B84" s="650"/>
      <c r="C84" s="654" t="s">
        <v>152</v>
      </c>
      <c r="D84" s="654"/>
      <c r="E84" s="654"/>
      <c r="F84" s="654"/>
      <c r="G84" s="654"/>
      <c r="H84" s="654"/>
      <c r="I84" s="654"/>
      <c r="J84" s="654"/>
      <c r="K84" s="654"/>
      <c r="L84" s="654"/>
      <c r="M84" s="654"/>
      <c r="N84" s="654"/>
      <c r="O84" s="654"/>
    </row>
    <row r="85" spans="1:23" x14ac:dyDescent="0.25">
      <c r="A85" s="650" t="s">
        <v>558</v>
      </c>
      <c r="B85" s="650"/>
      <c r="C85" s="654" t="s">
        <v>154</v>
      </c>
      <c r="D85" s="654"/>
      <c r="E85" s="654"/>
      <c r="F85" s="654"/>
      <c r="G85" s="654"/>
      <c r="H85" s="654"/>
      <c r="I85" s="654"/>
      <c r="J85" s="654"/>
      <c r="K85" s="654"/>
      <c r="L85" s="654"/>
      <c r="M85" s="654"/>
      <c r="N85" s="654"/>
      <c r="O85" s="654"/>
    </row>
    <row r="86" spans="1:23" x14ac:dyDescent="0.25">
      <c r="A86" s="350"/>
      <c r="B86" s="350"/>
      <c r="C86" s="350"/>
      <c r="D86" s="350"/>
      <c r="E86" s="350"/>
      <c r="F86" s="350"/>
      <c r="G86" s="350"/>
      <c r="H86" s="350"/>
      <c r="I86" s="350"/>
      <c r="J86" s="350"/>
      <c r="K86" s="350"/>
      <c r="L86" s="350"/>
      <c r="M86" s="350"/>
      <c r="N86" s="350"/>
      <c r="O86" s="350"/>
    </row>
    <row r="87" spans="1:23" x14ac:dyDescent="0.25">
      <c r="A87" s="350"/>
      <c r="B87" s="350"/>
      <c r="C87" s="350"/>
      <c r="D87" s="350"/>
      <c r="E87" s="350"/>
      <c r="F87" s="350"/>
      <c r="G87" s="350"/>
      <c r="H87" s="350"/>
      <c r="I87" s="350"/>
      <c r="J87" s="350"/>
      <c r="K87" s="350"/>
      <c r="L87" s="350"/>
      <c r="M87" s="350"/>
      <c r="N87" s="350"/>
      <c r="O87" s="350"/>
    </row>
    <row r="88" spans="1:23" x14ac:dyDescent="0.25">
      <c r="A88" s="350"/>
      <c r="B88" s="350"/>
      <c r="C88" s="350"/>
      <c r="D88" s="350"/>
      <c r="E88" s="350"/>
      <c r="F88" s="350"/>
      <c r="G88" s="350"/>
      <c r="H88" s="350"/>
      <c r="I88" s="350"/>
      <c r="J88" s="350"/>
      <c r="K88" s="350"/>
      <c r="L88" s="350"/>
      <c r="M88" s="350"/>
      <c r="N88" s="350"/>
      <c r="O88" s="350"/>
      <c r="R88" s="344" t="s">
        <v>574</v>
      </c>
      <c r="S88" s="344" t="s">
        <v>575</v>
      </c>
      <c r="T88" s="344" t="s">
        <v>576</v>
      </c>
      <c r="U88" s="344"/>
      <c r="V88" s="344" t="s">
        <v>575</v>
      </c>
      <c r="W88" t="s">
        <v>576</v>
      </c>
    </row>
    <row r="89" spans="1:23" ht="15.75" x14ac:dyDescent="0.25">
      <c r="A89" s="350"/>
      <c r="B89" s="350"/>
      <c r="C89" s="350"/>
      <c r="D89" s="350"/>
      <c r="E89" s="350"/>
      <c r="F89" s="350"/>
      <c r="G89" s="350"/>
      <c r="H89" s="350"/>
      <c r="I89" s="350"/>
      <c r="J89" s="350"/>
      <c r="K89" s="350"/>
      <c r="L89" s="350"/>
      <c r="M89" s="350"/>
      <c r="N89" s="350"/>
      <c r="O89" s="350"/>
      <c r="R89" s="652" t="s">
        <v>577</v>
      </c>
      <c r="S89" s="652">
        <f>+SUMPRODUCT(S102:S106,O102:O106)</f>
        <v>0.89534883720930225</v>
      </c>
      <c r="T89" s="652">
        <f>1-S89</f>
        <v>0.10465116279069775</v>
      </c>
      <c r="U89" s="345" t="s">
        <v>558</v>
      </c>
      <c r="V89" s="346">
        <v>0.7906976744186045</v>
      </c>
      <c r="W89">
        <v>0.2093023255813955</v>
      </c>
    </row>
    <row r="90" spans="1:23" ht="15.75" x14ac:dyDescent="0.25">
      <c r="A90" s="350"/>
      <c r="B90" s="350"/>
      <c r="C90" s="350"/>
      <c r="D90" s="350"/>
      <c r="E90" s="350"/>
      <c r="F90" s="350"/>
      <c r="G90" s="350"/>
      <c r="H90" s="350"/>
      <c r="I90" s="350"/>
      <c r="J90" s="350"/>
      <c r="K90" s="350"/>
      <c r="L90" s="350"/>
      <c r="M90" s="350"/>
      <c r="N90" s="350"/>
      <c r="O90" s="350"/>
      <c r="R90" s="652"/>
      <c r="S90" s="652"/>
      <c r="T90" s="652"/>
      <c r="U90" s="345" t="s">
        <v>557</v>
      </c>
      <c r="V90" s="346">
        <v>0.3174603174603175</v>
      </c>
      <c r="W90">
        <v>0.68253968253968256</v>
      </c>
    </row>
    <row r="91" spans="1:23" ht="15.75" x14ac:dyDescent="0.25">
      <c r="A91" s="350"/>
      <c r="B91" s="350"/>
      <c r="C91" s="350"/>
      <c r="D91" s="350"/>
      <c r="E91" s="350"/>
      <c r="F91" s="350"/>
      <c r="G91" s="350"/>
      <c r="H91" s="350"/>
      <c r="I91" s="350"/>
      <c r="J91" s="350"/>
      <c r="K91" s="350"/>
      <c r="L91" s="350"/>
      <c r="M91" s="350"/>
      <c r="N91" s="350"/>
      <c r="O91" s="350"/>
      <c r="R91" s="652"/>
      <c r="S91" s="652"/>
      <c r="T91" s="652"/>
      <c r="U91" s="345" t="s">
        <v>577</v>
      </c>
      <c r="V91" s="346">
        <v>0.89534883720930225</v>
      </c>
      <c r="W91">
        <v>0.10465116279069775</v>
      </c>
    </row>
    <row r="92" spans="1:23" ht="15.75" x14ac:dyDescent="0.25">
      <c r="A92" s="350"/>
      <c r="B92" s="350"/>
      <c r="C92" s="350"/>
      <c r="D92" s="350"/>
      <c r="E92" s="350"/>
      <c r="F92" s="350"/>
      <c r="G92" s="350"/>
      <c r="H92" s="350"/>
      <c r="I92" s="350"/>
      <c r="J92" s="350"/>
      <c r="K92" s="350"/>
      <c r="L92" s="350"/>
      <c r="M92" s="350"/>
      <c r="N92" s="350"/>
      <c r="O92" s="350"/>
      <c r="R92" s="652"/>
      <c r="S92" s="652"/>
      <c r="T92" s="652"/>
      <c r="U92" s="345"/>
      <c r="V92" s="345"/>
    </row>
    <row r="93" spans="1:23" x14ac:dyDescent="0.25">
      <c r="A93" s="350"/>
      <c r="B93" s="350"/>
      <c r="C93" s="350"/>
      <c r="D93" s="350"/>
      <c r="E93" s="350"/>
      <c r="F93" s="350"/>
      <c r="G93" s="350"/>
      <c r="H93" s="350"/>
      <c r="I93" s="350"/>
      <c r="J93" s="350"/>
      <c r="K93" s="350"/>
      <c r="L93" s="350"/>
      <c r="M93" s="350"/>
      <c r="N93" s="350"/>
      <c r="O93" s="350"/>
    </row>
    <row r="94" spans="1:23" x14ac:dyDescent="0.25">
      <c r="A94" s="350"/>
      <c r="B94" s="350"/>
      <c r="C94" s="350"/>
      <c r="D94" s="350"/>
      <c r="E94" s="350"/>
      <c r="F94" s="350"/>
      <c r="G94" s="350"/>
      <c r="H94" s="350"/>
      <c r="I94" s="350"/>
      <c r="J94" s="350"/>
      <c r="K94" s="350"/>
      <c r="L94" s="350"/>
      <c r="M94" s="350"/>
      <c r="N94" s="350"/>
      <c r="O94" s="350"/>
    </row>
    <row r="95" spans="1:23" x14ac:dyDescent="0.25">
      <c r="A95" s="350"/>
      <c r="B95" s="350"/>
      <c r="C95" s="350"/>
      <c r="D95" s="350"/>
      <c r="E95" s="350"/>
      <c r="F95" s="350"/>
      <c r="G95" s="350"/>
      <c r="H95" s="350"/>
      <c r="I95" s="350"/>
      <c r="J95" s="350"/>
      <c r="K95" s="350"/>
      <c r="L95" s="350"/>
      <c r="M95" s="350"/>
      <c r="N95" s="350"/>
      <c r="O95" s="350"/>
    </row>
    <row r="96" spans="1:23" x14ac:dyDescent="0.25">
      <c r="A96" s="350"/>
      <c r="B96" s="350"/>
      <c r="C96" s="350"/>
      <c r="D96" s="350"/>
      <c r="E96" s="350"/>
      <c r="F96" s="350"/>
      <c r="G96" s="350"/>
      <c r="H96" s="350"/>
      <c r="I96" s="350"/>
      <c r="J96" s="350"/>
      <c r="K96" s="350"/>
      <c r="L96" s="350"/>
      <c r="M96" s="350"/>
      <c r="N96" s="350"/>
      <c r="O96" s="350"/>
    </row>
    <row r="97" spans="1:25" x14ac:dyDescent="0.25">
      <c r="A97" s="350"/>
      <c r="B97" s="350"/>
      <c r="C97" s="350"/>
      <c r="D97" s="350"/>
      <c r="E97" s="350"/>
      <c r="F97" s="350"/>
      <c r="G97" s="350"/>
      <c r="H97" s="350"/>
      <c r="I97" s="350"/>
      <c r="J97" s="350"/>
      <c r="K97" s="350"/>
      <c r="L97" s="350"/>
      <c r="M97" s="350"/>
      <c r="N97" s="350"/>
      <c r="O97" s="350"/>
    </row>
    <row r="98" spans="1:25" x14ac:dyDescent="0.25">
      <c r="A98" s="350"/>
      <c r="B98" s="350"/>
      <c r="C98" s="350"/>
      <c r="D98" s="350"/>
      <c r="E98" s="350"/>
      <c r="F98" s="350"/>
      <c r="G98" s="350"/>
      <c r="H98" s="350"/>
      <c r="I98" s="350"/>
      <c r="J98" s="350"/>
      <c r="K98" s="350"/>
      <c r="L98" s="350"/>
      <c r="M98" s="350"/>
      <c r="N98" s="350"/>
      <c r="O98" s="350"/>
    </row>
    <row r="99" spans="1:25" x14ac:dyDescent="0.25">
      <c r="A99" s="350"/>
      <c r="B99" s="350"/>
      <c r="C99" s="350"/>
      <c r="D99" s="350"/>
      <c r="E99" s="350"/>
      <c r="F99" s="350"/>
      <c r="G99" s="350"/>
      <c r="H99" s="350"/>
      <c r="I99" s="350"/>
      <c r="J99" s="350"/>
      <c r="K99" s="350"/>
      <c r="L99" s="350"/>
      <c r="M99" s="350"/>
      <c r="N99" s="350"/>
      <c r="O99" s="350"/>
    </row>
    <row r="100" spans="1:25" x14ac:dyDescent="0.25">
      <c r="A100" s="645" t="s">
        <v>58</v>
      </c>
      <c r="B100" s="645" t="s">
        <v>432</v>
      </c>
      <c r="C100" s="645"/>
      <c r="D100" s="645" t="s">
        <v>560</v>
      </c>
      <c r="E100" s="645" t="s">
        <v>561</v>
      </c>
      <c r="F100" s="645"/>
      <c r="G100" s="645" t="s">
        <v>562</v>
      </c>
      <c r="H100" s="645"/>
      <c r="I100" s="645" t="s">
        <v>563</v>
      </c>
      <c r="J100" s="645"/>
      <c r="K100" s="645" t="s">
        <v>564</v>
      </c>
      <c r="L100" s="645"/>
      <c r="M100" s="645" t="s">
        <v>565</v>
      </c>
      <c r="N100" s="645"/>
      <c r="O100" s="645"/>
      <c r="Q100" s="645" t="s">
        <v>579</v>
      </c>
      <c r="R100" s="645" t="s">
        <v>570</v>
      </c>
      <c r="S100" s="645" t="s">
        <v>571</v>
      </c>
    </row>
    <row r="101" spans="1:25" x14ac:dyDescent="0.25">
      <c r="A101" s="645"/>
      <c r="B101" s="645"/>
      <c r="C101" s="645"/>
      <c r="D101" s="645"/>
      <c r="E101" s="330" t="s">
        <v>566</v>
      </c>
      <c r="F101" s="330" t="s">
        <v>567</v>
      </c>
      <c r="G101" s="330" t="s">
        <v>566</v>
      </c>
      <c r="H101" s="330" t="s">
        <v>567</v>
      </c>
      <c r="I101" s="330" t="s">
        <v>566</v>
      </c>
      <c r="J101" s="330" t="s">
        <v>567</v>
      </c>
      <c r="K101" s="330" t="s">
        <v>566</v>
      </c>
      <c r="L101" s="330" t="s">
        <v>567</v>
      </c>
      <c r="M101" s="330" t="s">
        <v>566</v>
      </c>
      <c r="N101" s="330" t="s">
        <v>567</v>
      </c>
      <c r="O101" s="330" t="s">
        <v>568</v>
      </c>
      <c r="Q101" s="645"/>
      <c r="R101" s="645"/>
      <c r="S101" s="645"/>
    </row>
    <row r="102" spans="1:25" ht="24" x14ac:dyDescent="0.25">
      <c r="A102" s="653" t="s">
        <v>30</v>
      </c>
      <c r="B102" s="653" t="s">
        <v>557</v>
      </c>
      <c r="C102" s="665" t="s">
        <v>152</v>
      </c>
      <c r="D102" s="352" t="s">
        <v>248</v>
      </c>
      <c r="E102" s="353">
        <v>1</v>
      </c>
      <c r="F102" s="354">
        <v>1</v>
      </c>
      <c r="G102" s="353">
        <v>0</v>
      </c>
      <c r="H102" s="353"/>
      <c r="I102" s="353">
        <v>0</v>
      </c>
      <c r="J102" s="354"/>
      <c r="K102" s="353">
        <v>0</v>
      </c>
      <c r="L102" s="354"/>
      <c r="M102" s="355">
        <f>+E102+G102+I102+K102</f>
        <v>1</v>
      </c>
      <c r="N102" s="355">
        <f>+F102+H102+J102+L102</f>
        <v>1</v>
      </c>
      <c r="O102" s="356">
        <f>+N102/M102</f>
        <v>1</v>
      </c>
      <c r="Q102" s="359">
        <v>0.23809523809523808</v>
      </c>
      <c r="R102" s="359">
        <v>0.34883720930232553</v>
      </c>
      <c r="S102" s="359">
        <v>0.17441860465116277</v>
      </c>
    </row>
    <row r="103" spans="1:25" ht="36" x14ac:dyDescent="0.25">
      <c r="A103" s="653"/>
      <c r="B103" s="653"/>
      <c r="C103" s="665"/>
      <c r="D103" s="352" t="s">
        <v>249</v>
      </c>
      <c r="E103" s="354">
        <v>0</v>
      </c>
      <c r="F103" s="354">
        <v>0</v>
      </c>
      <c r="G103" s="354">
        <v>0.25</v>
      </c>
      <c r="H103" s="354">
        <v>0.25</v>
      </c>
      <c r="I103" s="354">
        <v>0.25</v>
      </c>
      <c r="J103" s="354">
        <v>0.25</v>
      </c>
      <c r="K103" s="354">
        <v>0.5</v>
      </c>
      <c r="L103" s="354"/>
      <c r="M103" s="355">
        <f t="shared" ref="M103:N106" si="12">+E103+G103+I103+K103</f>
        <v>1</v>
      </c>
      <c r="N103" s="355">
        <f t="shared" si="12"/>
        <v>0.5</v>
      </c>
      <c r="O103" s="356">
        <f>+N103/M103</f>
        <v>0.5</v>
      </c>
      <c r="Q103" s="359">
        <v>0.23809523809523808</v>
      </c>
      <c r="R103" s="359">
        <v>0.34883720930232553</v>
      </c>
      <c r="S103" s="359">
        <v>0.17441860465116277</v>
      </c>
    </row>
    <row r="104" spans="1:25" x14ac:dyDescent="0.25">
      <c r="A104" s="653"/>
      <c r="B104" s="653"/>
      <c r="C104" s="665"/>
      <c r="D104" s="352" t="s">
        <v>601</v>
      </c>
      <c r="E104" s="354">
        <v>1</v>
      </c>
      <c r="F104" s="354">
        <v>1</v>
      </c>
      <c r="G104" s="354">
        <v>0</v>
      </c>
      <c r="H104" s="354"/>
      <c r="I104" s="354">
        <v>0</v>
      </c>
      <c r="J104" s="354"/>
      <c r="K104" s="354">
        <v>0</v>
      </c>
      <c r="L104" s="354"/>
      <c r="M104" s="355">
        <f>+E104+G104+I104+K104</f>
        <v>1</v>
      </c>
      <c r="N104" s="355">
        <f>+F104+H104+J104+L104</f>
        <v>1</v>
      </c>
      <c r="O104" s="356">
        <f>+N104/M104</f>
        <v>1</v>
      </c>
      <c r="Q104" s="359">
        <v>0.11111111111111112</v>
      </c>
      <c r="R104" s="359">
        <v>0.16279069767441862</v>
      </c>
      <c r="S104" s="359">
        <v>8.1395348837209308E-2</v>
      </c>
    </row>
    <row r="105" spans="1:25" x14ac:dyDescent="0.25">
      <c r="A105" s="653"/>
      <c r="B105" s="653"/>
      <c r="C105" s="665"/>
      <c r="D105" s="352" t="s">
        <v>595</v>
      </c>
      <c r="E105" s="354">
        <v>0.25</v>
      </c>
      <c r="F105" s="354">
        <v>0.25</v>
      </c>
      <c r="G105" s="354">
        <v>0.25</v>
      </c>
      <c r="H105" s="354">
        <v>0.25</v>
      </c>
      <c r="I105" s="353">
        <v>0.25</v>
      </c>
      <c r="J105" s="354">
        <v>0.25</v>
      </c>
      <c r="K105" s="353">
        <v>0.25</v>
      </c>
      <c r="L105" s="354"/>
      <c r="M105" s="355">
        <f>+E105+G105+I105+K105</f>
        <v>1</v>
      </c>
      <c r="N105" s="355">
        <f>+F105+H105+J105+L105</f>
        <v>0.75</v>
      </c>
      <c r="O105" s="356">
        <f>+N105/M105</f>
        <v>0.75</v>
      </c>
      <c r="Q105" s="359">
        <v>9.5238095238095233E-2</v>
      </c>
      <c r="R105" s="359">
        <v>0.13953488372093023</v>
      </c>
      <c r="S105" s="359">
        <v>6.9767441860465115E-2</v>
      </c>
    </row>
    <row r="106" spans="1:25" ht="36" x14ac:dyDescent="0.25">
      <c r="A106" s="653"/>
      <c r="B106" s="351" t="s">
        <v>558</v>
      </c>
      <c r="C106" s="390" t="s">
        <v>154</v>
      </c>
      <c r="D106" s="357" t="s">
        <v>602</v>
      </c>
      <c r="E106" s="362">
        <v>0</v>
      </c>
      <c r="F106" s="332">
        <v>0</v>
      </c>
      <c r="G106" s="362">
        <v>2</v>
      </c>
      <c r="H106" s="332">
        <v>2</v>
      </c>
      <c r="I106" s="362">
        <v>4</v>
      </c>
      <c r="J106" s="332">
        <v>4</v>
      </c>
      <c r="K106" s="362"/>
      <c r="L106" s="354"/>
      <c r="M106" s="355">
        <f t="shared" si="12"/>
        <v>6</v>
      </c>
      <c r="N106" s="355">
        <f t="shared" si="12"/>
        <v>6</v>
      </c>
      <c r="O106" s="356">
        <f>+N106/M106</f>
        <v>1</v>
      </c>
      <c r="Q106" s="359">
        <v>0.3174603174603175</v>
      </c>
      <c r="R106" s="359">
        <v>1</v>
      </c>
      <c r="S106" s="359">
        <v>0.5</v>
      </c>
      <c r="U106" s="345"/>
      <c r="V106" s="345"/>
      <c r="W106" s="345"/>
      <c r="X106" s="345"/>
      <c r="Y106" s="345"/>
    </row>
    <row r="108" spans="1:25" x14ac:dyDescent="0.25">
      <c r="A108" s="658" t="s">
        <v>609</v>
      </c>
      <c r="B108" s="658"/>
      <c r="C108" s="658"/>
      <c r="D108" s="658"/>
      <c r="E108" s="658"/>
      <c r="F108" s="658"/>
      <c r="G108" s="658"/>
      <c r="H108" s="658"/>
      <c r="I108" s="658"/>
      <c r="J108" s="658"/>
      <c r="K108" s="658"/>
      <c r="L108" s="658"/>
      <c r="M108" s="658"/>
      <c r="N108" s="658"/>
      <c r="O108" s="658"/>
      <c r="P108" s="658"/>
      <c r="Q108" s="658"/>
      <c r="R108" s="658"/>
      <c r="S108" s="658"/>
      <c r="T108" s="658"/>
      <c r="U108" s="658"/>
      <c r="V108" s="658"/>
      <c r="W108" s="658"/>
    </row>
    <row r="109" spans="1:25" x14ac:dyDescent="0.25">
      <c r="A109" s="658"/>
      <c r="B109" s="658"/>
      <c r="C109" s="658"/>
      <c r="D109" s="658"/>
      <c r="E109" s="658"/>
      <c r="F109" s="658"/>
      <c r="G109" s="658"/>
      <c r="H109" s="658"/>
      <c r="I109" s="658"/>
      <c r="J109" s="658"/>
      <c r="K109" s="658"/>
      <c r="L109" s="658"/>
      <c r="M109" s="658"/>
      <c r="N109" s="658"/>
      <c r="O109" s="658"/>
      <c r="P109" s="658"/>
      <c r="Q109" s="658"/>
      <c r="R109" s="658"/>
      <c r="S109" s="658"/>
      <c r="T109" s="658"/>
      <c r="U109" s="658"/>
      <c r="V109" s="658"/>
      <c r="W109" s="658"/>
    </row>
    <row r="110" spans="1:25" x14ac:dyDescent="0.25">
      <c r="A110" s="658"/>
      <c r="B110" s="658"/>
      <c r="C110" s="658"/>
      <c r="D110" s="658"/>
      <c r="E110" s="658"/>
      <c r="F110" s="658"/>
      <c r="G110" s="658"/>
      <c r="H110" s="658"/>
      <c r="I110" s="658"/>
      <c r="J110" s="658"/>
      <c r="K110" s="658"/>
      <c r="L110" s="658"/>
      <c r="M110" s="658"/>
      <c r="N110" s="658"/>
      <c r="O110" s="658"/>
      <c r="P110" s="658"/>
      <c r="Q110" s="658"/>
      <c r="R110" s="658"/>
      <c r="S110" s="658"/>
      <c r="T110" s="658"/>
      <c r="U110" s="658"/>
      <c r="V110" s="658"/>
      <c r="W110" s="658"/>
    </row>
    <row r="111" spans="1:25" x14ac:dyDescent="0.25">
      <c r="A111" s="350"/>
      <c r="B111" s="350"/>
      <c r="C111" s="350"/>
      <c r="D111" s="350"/>
      <c r="E111" s="350"/>
      <c r="F111" s="350"/>
      <c r="G111" s="350"/>
      <c r="H111" s="350"/>
      <c r="I111" s="350"/>
      <c r="J111" s="350"/>
      <c r="K111" s="350"/>
      <c r="L111" s="350"/>
      <c r="M111" s="350"/>
      <c r="N111" s="350"/>
      <c r="O111" s="350"/>
    </row>
    <row r="112" spans="1:25" x14ac:dyDescent="0.25">
      <c r="A112" s="650" t="s">
        <v>557</v>
      </c>
      <c r="B112" s="650"/>
      <c r="C112" s="654" t="s">
        <v>603</v>
      </c>
      <c r="D112" s="654"/>
      <c r="E112" s="654"/>
      <c r="F112" s="654"/>
      <c r="G112" s="654"/>
      <c r="H112" s="654"/>
      <c r="I112" s="654"/>
      <c r="J112" s="654"/>
      <c r="K112" s="654"/>
      <c r="L112" s="654"/>
      <c r="M112" s="654"/>
      <c r="N112" s="654"/>
      <c r="O112" s="654"/>
      <c r="P112" s="391"/>
      <c r="Q112" s="391"/>
      <c r="R112" s="391"/>
      <c r="S112" s="391"/>
      <c r="T112" s="391"/>
      <c r="U112" s="391"/>
      <c r="V112" s="391"/>
    </row>
    <row r="113" spans="1:22" x14ac:dyDescent="0.25">
      <c r="A113" s="650" t="s">
        <v>558</v>
      </c>
      <c r="B113" s="650"/>
      <c r="C113" s="654" t="s">
        <v>604</v>
      </c>
      <c r="D113" s="654"/>
      <c r="E113" s="654"/>
      <c r="F113" s="654"/>
      <c r="G113" s="654"/>
      <c r="H113" s="654"/>
      <c r="I113" s="654"/>
      <c r="J113" s="654"/>
      <c r="K113" s="654"/>
      <c r="L113" s="654"/>
      <c r="M113" s="654"/>
      <c r="N113" s="654"/>
      <c r="O113" s="654"/>
      <c r="P113" s="391"/>
      <c r="Q113" s="391"/>
      <c r="R113" s="391"/>
      <c r="S113" s="391"/>
      <c r="T113" s="391"/>
      <c r="U113" s="391"/>
      <c r="V113" s="391"/>
    </row>
    <row r="114" spans="1:22" x14ac:dyDescent="0.25">
      <c r="A114" s="350"/>
      <c r="B114" s="350"/>
      <c r="C114" s="350"/>
      <c r="D114" s="350"/>
      <c r="E114" s="350"/>
      <c r="F114" s="350"/>
      <c r="G114" s="350"/>
      <c r="H114" s="350"/>
      <c r="I114" s="350"/>
      <c r="J114" s="350"/>
      <c r="K114" s="350"/>
      <c r="L114" s="350"/>
      <c r="M114" s="350"/>
      <c r="N114" s="350"/>
      <c r="O114" s="350"/>
    </row>
    <row r="115" spans="1:22" x14ac:dyDescent="0.25">
      <c r="A115" s="350"/>
      <c r="B115" s="350"/>
      <c r="C115" s="392"/>
      <c r="D115" s="392"/>
      <c r="E115" s="392"/>
      <c r="F115" s="392"/>
      <c r="G115" s="392"/>
      <c r="H115" s="392"/>
      <c r="I115" s="392"/>
      <c r="J115" s="392"/>
      <c r="K115" s="392"/>
      <c r="L115" s="392"/>
      <c r="M115" s="392"/>
      <c r="N115" s="392"/>
      <c r="O115" s="392"/>
    </row>
    <row r="116" spans="1:22" x14ac:dyDescent="0.25">
      <c r="A116" s="350"/>
      <c r="B116" s="350"/>
      <c r="C116" s="392"/>
      <c r="D116" s="392"/>
      <c r="E116" s="392"/>
      <c r="F116" s="392"/>
      <c r="G116" s="392"/>
      <c r="H116" s="392"/>
      <c r="I116" s="392"/>
      <c r="J116" s="392"/>
      <c r="K116" s="392"/>
      <c r="L116" s="392"/>
      <c r="M116" s="392"/>
      <c r="N116" s="392"/>
      <c r="O116" s="392"/>
      <c r="Q116" t="s">
        <v>574</v>
      </c>
      <c r="R116" t="s">
        <v>575</v>
      </c>
      <c r="S116" t="s">
        <v>576</v>
      </c>
      <c r="U116" t="s">
        <v>575</v>
      </c>
      <c r="V116" t="s">
        <v>576</v>
      </c>
    </row>
    <row r="117" spans="1:22" x14ac:dyDescent="0.25">
      <c r="A117" s="350"/>
      <c r="B117" s="350"/>
      <c r="C117" s="392"/>
      <c r="D117" s="392"/>
      <c r="E117" s="392"/>
      <c r="F117" s="392"/>
      <c r="G117" s="392"/>
      <c r="H117" s="392"/>
      <c r="I117" s="392"/>
      <c r="J117" s="392"/>
      <c r="K117" s="392"/>
      <c r="L117" s="392"/>
      <c r="M117" s="392"/>
      <c r="N117" s="392"/>
      <c r="O117" s="392"/>
      <c r="Q117" t="s">
        <v>583</v>
      </c>
      <c r="R117">
        <f>+SUMPRODUCT(O130:O133,S130:S133)</f>
        <v>0.69000000000000006</v>
      </c>
      <c r="S117">
        <f>1-R117</f>
        <v>0.30999999999999994</v>
      </c>
      <c r="T117" t="s">
        <v>558</v>
      </c>
      <c r="U117" s="393">
        <f>+SUMPRODUCT(O132:O133,R132:R133)</f>
        <v>0.6</v>
      </c>
      <c r="V117" s="393">
        <f>1-U117</f>
        <v>0.4</v>
      </c>
    </row>
    <row r="118" spans="1:22" x14ac:dyDescent="0.25">
      <c r="A118" s="350"/>
      <c r="B118" s="350"/>
      <c r="C118" s="392"/>
      <c r="D118" s="392"/>
      <c r="E118" s="392"/>
      <c r="F118" s="392"/>
      <c r="G118" s="392"/>
      <c r="H118" s="392"/>
      <c r="I118" s="392"/>
      <c r="J118" s="392"/>
      <c r="K118" s="392"/>
      <c r="L118" s="392"/>
      <c r="M118" s="392"/>
      <c r="N118" s="392"/>
      <c r="O118" s="392"/>
      <c r="T118" t="s">
        <v>557</v>
      </c>
      <c r="U118" s="393">
        <f>+SUMPRODUCT(O130:O131,R130:R131)</f>
        <v>0.78</v>
      </c>
      <c r="V118" s="393">
        <f t="shared" ref="V118:V119" si="13">1-U118</f>
        <v>0.21999999999999997</v>
      </c>
    </row>
    <row r="119" spans="1:22" x14ac:dyDescent="0.25">
      <c r="A119" s="350"/>
      <c r="B119" s="350"/>
      <c r="C119" s="392"/>
      <c r="D119" s="392"/>
      <c r="E119" s="392"/>
      <c r="F119" s="392"/>
      <c r="G119" s="392"/>
      <c r="H119" s="392"/>
      <c r="I119" s="392"/>
      <c r="J119" s="392"/>
      <c r="K119" s="392"/>
      <c r="L119" s="392"/>
      <c r="M119" s="392"/>
      <c r="N119" s="392"/>
      <c r="O119" s="392"/>
      <c r="T119" t="s">
        <v>583</v>
      </c>
      <c r="U119" s="393">
        <f>+R117</f>
        <v>0.69000000000000006</v>
      </c>
      <c r="V119" s="393">
        <f t="shared" si="13"/>
        <v>0.30999999999999994</v>
      </c>
    </row>
    <row r="120" spans="1:22" x14ac:dyDescent="0.25">
      <c r="A120" s="350"/>
      <c r="B120" s="350"/>
      <c r="C120" s="350"/>
      <c r="D120" s="350"/>
      <c r="E120" s="350"/>
      <c r="F120" s="350"/>
      <c r="G120" s="350"/>
      <c r="H120" s="350"/>
      <c r="I120" s="350"/>
      <c r="J120" s="350"/>
      <c r="K120" s="350"/>
      <c r="L120" s="350"/>
      <c r="M120" s="350"/>
      <c r="N120" s="350"/>
      <c r="O120" s="350"/>
    </row>
    <row r="121" spans="1:22" x14ac:dyDescent="0.25">
      <c r="A121" s="350"/>
      <c r="B121" s="350"/>
      <c r="C121" s="350"/>
      <c r="D121" s="350"/>
      <c r="E121" s="350"/>
      <c r="F121" s="350"/>
      <c r="G121" s="350"/>
      <c r="H121" s="350"/>
      <c r="I121" s="350"/>
      <c r="J121" s="350"/>
      <c r="K121" s="350"/>
      <c r="L121" s="350"/>
      <c r="M121" s="350"/>
      <c r="N121" s="350"/>
      <c r="O121" s="350"/>
    </row>
    <row r="122" spans="1:22" x14ac:dyDescent="0.25">
      <c r="A122" s="350"/>
      <c r="B122" s="350"/>
      <c r="C122" s="350"/>
      <c r="D122" s="350"/>
      <c r="E122" s="350"/>
      <c r="F122" s="350"/>
      <c r="G122" s="350"/>
      <c r="H122" s="350"/>
      <c r="I122" s="350"/>
      <c r="J122" s="350"/>
      <c r="K122" s="350"/>
      <c r="L122" s="350"/>
      <c r="M122" s="350"/>
      <c r="N122" s="350"/>
      <c r="O122" s="350"/>
    </row>
    <row r="123" spans="1:22" x14ac:dyDescent="0.25">
      <c r="A123" s="350"/>
      <c r="B123" s="350"/>
      <c r="C123" s="350"/>
      <c r="D123" s="350"/>
      <c r="E123" s="350"/>
      <c r="F123" s="350"/>
      <c r="G123" s="350"/>
      <c r="H123" s="350"/>
      <c r="I123" s="350"/>
      <c r="J123" s="350"/>
      <c r="K123" s="350"/>
      <c r="L123" s="350"/>
      <c r="M123" s="350"/>
      <c r="N123" s="350"/>
      <c r="O123" s="350"/>
    </row>
    <row r="124" spans="1:22" x14ac:dyDescent="0.25">
      <c r="A124" s="350"/>
      <c r="B124" s="350"/>
      <c r="C124" s="350"/>
      <c r="D124" s="350"/>
      <c r="E124" s="350"/>
      <c r="F124" s="350"/>
      <c r="G124" s="350"/>
      <c r="H124" s="350"/>
      <c r="I124" s="350"/>
      <c r="J124" s="350"/>
      <c r="K124" s="350"/>
      <c r="L124" s="350"/>
      <c r="M124" s="350"/>
      <c r="N124" s="350"/>
      <c r="O124" s="350"/>
    </row>
    <row r="125" spans="1:22" x14ac:dyDescent="0.25">
      <c r="A125" s="350"/>
      <c r="B125" s="350"/>
      <c r="C125" s="350"/>
      <c r="D125" s="350"/>
      <c r="E125" s="350"/>
      <c r="F125" s="350"/>
      <c r="G125" s="350"/>
      <c r="H125" s="350"/>
      <c r="I125" s="350"/>
      <c r="J125" s="350"/>
      <c r="K125" s="350"/>
      <c r="L125" s="350"/>
      <c r="M125" s="350"/>
      <c r="N125" s="350"/>
      <c r="O125" s="350"/>
    </row>
    <row r="126" spans="1:22" x14ac:dyDescent="0.25">
      <c r="A126" s="350"/>
      <c r="B126" s="350"/>
      <c r="C126" s="350"/>
      <c r="D126" s="350"/>
      <c r="E126" s="350"/>
      <c r="F126" s="350"/>
      <c r="G126" s="350"/>
      <c r="H126" s="350"/>
      <c r="I126" s="350"/>
      <c r="J126" s="350"/>
      <c r="K126" s="350"/>
      <c r="L126" s="350"/>
      <c r="M126" s="350"/>
      <c r="N126" s="350"/>
      <c r="O126" s="350"/>
    </row>
    <row r="127" spans="1:22" x14ac:dyDescent="0.25">
      <c r="A127" s="350"/>
      <c r="B127" s="350"/>
      <c r="C127" s="350"/>
      <c r="D127" s="350"/>
      <c r="E127" s="350"/>
      <c r="F127" s="350"/>
      <c r="G127" s="350"/>
      <c r="H127" s="350"/>
      <c r="I127" s="350"/>
      <c r="J127" s="350"/>
      <c r="K127" s="350"/>
      <c r="L127" s="350"/>
      <c r="M127" s="350"/>
      <c r="N127" s="350"/>
      <c r="O127" s="350"/>
    </row>
    <row r="128" spans="1:22" x14ac:dyDescent="0.25">
      <c r="A128" s="645" t="s">
        <v>58</v>
      </c>
      <c r="B128" s="645" t="s">
        <v>432</v>
      </c>
      <c r="C128" s="645"/>
      <c r="D128" s="645" t="s">
        <v>560</v>
      </c>
      <c r="E128" s="670" t="s">
        <v>561</v>
      </c>
      <c r="F128" s="670"/>
      <c r="G128" s="670" t="s">
        <v>562</v>
      </c>
      <c r="H128" s="670"/>
      <c r="I128" s="670" t="s">
        <v>563</v>
      </c>
      <c r="J128" s="670"/>
      <c r="K128" s="670" t="s">
        <v>564</v>
      </c>
      <c r="L128" s="670"/>
      <c r="M128" s="670" t="s">
        <v>565</v>
      </c>
      <c r="N128" s="670"/>
      <c r="O128" s="670"/>
      <c r="P128" s="42"/>
      <c r="Q128" s="645" t="s">
        <v>569</v>
      </c>
      <c r="R128" s="645" t="s">
        <v>570</v>
      </c>
      <c r="S128" s="645" t="s">
        <v>571</v>
      </c>
      <c r="T128" s="42"/>
      <c r="U128" s="42"/>
    </row>
    <row r="129" spans="1:23" x14ac:dyDescent="0.25">
      <c r="A129" s="645"/>
      <c r="B129" s="645"/>
      <c r="C129" s="645"/>
      <c r="D129" s="645"/>
      <c r="E129" s="394" t="s">
        <v>566</v>
      </c>
      <c r="F129" s="394" t="s">
        <v>567</v>
      </c>
      <c r="G129" s="394" t="s">
        <v>566</v>
      </c>
      <c r="H129" s="394" t="s">
        <v>567</v>
      </c>
      <c r="I129" s="394" t="s">
        <v>566</v>
      </c>
      <c r="J129" s="394" t="s">
        <v>567</v>
      </c>
      <c r="K129" s="394" t="s">
        <v>566</v>
      </c>
      <c r="L129" s="394" t="s">
        <v>567</v>
      </c>
      <c r="M129" s="394" t="s">
        <v>566</v>
      </c>
      <c r="N129" s="394" t="s">
        <v>567</v>
      </c>
      <c r="O129" s="394" t="s">
        <v>568</v>
      </c>
      <c r="P129" s="42"/>
      <c r="Q129" s="645"/>
      <c r="R129" s="645"/>
      <c r="S129" s="645"/>
      <c r="T129" s="42"/>
      <c r="U129" s="42"/>
    </row>
    <row r="130" spans="1:23" ht="42.75" x14ac:dyDescent="0.25">
      <c r="A130" s="666" t="s">
        <v>605</v>
      </c>
      <c r="B130" s="669" t="s">
        <v>557</v>
      </c>
      <c r="C130" s="669" t="s">
        <v>603</v>
      </c>
      <c r="D130" s="329" t="s">
        <v>596</v>
      </c>
      <c r="E130" s="395">
        <v>0</v>
      </c>
      <c r="F130" s="395">
        <v>0</v>
      </c>
      <c r="G130" s="395">
        <v>0.5</v>
      </c>
      <c r="H130" s="395">
        <v>0.4</v>
      </c>
      <c r="I130" s="395">
        <v>0.5</v>
      </c>
      <c r="J130" s="395">
        <v>0.4</v>
      </c>
      <c r="K130" s="395">
        <v>0</v>
      </c>
      <c r="L130" s="395"/>
      <c r="M130" s="310">
        <f t="shared" ref="M130:N133" si="14">+SUM(E130,G130,I130,K130)</f>
        <v>1</v>
      </c>
      <c r="N130" s="310">
        <f t="shared" si="14"/>
        <v>0.8</v>
      </c>
      <c r="O130" s="396">
        <f t="shared" ref="O130:O133" si="15">IFERROR(N130/M130,"")</f>
        <v>0.8</v>
      </c>
      <c r="Q130" s="360">
        <v>0.03</v>
      </c>
      <c r="R130" s="360">
        <f>+Q130/SUM(Q130:Q131)</f>
        <v>0.6</v>
      </c>
      <c r="S130" s="360">
        <f>+R130*0.5</f>
        <v>0.3</v>
      </c>
    </row>
    <row r="131" spans="1:23" x14ac:dyDescent="0.25">
      <c r="A131" s="667"/>
      <c r="B131" s="669"/>
      <c r="C131" s="669"/>
      <c r="D131" s="329" t="s">
        <v>595</v>
      </c>
      <c r="E131" s="395">
        <v>0.25</v>
      </c>
      <c r="F131" s="395">
        <v>0.25</v>
      </c>
      <c r="G131" s="395">
        <v>0.25</v>
      </c>
      <c r="H131" s="395">
        <v>0.25</v>
      </c>
      <c r="I131" s="395">
        <v>0.25</v>
      </c>
      <c r="J131" s="395">
        <v>0.25</v>
      </c>
      <c r="K131" s="395">
        <v>0.25</v>
      </c>
      <c r="L131" s="395"/>
      <c r="M131" s="310">
        <f t="shared" si="14"/>
        <v>1</v>
      </c>
      <c r="N131" s="310">
        <f t="shared" si="14"/>
        <v>0.75</v>
      </c>
      <c r="O131" s="396">
        <f t="shared" si="15"/>
        <v>0.75</v>
      </c>
      <c r="Q131" s="360">
        <v>0.02</v>
      </c>
      <c r="R131" s="360">
        <f>+Q131/SUM(Q130:Q131)</f>
        <v>0.39999999999999997</v>
      </c>
      <c r="S131" s="360">
        <f t="shared" ref="S131:S133" si="16">+R131*0.5</f>
        <v>0.19999999999999998</v>
      </c>
    </row>
    <row r="132" spans="1:23" ht="28.5" x14ac:dyDescent="0.25">
      <c r="A132" s="667"/>
      <c r="B132" s="669" t="s">
        <v>558</v>
      </c>
      <c r="C132" s="669" t="s">
        <v>606</v>
      </c>
      <c r="D132" s="329" t="s">
        <v>607</v>
      </c>
      <c r="E132" s="395">
        <v>0.5</v>
      </c>
      <c r="F132" s="395">
        <v>0.5</v>
      </c>
      <c r="G132" s="395">
        <v>0.5</v>
      </c>
      <c r="H132" s="395">
        <v>0.25</v>
      </c>
      <c r="I132" s="395">
        <v>0</v>
      </c>
      <c r="J132" s="395">
        <v>0</v>
      </c>
      <c r="K132" s="395">
        <v>0</v>
      </c>
      <c r="L132" s="395"/>
      <c r="M132" s="310">
        <f t="shared" si="14"/>
        <v>1</v>
      </c>
      <c r="N132" s="310">
        <f t="shared" si="14"/>
        <v>0.75</v>
      </c>
      <c r="O132" s="396">
        <f t="shared" si="15"/>
        <v>0.75</v>
      </c>
      <c r="Q132" s="360">
        <v>0.02</v>
      </c>
      <c r="R132" s="360">
        <f>+Q132/SUM(Q132:Q133)</f>
        <v>0.39999999999999997</v>
      </c>
      <c r="S132" s="360">
        <f t="shared" si="16"/>
        <v>0.19999999999999998</v>
      </c>
    </row>
    <row r="133" spans="1:23" ht="28.5" x14ac:dyDescent="0.25">
      <c r="A133" s="668"/>
      <c r="B133" s="669"/>
      <c r="C133" s="669"/>
      <c r="D133" s="329" t="s">
        <v>608</v>
      </c>
      <c r="E133" s="395">
        <v>0</v>
      </c>
      <c r="F133" s="395">
        <v>0</v>
      </c>
      <c r="G133" s="395">
        <v>0.33</v>
      </c>
      <c r="H133" s="395">
        <v>0</v>
      </c>
      <c r="I133" s="395">
        <v>0.33</v>
      </c>
      <c r="J133" s="395">
        <v>0.5</v>
      </c>
      <c r="K133" s="395">
        <v>0.34</v>
      </c>
      <c r="L133" s="395"/>
      <c r="M133" s="310">
        <f t="shared" si="14"/>
        <v>1</v>
      </c>
      <c r="N133" s="310">
        <f t="shared" si="14"/>
        <v>0.5</v>
      </c>
      <c r="O133" s="396">
        <f t="shared" si="15"/>
        <v>0.5</v>
      </c>
      <c r="Q133" s="360">
        <v>0.03</v>
      </c>
      <c r="R133" s="360">
        <f>+Q133/SUM(Q132:Q133)</f>
        <v>0.6</v>
      </c>
      <c r="S133" s="360">
        <f t="shared" si="16"/>
        <v>0.3</v>
      </c>
    </row>
    <row r="135" spans="1:23" x14ac:dyDescent="0.25">
      <c r="A135" s="658" t="s">
        <v>615</v>
      </c>
      <c r="B135" s="658"/>
      <c r="C135" s="658"/>
      <c r="D135" s="658"/>
      <c r="E135" s="658"/>
      <c r="F135" s="658"/>
      <c r="G135" s="658"/>
      <c r="H135" s="658"/>
      <c r="I135" s="658"/>
      <c r="J135" s="658"/>
      <c r="K135" s="658"/>
      <c r="L135" s="658"/>
      <c r="M135" s="658"/>
      <c r="N135" s="658"/>
      <c r="O135" s="658"/>
      <c r="P135" s="658"/>
      <c r="Q135" s="658"/>
      <c r="R135" s="658"/>
      <c r="S135" s="658"/>
      <c r="T135" s="658"/>
      <c r="U135" s="658"/>
      <c r="V135" s="658"/>
      <c r="W135" s="658"/>
    </row>
    <row r="136" spans="1:23" x14ac:dyDescent="0.25">
      <c r="A136" s="658"/>
      <c r="B136" s="658"/>
      <c r="C136" s="658"/>
      <c r="D136" s="658"/>
      <c r="E136" s="658"/>
      <c r="F136" s="658"/>
      <c r="G136" s="658"/>
      <c r="H136" s="658"/>
      <c r="I136" s="658"/>
      <c r="J136" s="658"/>
      <c r="K136" s="658"/>
      <c r="L136" s="658"/>
      <c r="M136" s="658"/>
      <c r="N136" s="658"/>
      <c r="O136" s="658"/>
      <c r="P136" s="658"/>
      <c r="Q136" s="658"/>
      <c r="R136" s="658"/>
      <c r="S136" s="658"/>
      <c r="T136" s="658"/>
      <c r="U136" s="658"/>
      <c r="V136" s="658"/>
      <c r="W136" s="658"/>
    </row>
    <row r="137" spans="1:23" x14ac:dyDescent="0.25">
      <c r="A137" s="658"/>
      <c r="B137" s="658"/>
      <c r="C137" s="658"/>
      <c r="D137" s="658"/>
      <c r="E137" s="658"/>
      <c r="F137" s="658"/>
      <c r="G137" s="658"/>
      <c r="H137" s="658"/>
      <c r="I137" s="658"/>
      <c r="J137" s="658"/>
      <c r="K137" s="658"/>
      <c r="L137" s="658"/>
      <c r="M137" s="658"/>
      <c r="N137" s="658"/>
      <c r="O137" s="658"/>
      <c r="P137" s="658"/>
      <c r="Q137" s="658"/>
      <c r="R137" s="658"/>
      <c r="S137" s="658"/>
      <c r="T137" s="658"/>
      <c r="U137" s="658"/>
      <c r="V137" s="658"/>
      <c r="W137" s="658"/>
    </row>
    <row r="139" spans="1:23" x14ac:dyDescent="0.25">
      <c r="A139" s="650" t="s">
        <v>557</v>
      </c>
      <c r="B139" s="650"/>
      <c r="C139" s="659" t="s">
        <v>154</v>
      </c>
      <c r="D139" s="660"/>
      <c r="E139" s="660"/>
      <c r="F139" s="660"/>
      <c r="G139" s="660"/>
      <c r="H139" s="660"/>
      <c r="I139" s="660"/>
      <c r="J139" s="660"/>
      <c r="K139" s="660"/>
      <c r="L139" s="660"/>
      <c r="M139" s="660"/>
      <c r="N139" s="660"/>
      <c r="O139" s="661"/>
    </row>
    <row r="140" spans="1:23" x14ac:dyDescent="0.25">
      <c r="A140" s="650" t="s">
        <v>558</v>
      </c>
      <c r="B140" s="650"/>
      <c r="C140" s="654" t="s">
        <v>152</v>
      </c>
      <c r="D140" s="654"/>
      <c r="E140" s="654"/>
      <c r="F140" s="654"/>
      <c r="G140" s="654"/>
      <c r="H140" s="654"/>
      <c r="I140" s="654"/>
      <c r="J140" s="654"/>
      <c r="K140" s="654"/>
      <c r="L140" s="654"/>
      <c r="M140" s="654"/>
      <c r="N140" s="654"/>
      <c r="O140" s="654"/>
    </row>
    <row r="143" spans="1:23" x14ac:dyDescent="0.25">
      <c r="Q143" t="s">
        <v>574</v>
      </c>
      <c r="R143" t="s">
        <v>575</v>
      </c>
      <c r="S143" t="s">
        <v>576</v>
      </c>
      <c r="U143" t="s">
        <v>575</v>
      </c>
      <c r="V143" t="s">
        <v>576</v>
      </c>
    </row>
    <row r="144" spans="1:23" x14ac:dyDescent="0.25">
      <c r="Q144" t="s">
        <v>583</v>
      </c>
      <c r="R144" s="393">
        <f>+SUMPRODUCT(S161:S163,O161:O163)</f>
        <v>0.25505</v>
      </c>
      <c r="S144" s="393">
        <f>1-R144</f>
        <v>0.74495</v>
      </c>
      <c r="T144" t="s">
        <v>558</v>
      </c>
      <c r="U144" s="393">
        <f>+SUMPRODUCT(R162:R163,O162:O163)</f>
        <v>0.5101</v>
      </c>
      <c r="V144" s="393">
        <f>1-U144</f>
        <v>0.4899</v>
      </c>
    </row>
    <row r="145" spans="1:23" x14ac:dyDescent="0.25">
      <c r="T145" t="s">
        <v>557</v>
      </c>
      <c r="U145" s="393">
        <f>+R161*O161</f>
        <v>0</v>
      </c>
      <c r="V145" s="393">
        <f>1-U145</f>
        <v>1</v>
      </c>
      <c r="W145" t="s">
        <v>610</v>
      </c>
    </row>
    <row r="146" spans="1:23" x14ac:dyDescent="0.25">
      <c r="T146" t="s">
        <v>583</v>
      </c>
      <c r="U146" s="393">
        <f>+R144</f>
        <v>0.25505</v>
      </c>
      <c r="V146" s="393">
        <f>1-U146</f>
        <v>0.74495</v>
      </c>
    </row>
    <row r="158" spans="1:23" ht="18.75" x14ac:dyDescent="0.25">
      <c r="A158" s="671" t="s">
        <v>58</v>
      </c>
      <c r="B158" s="671" t="s">
        <v>432</v>
      </c>
      <c r="C158" s="671"/>
      <c r="D158" s="671" t="s">
        <v>560</v>
      </c>
      <c r="E158" s="671" t="s">
        <v>561</v>
      </c>
      <c r="F158" s="671"/>
      <c r="G158" s="671" t="s">
        <v>562</v>
      </c>
      <c r="H158" s="671"/>
      <c r="I158" s="671" t="s">
        <v>563</v>
      </c>
      <c r="J158" s="671"/>
      <c r="K158" s="671" t="s">
        <v>564</v>
      </c>
      <c r="L158" s="671"/>
      <c r="M158" s="671" t="s">
        <v>565</v>
      </c>
      <c r="N158" s="671"/>
      <c r="O158" s="671"/>
      <c r="Q158" s="645" t="s">
        <v>579</v>
      </c>
      <c r="R158" s="645" t="s">
        <v>570</v>
      </c>
      <c r="S158" s="645" t="s">
        <v>571</v>
      </c>
    </row>
    <row r="159" spans="1:23" x14ac:dyDescent="0.25">
      <c r="A159" s="671"/>
      <c r="B159" s="671"/>
      <c r="C159" s="671"/>
      <c r="D159" s="671"/>
      <c r="E159" s="671" t="s">
        <v>566</v>
      </c>
      <c r="F159" s="671" t="s">
        <v>567</v>
      </c>
      <c r="G159" s="671" t="s">
        <v>566</v>
      </c>
      <c r="H159" s="671" t="s">
        <v>567</v>
      </c>
      <c r="I159" s="671" t="s">
        <v>566</v>
      </c>
      <c r="J159" s="671" t="s">
        <v>567</v>
      </c>
      <c r="K159" s="671" t="s">
        <v>566</v>
      </c>
      <c r="L159" s="671" t="s">
        <v>567</v>
      </c>
      <c r="M159" s="671" t="s">
        <v>566</v>
      </c>
      <c r="N159" s="671" t="s">
        <v>567</v>
      </c>
      <c r="O159" s="671" t="s">
        <v>568</v>
      </c>
      <c r="Q159" s="645"/>
      <c r="R159" s="645"/>
      <c r="S159" s="645"/>
    </row>
    <row r="160" spans="1:23" x14ac:dyDescent="0.25">
      <c r="A160" s="671"/>
      <c r="B160" s="671"/>
      <c r="C160" s="671"/>
      <c r="D160" s="671"/>
      <c r="E160" s="671"/>
      <c r="F160" s="671"/>
      <c r="G160" s="671"/>
      <c r="H160" s="671"/>
      <c r="I160" s="671"/>
      <c r="J160" s="671"/>
      <c r="K160" s="671"/>
      <c r="L160" s="671"/>
      <c r="M160" s="671"/>
      <c r="N160" s="671"/>
      <c r="O160" s="671"/>
      <c r="Q160" s="645"/>
      <c r="R160" s="645"/>
      <c r="S160" s="645"/>
    </row>
    <row r="161" spans="1:19" ht="60" x14ac:dyDescent="0.25">
      <c r="A161" s="672" t="s">
        <v>611</v>
      </c>
      <c r="B161" s="397" t="s">
        <v>557</v>
      </c>
      <c r="C161" s="397" t="s">
        <v>612</v>
      </c>
      <c r="D161" s="398" t="s">
        <v>613</v>
      </c>
      <c r="E161" s="399">
        <v>0</v>
      </c>
      <c r="F161" s="351">
        <v>0</v>
      </c>
      <c r="G161" s="399">
        <v>1</v>
      </c>
      <c r="H161" s="351">
        <v>0</v>
      </c>
      <c r="I161" s="399">
        <v>0</v>
      </c>
      <c r="J161" s="351">
        <v>0</v>
      </c>
      <c r="K161" s="399">
        <v>1</v>
      </c>
      <c r="L161" s="351"/>
      <c r="M161" s="400">
        <f t="shared" ref="M161:N163" si="17">+SUM(E161,G161,I161,K161)</f>
        <v>2</v>
      </c>
      <c r="N161" s="400">
        <f t="shared" si="17"/>
        <v>0</v>
      </c>
      <c r="O161" s="401">
        <f>IFERROR(N161/M161,"")</f>
        <v>0</v>
      </c>
      <c r="Q161" s="402">
        <v>7.9000000000000008E-3</v>
      </c>
      <c r="R161" s="402">
        <v>1</v>
      </c>
      <c r="S161" s="403">
        <f>+R161*0.5</f>
        <v>0.5</v>
      </c>
    </row>
    <row r="162" spans="1:19" ht="45" x14ac:dyDescent="0.25">
      <c r="A162" s="673"/>
      <c r="B162" s="675" t="s">
        <v>558</v>
      </c>
      <c r="C162" s="676" t="s">
        <v>614</v>
      </c>
      <c r="D162" s="398" t="s">
        <v>596</v>
      </c>
      <c r="E162" s="404">
        <v>0</v>
      </c>
      <c r="F162" s="351">
        <v>0</v>
      </c>
      <c r="G162" s="404">
        <v>1</v>
      </c>
      <c r="H162" s="404">
        <v>1</v>
      </c>
      <c r="I162" s="404">
        <v>0</v>
      </c>
      <c r="J162" s="351">
        <v>0</v>
      </c>
      <c r="K162" s="404"/>
      <c r="L162" s="351"/>
      <c r="M162" s="400">
        <f t="shared" si="17"/>
        <v>1</v>
      </c>
      <c r="N162" s="400">
        <f t="shared" si="17"/>
        <v>1</v>
      </c>
      <c r="O162" s="401">
        <f>IFERROR(N162/M162,"")</f>
        <v>1</v>
      </c>
      <c r="Q162" s="402">
        <v>7.2999999999999995E-2</v>
      </c>
      <c r="R162" s="402">
        <f>+Q162/SUM($Q$26:$Q$27)</f>
        <v>0.29199999999999998</v>
      </c>
      <c r="S162" s="403">
        <f>+R162*0.5</f>
        <v>0.14599999999999999</v>
      </c>
    </row>
    <row r="163" spans="1:19" x14ac:dyDescent="0.25">
      <c r="A163" s="674"/>
      <c r="B163" s="675"/>
      <c r="C163" s="677"/>
      <c r="D163" s="398" t="s">
        <v>595</v>
      </c>
      <c r="E163" s="404">
        <v>0.25</v>
      </c>
      <c r="F163" s="405">
        <v>0.25</v>
      </c>
      <c r="G163" s="404">
        <v>0.25</v>
      </c>
      <c r="H163" s="404">
        <v>0.25</v>
      </c>
      <c r="I163" s="404">
        <v>0.25</v>
      </c>
      <c r="J163" s="351">
        <v>0.25</v>
      </c>
      <c r="K163" s="404">
        <v>0.25</v>
      </c>
      <c r="L163" s="351"/>
      <c r="M163" s="400">
        <f t="shared" si="17"/>
        <v>1</v>
      </c>
      <c r="N163" s="400">
        <f t="shared" si="17"/>
        <v>0.75</v>
      </c>
      <c r="O163" s="401">
        <f>IFERROR(N163/M163,"")</f>
        <v>0.75</v>
      </c>
      <c r="Q163" s="402">
        <v>7.2700000000000001E-2</v>
      </c>
      <c r="R163" s="402">
        <f>+Q163/SUM($Q$26:$Q$27)</f>
        <v>0.2908</v>
      </c>
      <c r="S163" s="403">
        <f>+R163*0.5</f>
        <v>0.1454</v>
      </c>
    </row>
  </sheetData>
  <mergeCells count="159">
    <mergeCell ref="Y11:Z11"/>
    <mergeCell ref="AA39:AA40"/>
    <mergeCell ref="Y24:Y25"/>
    <mergeCell ref="Z24:AA25"/>
    <mergeCell ref="AB24:AB25"/>
    <mergeCell ref="AC24:AC25"/>
    <mergeCell ref="AD24:AD25"/>
    <mergeCell ref="Y14:Z14"/>
    <mergeCell ref="AA15:AD15"/>
    <mergeCell ref="Y13:Z13"/>
    <mergeCell ref="AA13:AD13"/>
    <mergeCell ref="Y12:Z12"/>
    <mergeCell ref="AA14:AD14"/>
    <mergeCell ref="Y16:Z16"/>
    <mergeCell ref="AA11:AD11"/>
    <mergeCell ref="Y15:Z15"/>
    <mergeCell ref="AA12:AD12"/>
    <mergeCell ref="AA34:AA38"/>
    <mergeCell ref="Z34:Z38"/>
    <mergeCell ref="Y26:Y40"/>
    <mergeCell ref="Z39:Z40"/>
    <mergeCell ref="AA29:AA33"/>
    <mergeCell ref="Z29:Z33"/>
    <mergeCell ref="A161:A163"/>
    <mergeCell ref="B162:B163"/>
    <mergeCell ref="C162:C163"/>
    <mergeCell ref="A135:W137"/>
    <mergeCell ref="J159:J160"/>
    <mergeCell ref="K159:K160"/>
    <mergeCell ref="L159:L160"/>
    <mergeCell ref="M159:M160"/>
    <mergeCell ref="N159:N160"/>
    <mergeCell ref="O159:O160"/>
    <mergeCell ref="K158:L158"/>
    <mergeCell ref="M158:O158"/>
    <mergeCell ref="Q158:Q160"/>
    <mergeCell ref="R158:R160"/>
    <mergeCell ref="S158:S160"/>
    <mergeCell ref="E159:E160"/>
    <mergeCell ref="F159:F160"/>
    <mergeCell ref="G159:G160"/>
    <mergeCell ref="H159:H160"/>
    <mergeCell ref="I159:I160"/>
    <mergeCell ref="A139:B139"/>
    <mergeCell ref="C139:O139"/>
    <mergeCell ref="A140:B140"/>
    <mergeCell ref="C140:O140"/>
    <mergeCell ref="A158:A160"/>
    <mergeCell ref="B158:C160"/>
    <mergeCell ref="D158:D160"/>
    <mergeCell ref="E158:F158"/>
    <mergeCell ref="G158:H158"/>
    <mergeCell ref="I158:J158"/>
    <mergeCell ref="K128:L128"/>
    <mergeCell ref="M128:O128"/>
    <mergeCell ref="Q128:Q129"/>
    <mergeCell ref="R128:R129"/>
    <mergeCell ref="S128:S129"/>
    <mergeCell ref="A130:A133"/>
    <mergeCell ref="B130:B131"/>
    <mergeCell ref="C130:C131"/>
    <mergeCell ref="B132:B133"/>
    <mergeCell ref="C132:C133"/>
    <mergeCell ref="A128:A129"/>
    <mergeCell ref="B128:C129"/>
    <mergeCell ref="D128:D129"/>
    <mergeCell ref="E128:F128"/>
    <mergeCell ref="G128:H128"/>
    <mergeCell ref="I128:J128"/>
    <mergeCell ref="R89:R92"/>
    <mergeCell ref="S89:S92"/>
    <mergeCell ref="T89:T92"/>
    <mergeCell ref="A112:B112"/>
    <mergeCell ref="C112:O112"/>
    <mergeCell ref="A113:B113"/>
    <mergeCell ref="C113:O113"/>
    <mergeCell ref="A108:W110"/>
    <mergeCell ref="Q100:Q101"/>
    <mergeCell ref="R100:R101"/>
    <mergeCell ref="S100:S101"/>
    <mergeCell ref="A102:A106"/>
    <mergeCell ref="B102:B105"/>
    <mergeCell ref="C102:C105"/>
    <mergeCell ref="A100:A101"/>
    <mergeCell ref="B100:C101"/>
    <mergeCell ref="D100:D101"/>
    <mergeCell ref="E100:F100"/>
    <mergeCell ref="G100:H100"/>
    <mergeCell ref="I100:J100"/>
    <mergeCell ref="K100:L100"/>
    <mergeCell ref="M100:O100"/>
    <mergeCell ref="A84:B84"/>
    <mergeCell ref="C84:O84"/>
    <mergeCell ref="A85:B85"/>
    <mergeCell ref="C85:O85"/>
    <mergeCell ref="R50:R52"/>
    <mergeCell ref="S50:S52"/>
    <mergeCell ref="T50:T52"/>
    <mergeCell ref="B68:B75"/>
    <mergeCell ref="C68:C75"/>
    <mergeCell ref="A79:W81"/>
    <mergeCell ref="K63:L63"/>
    <mergeCell ref="M63:O63"/>
    <mergeCell ref="Q63:Q64"/>
    <mergeCell ref="R63:R64"/>
    <mergeCell ref="S63:S64"/>
    <mergeCell ref="A65:A77"/>
    <mergeCell ref="B65:B67"/>
    <mergeCell ref="C65:C67"/>
    <mergeCell ref="A47:B47"/>
    <mergeCell ref="C47:O47"/>
    <mergeCell ref="A48:B48"/>
    <mergeCell ref="C48:O48"/>
    <mergeCell ref="A63:A64"/>
    <mergeCell ref="B63:C64"/>
    <mergeCell ref="D63:D64"/>
    <mergeCell ref="E63:F63"/>
    <mergeCell ref="G63:H63"/>
    <mergeCell ref="I63:J63"/>
    <mergeCell ref="A46:B46"/>
    <mergeCell ref="C46:O46"/>
    <mergeCell ref="A8:B8"/>
    <mergeCell ref="C8:O8"/>
    <mergeCell ref="A26:A38"/>
    <mergeCell ref="B26:B29"/>
    <mergeCell ref="C26:C29"/>
    <mergeCell ref="B30:B33"/>
    <mergeCell ref="C30:C33"/>
    <mergeCell ref="B35:B37"/>
    <mergeCell ref="C35:C37"/>
    <mergeCell ref="I24:J24"/>
    <mergeCell ref="K24:L24"/>
    <mergeCell ref="M24:O24"/>
    <mergeCell ref="A9:B9"/>
    <mergeCell ref="C9:O9"/>
    <mergeCell ref="A5:B5"/>
    <mergeCell ref="C5:O5"/>
    <mergeCell ref="A6:B6"/>
    <mergeCell ref="C6:O6"/>
    <mergeCell ref="A7:B7"/>
    <mergeCell ref="C7:O7"/>
    <mergeCell ref="A1:W3"/>
    <mergeCell ref="A40:W42"/>
    <mergeCell ref="A45:B45"/>
    <mergeCell ref="C45:O45"/>
    <mergeCell ref="Q24:Q25"/>
    <mergeCell ref="R24:R25"/>
    <mergeCell ref="S24:S25"/>
    <mergeCell ref="R14:R16"/>
    <mergeCell ref="AE24:AE25"/>
    <mergeCell ref="AF24:AF25"/>
    <mergeCell ref="S14:S16"/>
    <mergeCell ref="T14:T16"/>
    <mergeCell ref="A24:A25"/>
    <mergeCell ref="B24:C25"/>
    <mergeCell ref="D24:D25"/>
    <mergeCell ref="E24:F24"/>
    <mergeCell ref="G24:H24"/>
    <mergeCell ref="AA16:AD16"/>
  </mergeCells>
  <conditionalFormatting sqref="O26:O38">
    <cfRule type="iconSet" priority="18">
      <iconSet iconSet="3TrafficLights2">
        <cfvo type="percent" val="0"/>
        <cfvo type="num" val="0.7"/>
        <cfvo type="num" val="0.9"/>
      </iconSet>
    </cfRule>
    <cfRule type="cellIs" dxfId="47" priority="19" stopIfTrue="1" operator="greaterThan">
      <formula>0.9</formula>
    </cfRule>
    <cfRule type="cellIs" dxfId="46" priority="20" stopIfTrue="1" operator="between">
      <formula>0.7</formula>
      <formula>0.89</formula>
    </cfRule>
    <cfRule type="cellIs" dxfId="45" priority="21" stopIfTrue="1" operator="between">
      <formula>0</formula>
      <formula>0.69</formula>
    </cfRule>
  </conditionalFormatting>
  <conditionalFormatting sqref="O65:O77">
    <cfRule type="iconSet" priority="14">
      <iconSet iconSet="3TrafficLights2">
        <cfvo type="percent" val="0"/>
        <cfvo type="num" val="0.7"/>
        <cfvo type="num" val="0.9"/>
      </iconSet>
    </cfRule>
    <cfRule type="cellIs" dxfId="44" priority="15" stopIfTrue="1" operator="greaterThan">
      <formula>0.9</formula>
    </cfRule>
    <cfRule type="cellIs" dxfId="43" priority="16" stopIfTrue="1" operator="between">
      <formula>0.7</formula>
      <formula>0.89</formula>
    </cfRule>
    <cfRule type="cellIs" dxfId="42" priority="17" stopIfTrue="1" operator="between">
      <formula>0</formula>
      <formula>0.69</formula>
    </cfRule>
  </conditionalFormatting>
  <conditionalFormatting sqref="O102:O106">
    <cfRule type="iconSet" priority="10">
      <iconSet iconSet="3TrafficLights2">
        <cfvo type="percent" val="0"/>
        <cfvo type="num" val="0.7"/>
        <cfvo type="num" val="0.9"/>
      </iconSet>
    </cfRule>
    <cfRule type="cellIs" dxfId="41" priority="11" stopIfTrue="1" operator="greaterThan">
      <formula>0.9</formula>
    </cfRule>
    <cfRule type="cellIs" dxfId="40" priority="12" stopIfTrue="1" operator="between">
      <formula>0.7</formula>
      <formula>0.89</formula>
    </cfRule>
    <cfRule type="cellIs" dxfId="39" priority="13" stopIfTrue="1" operator="between">
      <formula>0</formula>
      <formula>0.69</formula>
    </cfRule>
  </conditionalFormatting>
  <conditionalFormatting sqref="O130:O133">
    <cfRule type="iconSet" priority="6">
      <iconSet iconSet="3TrafficLights2">
        <cfvo type="percent" val="0"/>
        <cfvo type="num" val="0.7"/>
        <cfvo type="num" val="0.9"/>
      </iconSet>
    </cfRule>
    <cfRule type="cellIs" dxfId="38" priority="7" stopIfTrue="1" operator="greaterThan">
      <formula>0.9</formula>
    </cfRule>
    <cfRule type="cellIs" dxfId="37" priority="8" stopIfTrue="1" operator="between">
      <formula>0.7</formula>
      <formula>0.89</formula>
    </cfRule>
    <cfRule type="cellIs" dxfId="36" priority="9" stopIfTrue="1" operator="between">
      <formula>0</formula>
      <formula>0.69</formula>
    </cfRule>
  </conditionalFormatting>
  <conditionalFormatting sqref="O161:O163">
    <cfRule type="iconSet" priority="2">
      <iconSet iconSet="3TrafficLights2">
        <cfvo type="percent" val="0"/>
        <cfvo type="num" val="0.7"/>
        <cfvo type="num" val="0.9"/>
      </iconSet>
    </cfRule>
    <cfRule type="cellIs" dxfId="35" priority="3" stopIfTrue="1" operator="greaterThan">
      <formula>0.9</formula>
    </cfRule>
    <cfRule type="cellIs" dxfId="34" priority="4" stopIfTrue="1" operator="between">
      <formula>0.7</formula>
      <formula>0.89</formula>
    </cfRule>
    <cfRule type="cellIs" dxfId="33" priority="5" stopIfTrue="1" operator="between">
      <formula>0</formula>
      <formula>0.69</formula>
    </cfRule>
  </conditionalFormatting>
  <conditionalFormatting sqref="AC29:AC38">
    <cfRule type="dataBar" priority="1">
      <dataBar>
        <cfvo type="min"/>
        <cfvo type="max"/>
        <color rgb="FF638EC6"/>
      </dataBar>
      <extLst>
        <ext xmlns:x14="http://schemas.microsoft.com/office/spreadsheetml/2009/9/main" uri="{B025F937-C7B1-47D3-B67F-A62EFF666E3E}">
          <x14:id>{AE1E0CCD-4E71-4DE5-B87E-DA1EF8C3424D}</x14:id>
        </ext>
      </extLs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AE1E0CCD-4E71-4DE5-B87E-DA1EF8C3424D}">
            <x14:dataBar minLength="0" maxLength="100" border="1" negativeBarBorderColorSameAsPositive="0">
              <x14:cfvo type="autoMin"/>
              <x14:cfvo type="autoMax"/>
              <x14:borderColor rgb="FF638EC6"/>
              <x14:negativeFillColor rgb="FFFF0000"/>
              <x14:negativeBorderColor rgb="FFFF0000"/>
              <x14:axisColor rgb="FF000000"/>
            </x14:dataBar>
          </x14:cfRule>
          <xm:sqref>AC29:AC38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H7" workbookViewId="0">
      <selection activeCell="U26" sqref="U26"/>
    </sheetView>
  </sheetViews>
  <sheetFormatPr baseColWidth="10" defaultRowHeight="18.75" customHeight="1" x14ac:dyDescent="0.25"/>
  <cols>
    <col min="12" max="13" width="9.5703125" customWidth="1"/>
    <col min="14" max="25" width="9.5703125" style="254" customWidth="1"/>
    <col min="26" max="27" width="11.42578125" style="254"/>
  </cols>
  <sheetData>
    <row r="1" spans="1:27" ht="18.75" customHeight="1" x14ac:dyDescent="0.25">
      <c r="D1" t="s">
        <v>561</v>
      </c>
      <c r="E1" t="s">
        <v>562</v>
      </c>
      <c r="F1" t="s">
        <v>563</v>
      </c>
      <c r="G1" t="s">
        <v>564</v>
      </c>
    </row>
    <row r="2" spans="1:27" ht="18.75" customHeight="1" x14ac:dyDescent="0.25">
      <c r="C2" t="s">
        <v>581</v>
      </c>
      <c r="D2">
        <f>+SUMPRODUCT(E15:E33,L15:L33)</f>
        <v>0.13</v>
      </c>
      <c r="E2">
        <f>+SUMPRODUCT(E15:E33,O15:O33)</f>
        <v>0.31330000000000002</v>
      </c>
      <c r="F2">
        <f>+SUMPRODUCT(E15:E33,R15:R33)</f>
        <v>0.78299999999999992</v>
      </c>
      <c r="G2">
        <f>+SUMPRODUCT(E15:E33,U15:U33)</f>
        <v>0.99399999999999988</v>
      </c>
      <c r="I2">
        <f>+SUM(D2/SUM($D$2:$G$2))</f>
        <v>5.855064630905734E-2</v>
      </c>
      <c r="J2">
        <f t="shared" ref="J2:L3" si="0">+SUM(E2/SUM($D$2:$G$2))</f>
        <v>0.1411070576048282</v>
      </c>
      <c r="K2">
        <f t="shared" si="0"/>
        <v>0.35265504661532221</v>
      </c>
      <c r="L2">
        <f t="shared" si="0"/>
        <v>0.44768724947079219</v>
      </c>
    </row>
    <row r="3" spans="1:27" ht="18.75" customHeight="1" x14ac:dyDescent="0.25">
      <c r="C3" t="s">
        <v>582</v>
      </c>
      <c r="D3">
        <f>+SUMPRODUCT(E15:E33,M15:M33)</f>
        <v>0.13</v>
      </c>
      <c r="E3">
        <f>+SUMPRODUCT(E15:E33,P15:P33)</f>
        <v>0.2898</v>
      </c>
      <c r="F3">
        <f>+SUMPRODUCT(E15:E33,S15:S33)</f>
        <v>0.47489090910000009</v>
      </c>
      <c r="G3">
        <f>+SUMPRODUCT(E15:E33,V15:V33)</f>
        <v>0</v>
      </c>
      <c r="I3">
        <f>+SUM(D3/SUM($D$2:$G$2))</f>
        <v>5.855064630905734E-2</v>
      </c>
      <c r="J3">
        <f t="shared" si="0"/>
        <v>0.1305229023104986</v>
      </c>
      <c r="K3">
        <f t="shared" si="0"/>
        <v>0.21388592041616003</v>
      </c>
      <c r="L3">
        <f t="shared" si="0"/>
        <v>0</v>
      </c>
    </row>
    <row r="6" spans="1:27" s="363" customFormat="1" ht="18.75" customHeight="1" x14ac:dyDescent="0.25">
      <c r="A6" s="687" t="s">
        <v>400</v>
      </c>
      <c r="B6" s="688"/>
      <c r="C6" s="689" t="e">
        <f>+#REF!</f>
        <v>#REF!</v>
      </c>
      <c r="D6" s="690"/>
      <c r="E6" s="690"/>
      <c r="F6" s="690"/>
      <c r="G6" s="690"/>
      <c r="H6" s="690"/>
      <c r="I6" s="690"/>
      <c r="J6" s="690"/>
      <c r="K6" s="690"/>
      <c r="L6" s="690"/>
      <c r="M6" s="690"/>
      <c r="N6" s="690"/>
      <c r="O6" s="690"/>
      <c r="P6" s="690"/>
      <c r="Q6" s="690"/>
      <c r="R6" s="690"/>
      <c r="S6" s="690"/>
      <c r="T6" s="690"/>
      <c r="U6" s="690"/>
      <c r="V6" s="690"/>
      <c r="W6" s="690"/>
      <c r="X6" s="690"/>
      <c r="Y6" s="690"/>
      <c r="Z6" s="690"/>
      <c r="AA6" s="691"/>
    </row>
    <row r="7" spans="1:27" s="363" customFormat="1" ht="18.75" customHeight="1" x14ac:dyDescent="0.25">
      <c r="A7" s="692" t="s">
        <v>16</v>
      </c>
      <c r="B7" s="693"/>
      <c r="C7" s="694"/>
      <c r="D7" s="698" t="s">
        <v>191</v>
      </c>
      <c r="E7" s="701" t="s">
        <v>24</v>
      </c>
      <c r="F7" s="698" t="s">
        <v>181</v>
      </c>
      <c r="G7" s="698" t="s">
        <v>192</v>
      </c>
      <c r="H7" s="525" t="s">
        <v>17</v>
      </c>
      <c r="I7" s="698" t="s">
        <v>23</v>
      </c>
      <c r="J7" s="530" t="s">
        <v>18</v>
      </c>
      <c r="K7" s="531"/>
      <c r="L7" s="525" t="s">
        <v>185</v>
      </c>
      <c r="M7" s="525"/>
      <c r="N7" s="525"/>
      <c r="O7" s="525"/>
      <c r="P7" s="525"/>
      <c r="Q7" s="525"/>
      <c r="R7" s="525"/>
      <c r="S7" s="525"/>
      <c r="T7" s="525"/>
      <c r="U7" s="525"/>
      <c r="V7" s="525"/>
      <c r="W7" s="525"/>
      <c r="X7" s="637" t="s">
        <v>8</v>
      </c>
      <c r="Y7" s="637"/>
      <c r="Z7" s="637"/>
      <c r="AA7" s="704" t="s">
        <v>204</v>
      </c>
    </row>
    <row r="8" spans="1:27" s="363" customFormat="1" ht="18.75" customHeight="1" x14ac:dyDescent="0.25">
      <c r="A8" s="695"/>
      <c r="B8" s="696"/>
      <c r="C8" s="697"/>
      <c r="D8" s="699"/>
      <c r="E8" s="702"/>
      <c r="F8" s="699"/>
      <c r="G8" s="699"/>
      <c r="H8" s="525"/>
      <c r="I8" s="699"/>
      <c r="J8" s="525" t="s">
        <v>19</v>
      </c>
      <c r="K8" s="525" t="s">
        <v>20</v>
      </c>
      <c r="L8" s="525" t="s">
        <v>4</v>
      </c>
      <c r="M8" s="525"/>
      <c r="N8" s="525"/>
      <c r="O8" s="637" t="s">
        <v>5</v>
      </c>
      <c r="P8" s="637"/>
      <c r="Q8" s="637"/>
      <c r="R8" s="637" t="s">
        <v>6</v>
      </c>
      <c r="S8" s="637"/>
      <c r="T8" s="637"/>
      <c r="U8" s="637" t="s">
        <v>7</v>
      </c>
      <c r="V8" s="637"/>
      <c r="W8" s="637"/>
      <c r="X8" s="637"/>
      <c r="Y8" s="637"/>
      <c r="Z8" s="637"/>
      <c r="AA8" s="704"/>
    </row>
    <row r="9" spans="1:27" s="363" customFormat="1" ht="18.75" customHeight="1" x14ac:dyDescent="0.25">
      <c r="A9" s="695"/>
      <c r="B9" s="696"/>
      <c r="C9" s="697"/>
      <c r="D9" s="700"/>
      <c r="E9" s="703"/>
      <c r="F9" s="700"/>
      <c r="G9" s="700"/>
      <c r="H9" s="525"/>
      <c r="I9" s="700"/>
      <c r="J9" s="525"/>
      <c r="K9" s="525"/>
      <c r="L9" s="327" t="s">
        <v>183</v>
      </c>
      <c r="M9" s="327" t="s">
        <v>184</v>
      </c>
      <c r="N9" s="328" t="s">
        <v>21</v>
      </c>
      <c r="O9" s="328" t="s">
        <v>183</v>
      </c>
      <c r="P9" s="328" t="s">
        <v>184</v>
      </c>
      <c r="Q9" s="328" t="s">
        <v>21</v>
      </c>
      <c r="R9" s="328" t="s">
        <v>183</v>
      </c>
      <c r="S9" s="328" t="s">
        <v>184</v>
      </c>
      <c r="T9" s="328" t="s">
        <v>21</v>
      </c>
      <c r="U9" s="328" t="s">
        <v>183</v>
      </c>
      <c r="V9" s="328" t="s">
        <v>184</v>
      </c>
      <c r="W9" s="328" t="s">
        <v>21</v>
      </c>
      <c r="X9" s="328" t="s">
        <v>183</v>
      </c>
      <c r="Y9" s="377" t="s">
        <v>184</v>
      </c>
      <c r="Z9" s="377" t="s">
        <v>182</v>
      </c>
      <c r="AA9" s="378" t="s">
        <v>11</v>
      </c>
    </row>
    <row r="10" spans="1:27" s="364" customFormat="1" ht="18.75" customHeight="1" x14ac:dyDescent="0.25">
      <c r="A10" s="684" t="s">
        <v>208</v>
      </c>
      <c r="B10" s="685"/>
      <c r="C10" s="686"/>
      <c r="D10" s="331" t="s">
        <v>305</v>
      </c>
      <c r="E10" s="359">
        <f>5%/2</f>
        <v>2.5000000000000001E-2</v>
      </c>
      <c r="F10" s="331" t="s">
        <v>209</v>
      </c>
      <c r="G10" s="332" t="s">
        <v>49</v>
      </c>
      <c r="H10" s="332" t="s">
        <v>210</v>
      </c>
      <c r="I10" s="332" t="s">
        <v>211</v>
      </c>
      <c r="J10" s="178">
        <v>42828</v>
      </c>
      <c r="K10" s="178" t="s">
        <v>283</v>
      </c>
      <c r="L10" s="362"/>
      <c r="M10" s="332"/>
      <c r="N10" s="248" t="s">
        <v>406</v>
      </c>
      <c r="O10" s="379">
        <v>4</v>
      </c>
      <c r="P10" s="248">
        <v>0</v>
      </c>
      <c r="Q10" s="248" t="s">
        <v>462</v>
      </c>
      <c r="R10" s="379"/>
      <c r="S10" s="248">
        <v>1.4</v>
      </c>
      <c r="T10" s="248" t="s">
        <v>514</v>
      </c>
      <c r="U10" s="379"/>
      <c r="V10" s="248"/>
      <c r="W10" s="248"/>
      <c r="X10" s="379">
        <f t="shared" ref="X10:Y17" si="1">+SUM(L10,O10,R10,U10)</f>
        <v>4</v>
      </c>
      <c r="Y10" s="379">
        <f t="shared" si="1"/>
        <v>1.4</v>
      </c>
      <c r="Z10" s="380">
        <f t="shared" ref="Z10:Z17" si="2">IFERROR(Y10/X10,"")</f>
        <v>0.35</v>
      </c>
      <c r="AA10" s="381" t="s">
        <v>522</v>
      </c>
    </row>
    <row r="11" spans="1:27" s="364" customFormat="1" ht="18.75" customHeight="1" x14ac:dyDescent="0.25">
      <c r="A11" s="684" t="s">
        <v>213</v>
      </c>
      <c r="B11" s="685"/>
      <c r="C11" s="686"/>
      <c r="D11" s="331" t="s">
        <v>306</v>
      </c>
      <c r="E11" s="359">
        <f>10%/2</f>
        <v>0.05</v>
      </c>
      <c r="F11" s="331" t="s">
        <v>214</v>
      </c>
      <c r="G11" s="332" t="s">
        <v>49</v>
      </c>
      <c r="H11" s="332" t="s">
        <v>216</v>
      </c>
      <c r="I11" s="332" t="s">
        <v>215</v>
      </c>
      <c r="J11" s="178">
        <v>42870</v>
      </c>
      <c r="K11" s="178">
        <v>43099</v>
      </c>
      <c r="L11" s="362"/>
      <c r="M11" s="332"/>
      <c r="N11" s="248"/>
      <c r="O11" s="379"/>
      <c r="P11" s="248"/>
      <c r="Q11" s="248"/>
      <c r="R11" s="379">
        <v>1</v>
      </c>
      <c r="S11" s="248">
        <v>0.75</v>
      </c>
      <c r="T11" s="248" t="s">
        <v>515</v>
      </c>
      <c r="U11" s="379">
        <v>1</v>
      </c>
      <c r="V11" s="248"/>
      <c r="W11" s="248"/>
      <c r="X11" s="379">
        <f t="shared" si="1"/>
        <v>2</v>
      </c>
      <c r="Y11" s="379">
        <f t="shared" si="1"/>
        <v>0.75</v>
      </c>
      <c r="Z11" s="380">
        <f t="shared" si="2"/>
        <v>0.375</v>
      </c>
      <c r="AA11" s="381" t="s">
        <v>523</v>
      </c>
    </row>
    <row r="12" spans="1:27" s="364" customFormat="1" ht="18.75" customHeight="1" x14ac:dyDescent="0.25">
      <c r="A12" s="684" t="s">
        <v>331</v>
      </c>
      <c r="B12" s="685"/>
      <c r="C12" s="686"/>
      <c r="D12" s="331" t="s">
        <v>307</v>
      </c>
      <c r="E12" s="359">
        <f>10%/2</f>
        <v>0.05</v>
      </c>
      <c r="F12" s="331" t="s">
        <v>217</v>
      </c>
      <c r="G12" s="332" t="s">
        <v>49</v>
      </c>
      <c r="H12" s="332" t="s">
        <v>210</v>
      </c>
      <c r="I12" s="332" t="s">
        <v>215</v>
      </c>
      <c r="J12" s="178">
        <v>42809</v>
      </c>
      <c r="K12" s="178">
        <v>42916</v>
      </c>
      <c r="L12" s="362"/>
      <c r="M12" s="332"/>
      <c r="N12" s="248" t="s">
        <v>407</v>
      </c>
      <c r="O12" s="379">
        <v>1</v>
      </c>
      <c r="P12" s="248">
        <v>0</v>
      </c>
      <c r="Q12" s="248" t="s">
        <v>463</v>
      </c>
      <c r="R12" s="379"/>
      <c r="S12" s="248">
        <v>0.75</v>
      </c>
      <c r="T12" s="248" t="s">
        <v>516</v>
      </c>
      <c r="U12" s="379"/>
      <c r="V12" s="248"/>
      <c r="W12" s="248"/>
      <c r="X12" s="379">
        <f t="shared" si="1"/>
        <v>1</v>
      </c>
      <c r="Y12" s="379">
        <f t="shared" si="1"/>
        <v>0.75</v>
      </c>
      <c r="Z12" s="380">
        <f t="shared" si="2"/>
        <v>0.75</v>
      </c>
      <c r="AA12" s="381" t="s">
        <v>524</v>
      </c>
    </row>
    <row r="13" spans="1:27" s="364" customFormat="1" ht="18.75" customHeight="1" x14ac:dyDescent="0.25">
      <c r="A13" s="684" t="s">
        <v>218</v>
      </c>
      <c r="B13" s="685"/>
      <c r="C13" s="686"/>
      <c r="D13" s="331" t="s">
        <v>308</v>
      </c>
      <c r="E13" s="359">
        <f>10%/2</f>
        <v>0.05</v>
      </c>
      <c r="F13" s="331" t="s">
        <v>219</v>
      </c>
      <c r="G13" s="332" t="s">
        <v>49</v>
      </c>
      <c r="H13" s="332" t="s">
        <v>210</v>
      </c>
      <c r="I13" s="332" t="s">
        <v>212</v>
      </c>
      <c r="J13" s="178">
        <v>42870</v>
      </c>
      <c r="K13" s="178">
        <v>43099</v>
      </c>
      <c r="L13" s="362"/>
      <c r="M13" s="332"/>
      <c r="N13" s="248" t="s">
        <v>408</v>
      </c>
      <c r="O13" s="379"/>
      <c r="P13" s="248"/>
      <c r="Q13" s="248" t="s">
        <v>464</v>
      </c>
      <c r="R13" s="379">
        <v>1</v>
      </c>
      <c r="S13" s="248">
        <v>1</v>
      </c>
      <c r="T13" s="248" t="s">
        <v>517</v>
      </c>
      <c r="U13" s="379">
        <v>1</v>
      </c>
      <c r="V13" s="248"/>
      <c r="W13" s="248"/>
      <c r="X13" s="379">
        <f t="shared" si="1"/>
        <v>2</v>
      </c>
      <c r="Y13" s="379">
        <f t="shared" si="1"/>
        <v>1</v>
      </c>
      <c r="Z13" s="380">
        <f t="shared" si="2"/>
        <v>0.5</v>
      </c>
      <c r="AA13" s="381" t="s">
        <v>525</v>
      </c>
    </row>
    <row r="14" spans="1:27" s="364" customFormat="1" ht="18.75" customHeight="1" x14ac:dyDescent="0.25">
      <c r="A14" s="684" t="s">
        <v>226</v>
      </c>
      <c r="B14" s="685"/>
      <c r="C14" s="686"/>
      <c r="D14" s="331" t="s">
        <v>312</v>
      </c>
      <c r="E14" s="359">
        <f>5%/2</f>
        <v>2.5000000000000001E-2</v>
      </c>
      <c r="F14" s="331" t="s">
        <v>280</v>
      </c>
      <c r="G14" s="332" t="s">
        <v>49</v>
      </c>
      <c r="H14" s="332" t="s">
        <v>513</v>
      </c>
      <c r="I14" s="332" t="s">
        <v>513</v>
      </c>
      <c r="J14" s="178">
        <v>42736</v>
      </c>
      <c r="K14" s="178">
        <v>43099</v>
      </c>
      <c r="L14" s="360">
        <v>0.25</v>
      </c>
      <c r="M14" s="361">
        <v>0.25</v>
      </c>
      <c r="N14" s="248" t="s">
        <v>409</v>
      </c>
      <c r="O14" s="382">
        <v>0.25</v>
      </c>
      <c r="P14" s="383">
        <v>0.25</v>
      </c>
      <c r="Q14" s="248" t="s">
        <v>409</v>
      </c>
      <c r="R14" s="382">
        <v>0.25</v>
      </c>
      <c r="S14" s="383">
        <v>0.11</v>
      </c>
      <c r="T14" s="248" t="s">
        <v>518</v>
      </c>
      <c r="U14" s="382">
        <v>0.25</v>
      </c>
      <c r="V14" s="248"/>
      <c r="W14" s="248"/>
      <c r="X14" s="382">
        <f t="shared" si="1"/>
        <v>1</v>
      </c>
      <c r="Y14" s="382">
        <f t="shared" si="1"/>
        <v>0.61</v>
      </c>
      <c r="Z14" s="380">
        <f t="shared" si="2"/>
        <v>0.61</v>
      </c>
      <c r="AA14" s="381" t="s">
        <v>526</v>
      </c>
    </row>
    <row r="15" spans="1:27" s="364" customFormat="1" ht="18.75" customHeight="1" x14ac:dyDescent="0.25">
      <c r="A15" s="684" t="s">
        <v>220</v>
      </c>
      <c r="B15" s="685"/>
      <c r="C15" s="686"/>
      <c r="D15" s="331" t="s">
        <v>309</v>
      </c>
      <c r="E15" s="359">
        <f>5%/2</f>
        <v>2.5000000000000001E-2</v>
      </c>
      <c r="F15" s="331" t="s">
        <v>222</v>
      </c>
      <c r="G15" s="332" t="s">
        <v>43</v>
      </c>
      <c r="H15" s="332" t="s">
        <v>224</v>
      </c>
      <c r="I15" s="332" t="s">
        <v>225</v>
      </c>
      <c r="J15" s="178">
        <v>42809</v>
      </c>
      <c r="K15" s="178">
        <v>42885</v>
      </c>
      <c r="L15" s="362"/>
      <c r="M15" s="332"/>
      <c r="N15" s="248"/>
      <c r="O15" s="379">
        <v>1</v>
      </c>
      <c r="P15" s="248">
        <v>0</v>
      </c>
      <c r="Q15" s="248" t="s">
        <v>465</v>
      </c>
      <c r="R15" s="379"/>
      <c r="S15" s="248"/>
      <c r="T15" s="248" t="s">
        <v>519</v>
      </c>
      <c r="U15" s="379"/>
      <c r="V15" s="248"/>
      <c r="W15" s="248"/>
      <c r="X15" s="379">
        <f t="shared" si="1"/>
        <v>1</v>
      </c>
      <c r="Y15" s="379">
        <f t="shared" si="1"/>
        <v>0</v>
      </c>
      <c r="Z15" s="380">
        <f t="shared" si="2"/>
        <v>0</v>
      </c>
      <c r="AA15" s="381" t="s">
        <v>527</v>
      </c>
    </row>
    <row r="16" spans="1:27" s="364" customFormat="1" ht="18.75" customHeight="1" x14ac:dyDescent="0.25">
      <c r="A16" s="684" t="s">
        <v>221</v>
      </c>
      <c r="B16" s="685"/>
      <c r="C16" s="686"/>
      <c r="D16" s="331" t="s">
        <v>310</v>
      </c>
      <c r="E16" s="359">
        <f>5%/2</f>
        <v>2.5000000000000001E-2</v>
      </c>
      <c r="F16" s="331" t="s">
        <v>223</v>
      </c>
      <c r="G16" s="332" t="s">
        <v>43</v>
      </c>
      <c r="H16" s="332" t="s">
        <v>224</v>
      </c>
      <c r="I16" s="332" t="s">
        <v>225</v>
      </c>
      <c r="J16" s="178">
        <v>42842</v>
      </c>
      <c r="K16" s="178">
        <v>42977</v>
      </c>
      <c r="L16" s="362"/>
      <c r="M16" s="332"/>
      <c r="N16" s="248"/>
      <c r="O16" s="379"/>
      <c r="P16" s="248"/>
      <c r="Q16" s="248"/>
      <c r="R16" s="379">
        <v>1</v>
      </c>
      <c r="S16" s="248">
        <v>0</v>
      </c>
      <c r="T16" s="248" t="s">
        <v>520</v>
      </c>
      <c r="U16" s="379"/>
      <c r="V16" s="248"/>
      <c r="W16" s="248"/>
      <c r="X16" s="379">
        <f t="shared" si="1"/>
        <v>1</v>
      </c>
      <c r="Y16" s="379">
        <f t="shared" si="1"/>
        <v>0</v>
      </c>
      <c r="Z16" s="380">
        <f t="shared" si="2"/>
        <v>0</v>
      </c>
      <c r="AA16" s="381"/>
    </row>
    <row r="17" spans="1:27" s="364" customFormat="1" ht="18.75" customHeight="1" x14ac:dyDescent="0.25">
      <c r="A17" s="684" t="s">
        <v>255</v>
      </c>
      <c r="B17" s="685"/>
      <c r="C17" s="686"/>
      <c r="D17" s="331" t="s">
        <v>311</v>
      </c>
      <c r="E17" s="359">
        <f>10%/2</f>
        <v>0.05</v>
      </c>
      <c r="F17" s="331" t="s">
        <v>257</v>
      </c>
      <c r="G17" s="332" t="s">
        <v>43</v>
      </c>
      <c r="H17" s="332" t="s">
        <v>224</v>
      </c>
      <c r="I17" s="332" t="s">
        <v>256</v>
      </c>
      <c r="J17" s="178">
        <v>42842</v>
      </c>
      <c r="K17" s="178">
        <v>43099</v>
      </c>
      <c r="L17" s="362"/>
      <c r="M17" s="332"/>
      <c r="N17" s="248"/>
      <c r="O17" s="383">
        <v>0.2</v>
      </c>
      <c r="P17" s="383">
        <v>0.2</v>
      </c>
      <c r="Q17" s="248" t="s">
        <v>466</v>
      </c>
      <c r="R17" s="383">
        <v>0.4</v>
      </c>
      <c r="S17" s="248">
        <v>0</v>
      </c>
      <c r="T17" s="248" t="s">
        <v>521</v>
      </c>
      <c r="U17" s="383">
        <v>0.4</v>
      </c>
      <c r="V17" s="248"/>
      <c r="W17" s="248"/>
      <c r="X17" s="382">
        <f t="shared" si="1"/>
        <v>1</v>
      </c>
      <c r="Y17" s="382">
        <f t="shared" si="1"/>
        <v>0.2</v>
      </c>
      <c r="Z17" s="380">
        <f t="shared" si="2"/>
        <v>0.2</v>
      </c>
      <c r="AA17" s="381" t="s">
        <v>528</v>
      </c>
    </row>
    <row r="18" spans="1:27" s="364" customFormat="1" ht="18.75" customHeight="1" x14ac:dyDescent="0.25">
      <c r="A18" s="684" t="s">
        <v>228</v>
      </c>
      <c r="B18" s="685"/>
      <c r="C18" s="686"/>
      <c r="D18" s="331" t="s">
        <v>313</v>
      </c>
      <c r="E18" s="359">
        <f>10%/2</f>
        <v>0.05</v>
      </c>
      <c r="F18" s="331" t="s">
        <v>284</v>
      </c>
      <c r="G18" s="332" t="s">
        <v>49</v>
      </c>
      <c r="H18" s="332" t="s">
        <v>332</v>
      </c>
      <c r="I18" s="332" t="s">
        <v>212</v>
      </c>
      <c r="J18" s="178">
        <v>42870</v>
      </c>
      <c r="K18" s="178">
        <v>43069</v>
      </c>
      <c r="L18" s="362"/>
      <c r="M18" s="332"/>
      <c r="N18" s="248"/>
      <c r="O18" s="383">
        <v>0.3</v>
      </c>
      <c r="P18" s="383">
        <v>0.33</v>
      </c>
      <c r="Q18" s="248" t="s">
        <v>467</v>
      </c>
      <c r="R18" s="383">
        <v>0.3</v>
      </c>
      <c r="S18" s="383">
        <v>0.18181818199999999</v>
      </c>
      <c r="T18" s="248" t="s">
        <v>529</v>
      </c>
      <c r="U18" s="383">
        <v>0.2</v>
      </c>
      <c r="V18" s="248"/>
      <c r="W18" s="248"/>
      <c r="X18" s="252">
        <f>+SUM(L18,O18,R18,U18)</f>
        <v>0.8</v>
      </c>
      <c r="Y18" s="252">
        <f>+SUM(M18,P18,S18,V18)</f>
        <v>0.51181818200000007</v>
      </c>
      <c r="Z18" s="380">
        <f>IFERROR(Y18/X18,"")</f>
        <v>0.63977272750000003</v>
      </c>
      <c r="AA18" s="384" t="s">
        <v>530</v>
      </c>
    </row>
    <row r="19" spans="1:27" s="364" customFormat="1" ht="18.75" customHeight="1" x14ac:dyDescent="0.25">
      <c r="A19" s="683" t="s">
        <v>281</v>
      </c>
      <c r="B19" s="683"/>
      <c r="C19" s="683"/>
      <c r="D19" s="365" t="s">
        <v>285</v>
      </c>
      <c r="E19" s="359">
        <v>0.04</v>
      </c>
      <c r="F19" s="366" t="s">
        <v>259</v>
      </c>
      <c r="G19" s="366" t="s">
        <v>260</v>
      </c>
      <c r="H19" s="366" t="s">
        <v>513</v>
      </c>
      <c r="I19" s="366" t="s">
        <v>513</v>
      </c>
      <c r="J19" s="305">
        <v>42931</v>
      </c>
      <c r="K19" s="305">
        <v>43130</v>
      </c>
      <c r="L19" s="284"/>
      <c r="M19" s="332"/>
      <c r="N19" s="248"/>
      <c r="O19" s="252"/>
      <c r="P19" s="248"/>
      <c r="Q19" s="248"/>
      <c r="R19" s="252">
        <v>1</v>
      </c>
      <c r="S19" s="248">
        <v>1</v>
      </c>
      <c r="T19" s="248" t="s">
        <v>532</v>
      </c>
      <c r="U19" s="252">
        <v>1</v>
      </c>
      <c r="V19" s="248"/>
      <c r="W19" s="248"/>
      <c r="X19" s="379">
        <f>+SUM(L19,O19,R19,U19)</f>
        <v>2</v>
      </c>
      <c r="Y19" s="379">
        <f>+SUM(M19,P19,S19,V19)</f>
        <v>1</v>
      </c>
      <c r="Z19" s="380">
        <f t="shared" ref="Z19:Z26" si="3">IFERROR(Y19/X19,"")</f>
        <v>0.5</v>
      </c>
      <c r="AA19" s="384"/>
    </row>
    <row r="20" spans="1:27" s="364" customFormat="1" ht="18.75" customHeight="1" x14ac:dyDescent="0.25">
      <c r="A20" s="683" t="s">
        <v>243</v>
      </c>
      <c r="B20" s="683"/>
      <c r="C20" s="683"/>
      <c r="D20" s="365" t="s">
        <v>286</v>
      </c>
      <c r="E20" s="359">
        <v>0.04</v>
      </c>
      <c r="F20" s="366" t="s">
        <v>261</v>
      </c>
      <c r="G20" s="366" t="s">
        <v>260</v>
      </c>
      <c r="H20" s="366" t="s">
        <v>513</v>
      </c>
      <c r="I20" s="366" t="s">
        <v>513</v>
      </c>
      <c r="J20" s="305">
        <v>42828</v>
      </c>
      <c r="K20" s="305">
        <v>43115</v>
      </c>
      <c r="L20" s="284">
        <v>1</v>
      </c>
      <c r="M20" s="332">
        <v>1</v>
      </c>
      <c r="N20" s="375" t="s">
        <v>411</v>
      </c>
      <c r="O20" s="248">
        <v>1</v>
      </c>
      <c r="P20" s="248">
        <v>1</v>
      </c>
      <c r="Q20" s="248" t="s">
        <v>469</v>
      </c>
      <c r="R20" s="248">
        <v>1</v>
      </c>
      <c r="S20" s="248">
        <v>0</v>
      </c>
      <c r="T20" s="248" t="s">
        <v>533</v>
      </c>
      <c r="U20" s="248">
        <v>1</v>
      </c>
      <c r="V20" s="248"/>
      <c r="W20" s="248"/>
      <c r="X20" s="379">
        <f t="shared" ref="X20:Y24" si="4">+SUM(L20,O20,R20,U20)</f>
        <v>4</v>
      </c>
      <c r="Y20" s="379">
        <f t="shared" si="4"/>
        <v>2</v>
      </c>
      <c r="Z20" s="380">
        <f t="shared" si="3"/>
        <v>0.5</v>
      </c>
      <c r="AA20" s="384" t="s">
        <v>470</v>
      </c>
    </row>
    <row r="21" spans="1:27" s="364" customFormat="1" ht="18.75" customHeight="1" x14ac:dyDescent="0.25">
      <c r="A21" s="683" t="s">
        <v>262</v>
      </c>
      <c r="B21" s="683"/>
      <c r="C21" s="683"/>
      <c r="D21" s="365" t="s">
        <v>287</v>
      </c>
      <c r="E21" s="359">
        <v>0.04</v>
      </c>
      <c r="F21" s="366" t="s">
        <v>263</v>
      </c>
      <c r="G21" s="366" t="s">
        <v>260</v>
      </c>
      <c r="H21" s="366" t="s">
        <v>513</v>
      </c>
      <c r="I21" s="366" t="s">
        <v>513</v>
      </c>
      <c r="J21" s="305">
        <v>42828</v>
      </c>
      <c r="K21" s="305">
        <v>43115</v>
      </c>
      <c r="L21" s="284"/>
      <c r="M21" s="332"/>
      <c r="N21" s="248"/>
      <c r="O21" s="248">
        <v>1</v>
      </c>
      <c r="P21" s="248">
        <v>1</v>
      </c>
      <c r="Q21" s="248" t="s">
        <v>471</v>
      </c>
      <c r="R21" s="248">
        <v>1</v>
      </c>
      <c r="S21" s="248">
        <v>0</v>
      </c>
      <c r="T21" s="248" t="s">
        <v>533</v>
      </c>
      <c r="U21" s="248">
        <v>1</v>
      </c>
      <c r="V21" s="248"/>
      <c r="W21" s="248"/>
      <c r="X21" s="379">
        <f t="shared" si="4"/>
        <v>3</v>
      </c>
      <c r="Y21" s="379">
        <f t="shared" si="4"/>
        <v>1</v>
      </c>
      <c r="Z21" s="380">
        <f t="shared" si="3"/>
        <v>0.33333333333333331</v>
      </c>
      <c r="AA21" s="384" t="s">
        <v>472</v>
      </c>
    </row>
    <row r="22" spans="1:27" s="364" customFormat="1" ht="18.75" customHeight="1" x14ac:dyDescent="0.25">
      <c r="A22" s="683" t="s">
        <v>241</v>
      </c>
      <c r="B22" s="683"/>
      <c r="C22" s="683"/>
      <c r="D22" s="365" t="s">
        <v>288</v>
      </c>
      <c r="E22" s="359">
        <v>0.04</v>
      </c>
      <c r="F22" s="366" t="s">
        <v>264</v>
      </c>
      <c r="G22" s="366" t="s">
        <v>260</v>
      </c>
      <c r="H22" s="366" t="s">
        <v>513</v>
      </c>
      <c r="I22" s="366" t="s">
        <v>513</v>
      </c>
      <c r="J22" s="305">
        <v>42901</v>
      </c>
      <c r="K22" s="305">
        <v>43115</v>
      </c>
      <c r="L22" s="367">
        <v>1</v>
      </c>
      <c r="M22" s="332">
        <v>1</v>
      </c>
      <c r="N22" s="375" t="s">
        <v>412</v>
      </c>
      <c r="O22" s="248"/>
      <c r="P22" s="248"/>
      <c r="Q22" s="248"/>
      <c r="R22" s="248"/>
      <c r="S22" s="248"/>
      <c r="T22" s="248"/>
      <c r="U22" s="248">
        <v>1</v>
      </c>
      <c r="V22" s="248"/>
      <c r="W22" s="248"/>
      <c r="X22" s="379">
        <f t="shared" si="4"/>
        <v>2</v>
      </c>
      <c r="Y22" s="379">
        <f t="shared" si="4"/>
        <v>1</v>
      </c>
      <c r="Z22" s="380">
        <f t="shared" si="3"/>
        <v>0.5</v>
      </c>
      <c r="AA22" s="384" t="s">
        <v>477</v>
      </c>
    </row>
    <row r="23" spans="1:27" s="364" customFormat="1" ht="18.75" customHeight="1" x14ac:dyDescent="0.25">
      <c r="A23" s="680" t="s">
        <v>474</v>
      </c>
      <c r="B23" s="681"/>
      <c r="C23" s="682"/>
      <c r="D23" s="365" t="s">
        <v>476</v>
      </c>
      <c r="E23" s="359">
        <v>0.04</v>
      </c>
      <c r="F23" s="366" t="s">
        <v>475</v>
      </c>
      <c r="G23" s="366" t="s">
        <v>43</v>
      </c>
      <c r="H23" s="366" t="s">
        <v>224</v>
      </c>
      <c r="I23" s="366" t="s">
        <v>224</v>
      </c>
      <c r="J23" s="305">
        <v>42901</v>
      </c>
      <c r="K23" s="305">
        <v>43115</v>
      </c>
      <c r="L23" s="368"/>
      <c r="M23" s="366"/>
      <c r="N23" s="376"/>
      <c r="O23" s="382"/>
      <c r="P23" s="382"/>
      <c r="Q23" s="385"/>
      <c r="R23" s="382">
        <v>0.5</v>
      </c>
      <c r="S23" s="382">
        <v>0.22</v>
      </c>
      <c r="T23" s="382" t="s">
        <v>534</v>
      </c>
      <c r="U23" s="382">
        <v>0.5</v>
      </c>
      <c r="V23" s="376"/>
      <c r="W23" s="376"/>
      <c r="X23" s="382">
        <f t="shared" si="4"/>
        <v>1</v>
      </c>
      <c r="Y23" s="382">
        <f t="shared" si="4"/>
        <v>0.22</v>
      </c>
      <c r="Z23" s="380">
        <f t="shared" si="3"/>
        <v>0.22</v>
      </c>
      <c r="AA23" s="384"/>
    </row>
    <row r="24" spans="1:27" s="364" customFormat="1" ht="18.75" customHeight="1" x14ac:dyDescent="0.25">
      <c r="A24" s="683" t="s">
        <v>244</v>
      </c>
      <c r="B24" s="683"/>
      <c r="C24" s="683"/>
      <c r="D24" s="365" t="s">
        <v>291</v>
      </c>
      <c r="E24" s="359">
        <v>0.15</v>
      </c>
      <c r="F24" s="366" t="s">
        <v>245</v>
      </c>
      <c r="G24" s="366" t="s">
        <v>246</v>
      </c>
      <c r="H24" s="366" t="s">
        <v>247</v>
      </c>
      <c r="I24" s="366" t="s">
        <v>212</v>
      </c>
      <c r="J24" s="305">
        <v>42901</v>
      </c>
      <c r="K24" s="305">
        <v>43115</v>
      </c>
      <c r="L24" s="284"/>
      <c r="M24" s="332"/>
      <c r="N24" s="248"/>
      <c r="O24" s="379"/>
      <c r="P24" s="379"/>
      <c r="Q24" s="379"/>
      <c r="R24" s="379">
        <v>1</v>
      </c>
      <c r="S24" s="379"/>
      <c r="T24" s="379" t="s">
        <v>544</v>
      </c>
      <c r="U24" s="379">
        <v>1</v>
      </c>
      <c r="V24" s="379"/>
      <c r="W24" s="379"/>
      <c r="X24" s="379">
        <f t="shared" si="4"/>
        <v>2</v>
      </c>
      <c r="Y24" s="379">
        <f t="shared" si="4"/>
        <v>0</v>
      </c>
      <c r="Z24" s="380">
        <f t="shared" si="3"/>
        <v>0</v>
      </c>
      <c r="AA24" s="384"/>
    </row>
    <row r="25" spans="1:27" s="364" customFormat="1" ht="18.75" customHeight="1" x14ac:dyDescent="0.25">
      <c r="A25" s="679" t="s">
        <v>248</v>
      </c>
      <c r="B25" s="679"/>
      <c r="C25" s="679"/>
      <c r="D25" s="369" t="s">
        <v>292</v>
      </c>
      <c r="E25" s="359">
        <v>0.05</v>
      </c>
      <c r="F25" s="366" t="s">
        <v>268</v>
      </c>
      <c r="G25" s="366" t="s">
        <v>232</v>
      </c>
      <c r="H25" s="366" t="s">
        <v>250</v>
      </c>
      <c r="I25" s="366" t="s">
        <v>234</v>
      </c>
      <c r="J25" s="305">
        <v>42815</v>
      </c>
      <c r="K25" s="305">
        <v>42825</v>
      </c>
      <c r="L25" s="284">
        <v>1</v>
      </c>
      <c r="M25" s="332">
        <v>1</v>
      </c>
      <c r="N25" s="248" t="s">
        <v>413</v>
      </c>
      <c r="O25" s="379"/>
      <c r="P25" s="379"/>
      <c r="Q25" s="379"/>
      <c r="R25" s="379"/>
      <c r="S25" s="379"/>
      <c r="T25" s="379"/>
      <c r="U25" s="379"/>
      <c r="V25" s="379"/>
      <c r="W25" s="379"/>
      <c r="X25" s="379">
        <f t="shared" ref="X25:Y26" si="5">+SUM(L25,O25,R25,U25)</f>
        <v>1</v>
      </c>
      <c r="Y25" s="379">
        <f t="shared" si="5"/>
        <v>1</v>
      </c>
      <c r="Z25" s="380">
        <f t="shared" si="3"/>
        <v>1</v>
      </c>
      <c r="AA25" s="384" t="s">
        <v>478</v>
      </c>
    </row>
    <row r="26" spans="1:27" s="364" customFormat="1" ht="18.75" customHeight="1" x14ac:dyDescent="0.25">
      <c r="A26" s="679" t="s">
        <v>249</v>
      </c>
      <c r="B26" s="679"/>
      <c r="C26" s="679"/>
      <c r="D26" s="369" t="s">
        <v>293</v>
      </c>
      <c r="E26" s="359">
        <v>0.1</v>
      </c>
      <c r="F26" s="366" t="s">
        <v>294</v>
      </c>
      <c r="G26" s="366" t="s">
        <v>232</v>
      </c>
      <c r="H26" s="366" t="s">
        <v>250</v>
      </c>
      <c r="I26" s="366" t="s">
        <v>234</v>
      </c>
      <c r="J26" s="305">
        <v>42828</v>
      </c>
      <c r="K26" s="305">
        <v>43008</v>
      </c>
      <c r="L26" s="284"/>
      <c r="M26" s="332"/>
      <c r="N26" s="248"/>
      <c r="O26" s="382"/>
      <c r="P26" s="248"/>
      <c r="Q26" s="248"/>
      <c r="R26" s="382">
        <v>0.5</v>
      </c>
      <c r="S26" s="383">
        <v>0.5</v>
      </c>
      <c r="T26" s="248" t="s">
        <v>535</v>
      </c>
      <c r="U26" s="382">
        <v>0.5</v>
      </c>
      <c r="V26" s="248"/>
      <c r="W26" s="248"/>
      <c r="X26" s="382">
        <f t="shared" si="5"/>
        <v>1</v>
      </c>
      <c r="Y26" s="382">
        <f t="shared" si="5"/>
        <v>0.5</v>
      </c>
      <c r="Z26" s="380">
        <f t="shared" si="3"/>
        <v>0.5</v>
      </c>
      <c r="AA26" s="384" t="s">
        <v>468</v>
      </c>
    </row>
    <row r="27" spans="1:27" s="364" customFormat="1" ht="18.75" customHeight="1" x14ac:dyDescent="0.25">
      <c r="A27" s="679" t="s">
        <v>237</v>
      </c>
      <c r="B27" s="679"/>
      <c r="C27" s="679"/>
      <c r="D27" s="369" t="s">
        <v>296</v>
      </c>
      <c r="E27" s="370">
        <v>0.1</v>
      </c>
      <c r="F27" s="371" t="s">
        <v>295</v>
      </c>
      <c r="G27" s="372" t="s">
        <v>43</v>
      </c>
      <c r="H27" s="371" t="s">
        <v>224</v>
      </c>
      <c r="I27" s="365" t="s">
        <v>256</v>
      </c>
      <c r="J27" s="305">
        <v>42870</v>
      </c>
      <c r="K27" s="305">
        <v>43069</v>
      </c>
      <c r="L27" s="373"/>
      <c r="M27" s="374"/>
      <c r="N27" s="248"/>
      <c r="O27" s="382">
        <v>0.33300000000000002</v>
      </c>
      <c r="P27" s="382">
        <v>0.33300000000000002</v>
      </c>
      <c r="Q27" s="248" t="s">
        <v>488</v>
      </c>
      <c r="R27" s="382">
        <v>0.33</v>
      </c>
      <c r="S27" s="248">
        <v>0.17</v>
      </c>
      <c r="T27" s="248" t="s">
        <v>536</v>
      </c>
      <c r="U27" s="382">
        <v>0.34</v>
      </c>
      <c r="V27" s="248"/>
      <c r="W27" s="248"/>
      <c r="X27" s="382">
        <f>+SUM(L27,O27,R27,U27)</f>
        <v>1.0030000000000001</v>
      </c>
      <c r="Y27" s="382">
        <f>+SUM(M27,P27,S27,V27)</f>
        <v>0.503</v>
      </c>
      <c r="Z27" s="380">
        <f>IFERROR(Y27/X27,"")</f>
        <v>0.50149551345962107</v>
      </c>
      <c r="AA27" s="384" t="s">
        <v>483</v>
      </c>
    </row>
    <row r="28" spans="1:27" s="364" customFormat="1" ht="18.75" customHeight="1" x14ac:dyDescent="0.25">
      <c r="A28" s="679" t="s">
        <v>251</v>
      </c>
      <c r="B28" s="679"/>
      <c r="C28" s="679"/>
      <c r="D28" s="369" t="s">
        <v>299</v>
      </c>
      <c r="E28" s="359">
        <v>0.1</v>
      </c>
      <c r="F28" s="371" t="s">
        <v>282</v>
      </c>
      <c r="G28" s="371" t="s">
        <v>260</v>
      </c>
      <c r="H28" s="371" t="s">
        <v>270</v>
      </c>
      <c r="I28" s="365" t="s">
        <v>234</v>
      </c>
      <c r="J28" s="305">
        <v>42826</v>
      </c>
      <c r="K28" s="305">
        <v>43100</v>
      </c>
      <c r="L28" s="373"/>
      <c r="M28" s="374"/>
      <c r="N28" s="248"/>
      <c r="O28" s="379"/>
      <c r="P28" s="248"/>
      <c r="Q28" s="248" t="s">
        <v>489</v>
      </c>
      <c r="R28" s="379">
        <v>1</v>
      </c>
      <c r="S28" s="379">
        <v>1</v>
      </c>
      <c r="T28" s="379" t="s">
        <v>537</v>
      </c>
      <c r="U28" s="379">
        <v>2</v>
      </c>
      <c r="V28" s="248"/>
      <c r="W28" s="248"/>
      <c r="X28" s="379">
        <f t="shared" ref="X28:Y30" si="6">+SUM(L28,O28,R28,U28)</f>
        <v>3</v>
      </c>
      <c r="Y28" s="379">
        <f t="shared" si="6"/>
        <v>1</v>
      </c>
      <c r="Z28" s="380">
        <f t="shared" ref="Z28:Z30" si="7">IFERROR(Y28/X28,"")</f>
        <v>0.33333333333333331</v>
      </c>
      <c r="AA28" s="384" t="s">
        <v>490</v>
      </c>
    </row>
    <row r="29" spans="1:27" s="364" customFormat="1" ht="18.75" customHeight="1" x14ac:dyDescent="0.25">
      <c r="A29" s="679" t="s">
        <v>239</v>
      </c>
      <c r="B29" s="679"/>
      <c r="C29" s="679"/>
      <c r="D29" s="369" t="s">
        <v>297</v>
      </c>
      <c r="E29" s="359">
        <v>0.1</v>
      </c>
      <c r="F29" s="371" t="s">
        <v>252</v>
      </c>
      <c r="G29" s="371" t="s">
        <v>260</v>
      </c>
      <c r="H29" s="371" t="s">
        <v>270</v>
      </c>
      <c r="I29" s="365" t="s">
        <v>234</v>
      </c>
      <c r="J29" s="305">
        <v>42826</v>
      </c>
      <c r="K29" s="305">
        <v>43100</v>
      </c>
      <c r="L29" s="373"/>
      <c r="M29" s="374"/>
      <c r="N29" s="248"/>
      <c r="O29" s="379"/>
      <c r="P29" s="248"/>
      <c r="Q29" s="248" t="s">
        <v>482</v>
      </c>
      <c r="R29" s="379">
        <v>1</v>
      </c>
      <c r="S29" s="379">
        <v>1</v>
      </c>
      <c r="T29" s="379" t="s">
        <v>538</v>
      </c>
      <c r="U29" s="379">
        <v>2</v>
      </c>
      <c r="V29" s="248"/>
      <c r="W29" s="248"/>
      <c r="X29" s="379">
        <f t="shared" si="6"/>
        <v>3</v>
      </c>
      <c r="Y29" s="379">
        <f t="shared" si="6"/>
        <v>1</v>
      </c>
      <c r="Z29" s="380">
        <f t="shared" si="7"/>
        <v>0.33333333333333331</v>
      </c>
      <c r="AA29" s="384" t="s">
        <v>478</v>
      </c>
    </row>
    <row r="30" spans="1:27" s="364" customFormat="1" ht="18.75" customHeight="1" x14ac:dyDescent="0.25">
      <c r="A30" s="679" t="s">
        <v>240</v>
      </c>
      <c r="B30" s="679"/>
      <c r="C30" s="679"/>
      <c r="D30" s="369" t="s">
        <v>298</v>
      </c>
      <c r="E30" s="359">
        <v>0.15</v>
      </c>
      <c r="F30" s="371" t="s">
        <v>253</v>
      </c>
      <c r="G30" s="371" t="s">
        <v>34</v>
      </c>
      <c r="H30" s="371" t="s">
        <v>210</v>
      </c>
      <c r="I30" s="365" t="s">
        <v>207</v>
      </c>
      <c r="J30" s="305">
        <v>42826</v>
      </c>
      <c r="K30" s="305">
        <v>43115</v>
      </c>
      <c r="L30" s="373"/>
      <c r="M30" s="374"/>
      <c r="N30" s="248"/>
      <c r="O30" s="379">
        <v>1</v>
      </c>
      <c r="P30" s="248">
        <v>1</v>
      </c>
      <c r="Q30" s="248" t="s">
        <v>480</v>
      </c>
      <c r="R30" s="379">
        <v>1</v>
      </c>
      <c r="S30" s="379">
        <v>1</v>
      </c>
      <c r="T30" s="379" t="s">
        <v>539</v>
      </c>
      <c r="U30" s="379">
        <v>1</v>
      </c>
      <c r="V30" s="248"/>
      <c r="W30" s="248"/>
      <c r="X30" s="379">
        <f t="shared" si="6"/>
        <v>3</v>
      </c>
      <c r="Y30" s="379">
        <f t="shared" si="6"/>
        <v>2</v>
      </c>
      <c r="Z30" s="380">
        <f t="shared" si="7"/>
        <v>0.66666666666666663</v>
      </c>
      <c r="AA30" s="384" t="s">
        <v>481</v>
      </c>
    </row>
  </sheetData>
  <mergeCells count="40">
    <mergeCell ref="A6:B6"/>
    <mergeCell ref="C6:AA6"/>
    <mergeCell ref="A7:C9"/>
    <mergeCell ref="D7:D9"/>
    <mergeCell ref="E7:E9"/>
    <mergeCell ref="F7:F9"/>
    <mergeCell ref="G7:G9"/>
    <mergeCell ref="H7:H9"/>
    <mergeCell ref="I7:I9"/>
    <mergeCell ref="J7:K7"/>
    <mergeCell ref="L7:W7"/>
    <mergeCell ref="X7:Z8"/>
    <mergeCell ref="AA7:AA8"/>
    <mergeCell ref="J8:J9"/>
    <mergeCell ref="K8:K9"/>
    <mergeCell ref="L8:N8"/>
    <mergeCell ref="O8:Q8"/>
    <mergeCell ref="R8:T8"/>
    <mergeCell ref="U8:W8"/>
    <mergeCell ref="A16:C16"/>
    <mergeCell ref="A17:C17"/>
    <mergeCell ref="A10:C10"/>
    <mergeCell ref="A11:C11"/>
    <mergeCell ref="A12:C12"/>
    <mergeCell ref="A13:C13"/>
    <mergeCell ref="A14:C14"/>
    <mergeCell ref="A15:C15"/>
    <mergeCell ref="A23:C23"/>
    <mergeCell ref="A24:C24"/>
    <mergeCell ref="A25:C25"/>
    <mergeCell ref="A18:C18"/>
    <mergeCell ref="A19:C19"/>
    <mergeCell ref="A20:C20"/>
    <mergeCell ref="A21:C21"/>
    <mergeCell ref="A22:C22"/>
    <mergeCell ref="A26:C26"/>
    <mergeCell ref="A27:C27"/>
    <mergeCell ref="A28:C28"/>
    <mergeCell ref="A29:C29"/>
    <mergeCell ref="A30:C30"/>
  </mergeCells>
  <conditionalFormatting sqref="Z18">
    <cfRule type="iconSet" priority="21">
      <iconSet iconSet="3TrafficLights2">
        <cfvo type="percent" val="0"/>
        <cfvo type="num" val="0.7"/>
        <cfvo type="num" val="0.9"/>
      </iconSet>
    </cfRule>
    <cfRule type="cellIs" dxfId="32" priority="22" stopIfTrue="1" operator="greaterThan">
      <formula>0.9</formula>
    </cfRule>
    <cfRule type="cellIs" dxfId="31" priority="23" stopIfTrue="1" operator="between">
      <formula>0.7</formula>
      <formula>0.89</formula>
    </cfRule>
    <cfRule type="cellIs" dxfId="30" priority="24" stopIfTrue="1" operator="between">
      <formula>0</formula>
      <formula>0.69</formula>
    </cfRule>
  </conditionalFormatting>
  <conditionalFormatting sqref="Z10:Z17">
    <cfRule type="iconSet" priority="25">
      <iconSet iconSet="3TrafficLights2">
        <cfvo type="percent" val="0"/>
        <cfvo type="num" val="0.7"/>
        <cfvo type="num" val="0.9"/>
      </iconSet>
    </cfRule>
    <cfRule type="cellIs" dxfId="29" priority="26" stopIfTrue="1" operator="greaterThan">
      <formula>0.9</formula>
    </cfRule>
    <cfRule type="cellIs" dxfId="28" priority="27" stopIfTrue="1" operator="between">
      <formula>0.7</formula>
      <formula>0.89</formula>
    </cfRule>
    <cfRule type="cellIs" dxfId="27" priority="28" stopIfTrue="1" operator="between">
      <formula>0</formula>
      <formula>0.69</formula>
    </cfRule>
  </conditionalFormatting>
  <conditionalFormatting sqref="Z23">
    <cfRule type="iconSet" priority="13">
      <iconSet iconSet="3TrafficLights2">
        <cfvo type="percent" val="0"/>
        <cfvo type="num" val="0.7"/>
        <cfvo type="num" val="0.9"/>
      </iconSet>
    </cfRule>
    <cfRule type="cellIs" dxfId="26" priority="14" stopIfTrue="1" operator="greaterThan">
      <formula>0.9</formula>
    </cfRule>
    <cfRule type="cellIs" dxfId="25" priority="15" stopIfTrue="1" operator="between">
      <formula>0.7</formula>
      <formula>0.89</formula>
    </cfRule>
    <cfRule type="cellIs" dxfId="24" priority="16" stopIfTrue="1" operator="between">
      <formula>0</formula>
      <formula>0.69</formula>
    </cfRule>
  </conditionalFormatting>
  <conditionalFormatting sqref="Z19:Z22 Z24:Z26">
    <cfRule type="iconSet" priority="201">
      <iconSet iconSet="3TrafficLights2">
        <cfvo type="percent" val="0"/>
        <cfvo type="num" val="0.7"/>
        <cfvo type="num" val="0.9"/>
      </iconSet>
    </cfRule>
    <cfRule type="cellIs" dxfId="23" priority="202" stopIfTrue="1" operator="greaterThan">
      <formula>0.9</formula>
    </cfRule>
    <cfRule type="cellIs" dxfId="22" priority="203" stopIfTrue="1" operator="between">
      <formula>0.7</formula>
      <formula>0.89</formula>
    </cfRule>
    <cfRule type="cellIs" dxfId="21" priority="204" stopIfTrue="1" operator="between">
      <formula>0</formula>
      <formula>0.69</formula>
    </cfRule>
  </conditionalFormatting>
  <conditionalFormatting sqref="Z27:Z30">
    <cfRule type="iconSet" priority="209">
      <iconSet iconSet="3TrafficLights2">
        <cfvo type="percent" val="0"/>
        <cfvo type="num" val="0.7"/>
        <cfvo type="num" val="0.9"/>
      </iconSet>
    </cfRule>
    <cfRule type="cellIs" dxfId="20" priority="210" stopIfTrue="1" operator="greaterThan">
      <formula>0.9</formula>
    </cfRule>
    <cfRule type="cellIs" dxfId="19" priority="211" stopIfTrue="1" operator="between">
      <formula>0.7</formula>
      <formula>0.89</formula>
    </cfRule>
    <cfRule type="cellIs" dxfId="18" priority="2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G10:G18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A22"/>
  <sheetViews>
    <sheetView topLeftCell="I5" workbookViewId="0">
      <selection activeCell="O24" sqref="O24"/>
    </sheetView>
  </sheetViews>
  <sheetFormatPr baseColWidth="10" defaultRowHeight="15" x14ac:dyDescent="0.25"/>
  <sheetData>
    <row r="7" spans="1:27" s="77" customFormat="1" ht="15.75" x14ac:dyDescent="0.25">
      <c r="A7" s="519" t="s">
        <v>393</v>
      </c>
      <c r="B7" s="520"/>
      <c r="C7" s="521" t="s">
        <v>139</v>
      </c>
      <c r="D7" s="522"/>
      <c r="E7" s="522"/>
      <c r="F7" s="522"/>
      <c r="G7" s="522"/>
      <c r="H7" s="522"/>
      <c r="I7" s="522"/>
      <c r="J7" s="522"/>
      <c r="K7" s="522"/>
      <c r="L7" s="522"/>
      <c r="M7" s="522"/>
      <c r="N7" s="522"/>
      <c r="O7" s="522"/>
      <c r="P7" s="522"/>
      <c r="Q7" s="522"/>
      <c r="R7" s="522"/>
      <c r="S7" s="522"/>
      <c r="T7" s="522"/>
      <c r="U7" s="522"/>
      <c r="V7" s="522"/>
      <c r="W7" s="522"/>
      <c r="X7" s="522"/>
      <c r="Y7" s="522"/>
      <c r="Z7" s="522"/>
      <c r="AA7" s="523"/>
    </row>
    <row r="8" spans="1:27" s="77" customFormat="1" ht="15.75" x14ac:dyDescent="0.25">
      <c r="A8" s="513" t="s">
        <v>16</v>
      </c>
      <c r="B8" s="514"/>
      <c r="C8" s="515"/>
      <c r="D8" s="527" t="s">
        <v>191</v>
      </c>
      <c r="E8" s="537" t="s">
        <v>24</v>
      </c>
      <c r="F8" s="527" t="s">
        <v>181</v>
      </c>
      <c r="G8" s="527" t="s">
        <v>192</v>
      </c>
      <c r="H8" s="526" t="s">
        <v>17</v>
      </c>
      <c r="I8" s="527" t="s">
        <v>23</v>
      </c>
      <c r="J8" s="530" t="s">
        <v>18</v>
      </c>
      <c r="K8" s="531"/>
      <c r="L8" s="525" t="s">
        <v>185</v>
      </c>
      <c r="M8" s="525"/>
      <c r="N8" s="525"/>
      <c r="O8" s="525"/>
      <c r="P8" s="525"/>
      <c r="Q8" s="525"/>
      <c r="R8" s="525"/>
      <c r="S8" s="525"/>
      <c r="T8" s="525"/>
      <c r="U8" s="525"/>
      <c r="V8" s="525"/>
      <c r="W8" s="525"/>
      <c r="X8" s="526" t="s">
        <v>8</v>
      </c>
      <c r="Y8" s="526"/>
      <c r="Z8" s="526"/>
      <c r="AA8" s="524" t="s">
        <v>204</v>
      </c>
    </row>
    <row r="9" spans="1:27" s="77" customFormat="1" ht="15.75" x14ac:dyDescent="0.25">
      <c r="A9" s="516"/>
      <c r="B9" s="517"/>
      <c r="C9" s="518"/>
      <c r="D9" s="528"/>
      <c r="E9" s="538"/>
      <c r="F9" s="528"/>
      <c r="G9" s="528"/>
      <c r="H9" s="526"/>
      <c r="I9" s="528"/>
      <c r="J9" s="525" t="s">
        <v>19</v>
      </c>
      <c r="K9" s="526" t="s">
        <v>20</v>
      </c>
      <c r="L9" s="526" t="s">
        <v>4</v>
      </c>
      <c r="M9" s="526"/>
      <c r="N9" s="526"/>
      <c r="O9" s="526" t="s">
        <v>5</v>
      </c>
      <c r="P9" s="526"/>
      <c r="Q9" s="526"/>
      <c r="R9" s="526" t="s">
        <v>6</v>
      </c>
      <c r="S9" s="526"/>
      <c r="T9" s="526"/>
      <c r="U9" s="526" t="s">
        <v>7</v>
      </c>
      <c r="V9" s="526"/>
      <c r="W9" s="526"/>
      <c r="X9" s="526"/>
      <c r="Y9" s="526"/>
      <c r="Z9" s="526"/>
      <c r="AA9" s="524"/>
    </row>
    <row r="10" spans="1:27" s="77" customFormat="1" ht="105" x14ac:dyDescent="0.25">
      <c r="A10" s="516"/>
      <c r="B10" s="517"/>
      <c r="C10" s="518"/>
      <c r="D10" s="529"/>
      <c r="E10" s="539"/>
      <c r="F10" s="529"/>
      <c r="G10" s="529"/>
      <c r="H10" s="526"/>
      <c r="I10" s="529"/>
      <c r="J10" s="525"/>
      <c r="K10" s="526"/>
      <c r="L10" s="409" t="s">
        <v>183</v>
      </c>
      <c r="M10" s="409" t="s">
        <v>184</v>
      </c>
      <c r="N10" s="409" t="s">
        <v>21</v>
      </c>
      <c r="O10" s="409" t="s">
        <v>183</v>
      </c>
      <c r="P10" s="409" t="s">
        <v>184</v>
      </c>
      <c r="Q10" s="409" t="s">
        <v>21</v>
      </c>
      <c r="R10" s="409" t="s">
        <v>183</v>
      </c>
      <c r="S10" s="409" t="s">
        <v>184</v>
      </c>
      <c r="T10" s="409" t="s">
        <v>21</v>
      </c>
      <c r="U10" s="409" t="s">
        <v>183</v>
      </c>
      <c r="V10" s="409" t="s">
        <v>184</v>
      </c>
      <c r="W10" s="409" t="s">
        <v>21</v>
      </c>
      <c r="X10" s="409" t="s">
        <v>183</v>
      </c>
      <c r="Y10" s="181" t="s">
        <v>184</v>
      </c>
      <c r="Z10" s="181" t="s">
        <v>182</v>
      </c>
      <c r="AA10" s="176" t="s">
        <v>11</v>
      </c>
    </row>
    <row r="11" spans="1:27" s="421" customFormat="1" ht="15.75" x14ac:dyDescent="0.25">
      <c r="A11" s="705" t="s">
        <v>205</v>
      </c>
      <c r="B11" s="706"/>
      <c r="C11" s="707"/>
      <c r="D11" s="413" t="s">
        <v>303</v>
      </c>
      <c r="E11" s="414">
        <v>0.05</v>
      </c>
      <c r="F11" s="413" t="s">
        <v>273</v>
      </c>
      <c r="G11" s="415" t="s">
        <v>34</v>
      </c>
      <c r="H11" s="415" t="s">
        <v>206</v>
      </c>
      <c r="I11" s="415" t="s">
        <v>207</v>
      </c>
      <c r="J11" s="416">
        <v>42737</v>
      </c>
      <c r="K11" s="416">
        <v>43069</v>
      </c>
      <c r="L11" s="417">
        <v>0.25</v>
      </c>
      <c r="M11" s="418">
        <v>0.25</v>
      </c>
      <c r="N11" s="415" t="s">
        <v>417</v>
      </c>
      <c r="O11" s="417">
        <v>0.25</v>
      </c>
      <c r="P11" s="417">
        <v>0.25</v>
      </c>
      <c r="Q11" s="415" t="s">
        <v>540</v>
      </c>
      <c r="R11" s="417">
        <v>0.25</v>
      </c>
      <c r="S11" s="417">
        <v>0.25</v>
      </c>
      <c r="T11" s="415" t="s">
        <v>541</v>
      </c>
      <c r="U11" s="417">
        <v>0.25</v>
      </c>
      <c r="V11" s="415"/>
      <c r="W11" s="415"/>
      <c r="X11" s="417">
        <v>1</v>
      </c>
      <c r="Y11" s="417">
        <v>0.75</v>
      </c>
      <c r="Z11" s="419">
        <v>0.75</v>
      </c>
      <c r="AA11" s="420" t="s">
        <v>485</v>
      </c>
    </row>
    <row r="12" spans="1:27" s="421" customFormat="1" ht="15.75" x14ac:dyDescent="0.25">
      <c r="A12" s="705" t="s">
        <v>238</v>
      </c>
      <c r="B12" s="706"/>
      <c r="C12" s="707"/>
      <c r="D12" s="413" t="s">
        <v>304</v>
      </c>
      <c r="E12" s="414">
        <v>2.5000000000000001E-2</v>
      </c>
      <c r="F12" s="413" t="s">
        <v>254</v>
      </c>
      <c r="G12" s="415" t="s">
        <v>34</v>
      </c>
      <c r="H12" s="415" t="s">
        <v>206</v>
      </c>
      <c r="I12" s="415" t="s">
        <v>207</v>
      </c>
      <c r="J12" s="416">
        <v>42828</v>
      </c>
      <c r="K12" s="416">
        <v>43099</v>
      </c>
      <c r="L12" s="422"/>
      <c r="M12" s="415"/>
      <c r="N12" s="415"/>
      <c r="O12" s="422">
        <v>2</v>
      </c>
      <c r="P12" s="415">
        <v>1.7</v>
      </c>
      <c r="Q12" s="415" t="s">
        <v>486</v>
      </c>
      <c r="R12" s="422"/>
      <c r="S12" s="423">
        <v>0.3</v>
      </c>
      <c r="T12" s="415" t="s">
        <v>542</v>
      </c>
      <c r="U12" s="422"/>
      <c r="V12" s="415"/>
      <c r="W12" s="415"/>
      <c r="X12" s="422">
        <v>2</v>
      </c>
      <c r="Y12" s="422">
        <v>2</v>
      </c>
      <c r="Z12" s="419">
        <v>1</v>
      </c>
      <c r="AA12" s="420" t="s">
        <v>487</v>
      </c>
    </row>
    <row r="13" spans="1:27" s="421" customFormat="1" ht="15.75" x14ac:dyDescent="0.25">
      <c r="A13" s="708" t="s">
        <v>328</v>
      </c>
      <c r="B13" s="708"/>
      <c r="C13" s="708"/>
      <c r="D13" s="413" t="s">
        <v>330</v>
      </c>
      <c r="E13" s="414">
        <v>2.5000000000000001E-2</v>
      </c>
      <c r="F13" s="424" t="s">
        <v>329</v>
      </c>
      <c r="G13" s="415" t="s">
        <v>34</v>
      </c>
      <c r="H13" s="415" t="s">
        <v>206</v>
      </c>
      <c r="I13" s="415" t="s">
        <v>207</v>
      </c>
      <c r="J13" s="416">
        <v>42917</v>
      </c>
      <c r="K13" s="416">
        <v>43069</v>
      </c>
      <c r="L13" s="422"/>
      <c r="M13" s="415"/>
      <c r="N13" s="415"/>
      <c r="O13" s="422"/>
      <c r="P13" s="415"/>
      <c r="Q13" s="415"/>
      <c r="R13" s="417">
        <v>0.5</v>
      </c>
      <c r="S13" s="417">
        <v>0.5</v>
      </c>
      <c r="T13" s="415" t="s">
        <v>543</v>
      </c>
      <c r="U13" s="417">
        <v>0.5</v>
      </c>
      <c r="V13" s="415"/>
      <c r="W13" s="415"/>
      <c r="X13" s="422">
        <v>1</v>
      </c>
      <c r="Y13" s="422">
        <v>0.5</v>
      </c>
      <c r="Z13" s="419">
        <v>0.5</v>
      </c>
      <c r="AA13" s="420"/>
    </row>
    <row r="14" spans="1:27" s="421" customFormat="1" ht="15.75" x14ac:dyDescent="0.25">
      <c r="A14" s="709" t="s">
        <v>229</v>
      </c>
      <c r="B14" s="710"/>
      <c r="C14" s="711"/>
      <c r="D14" s="413" t="s">
        <v>258</v>
      </c>
      <c r="E14" s="414">
        <v>0.05</v>
      </c>
      <c r="F14" s="413" t="s">
        <v>279</v>
      </c>
      <c r="G14" s="415" t="s">
        <v>34</v>
      </c>
      <c r="H14" s="415" t="s">
        <v>242</v>
      </c>
      <c r="I14" s="415" t="s">
        <v>207</v>
      </c>
      <c r="J14" s="416">
        <v>43089</v>
      </c>
      <c r="K14" s="416">
        <v>42765</v>
      </c>
      <c r="L14" s="422"/>
      <c r="M14" s="415"/>
      <c r="N14" s="415"/>
      <c r="O14" s="422"/>
      <c r="P14" s="415"/>
      <c r="Q14" s="415"/>
      <c r="R14" s="422"/>
      <c r="S14" s="415"/>
      <c r="T14" s="415"/>
      <c r="U14" s="422">
        <v>1</v>
      </c>
      <c r="V14" s="415"/>
      <c r="W14" s="415"/>
      <c r="X14" s="422">
        <v>1</v>
      </c>
      <c r="Y14" s="422">
        <v>0</v>
      </c>
      <c r="Z14" s="425">
        <v>0</v>
      </c>
      <c r="AA14" s="420"/>
    </row>
    <row r="15" spans="1:27" s="421" customFormat="1" ht="15.75" x14ac:dyDescent="0.25">
      <c r="A15" s="712" t="s">
        <v>230</v>
      </c>
      <c r="B15" s="713"/>
      <c r="C15" s="714"/>
      <c r="D15" s="426" t="s">
        <v>290</v>
      </c>
      <c r="E15" s="414">
        <v>0.1</v>
      </c>
      <c r="F15" s="427" t="s">
        <v>231</v>
      </c>
      <c r="G15" s="427" t="s">
        <v>232</v>
      </c>
      <c r="H15" s="427" t="s">
        <v>233</v>
      </c>
      <c r="I15" s="427" t="s">
        <v>234</v>
      </c>
      <c r="J15" s="428">
        <v>42752</v>
      </c>
      <c r="K15" s="428">
        <v>43099</v>
      </c>
      <c r="L15" s="417">
        <v>0.25</v>
      </c>
      <c r="M15" s="418">
        <v>0.25</v>
      </c>
      <c r="N15" s="415" t="s">
        <v>410</v>
      </c>
      <c r="O15" s="417">
        <v>0.25</v>
      </c>
      <c r="P15" s="417">
        <v>0.25</v>
      </c>
      <c r="Q15" s="415" t="s">
        <v>484</v>
      </c>
      <c r="R15" s="417">
        <v>0.25</v>
      </c>
      <c r="S15" s="418">
        <v>0.25</v>
      </c>
      <c r="T15" s="415" t="s">
        <v>531</v>
      </c>
      <c r="U15" s="417">
        <v>0.25</v>
      </c>
      <c r="V15" s="415"/>
      <c r="W15" s="415"/>
      <c r="X15" s="429">
        <v>1</v>
      </c>
      <c r="Y15" s="429">
        <v>0.75</v>
      </c>
      <c r="Z15" s="425">
        <v>0.75</v>
      </c>
      <c r="AA15" s="420" t="s">
        <v>479</v>
      </c>
    </row>
    <row r="16" spans="1:27" s="421" customFormat="1" ht="15.75" x14ac:dyDescent="0.25">
      <c r="A16" s="713" t="s">
        <v>333</v>
      </c>
      <c r="B16" s="713"/>
      <c r="C16" s="714"/>
      <c r="D16" s="426" t="s">
        <v>402</v>
      </c>
      <c r="E16" s="414">
        <v>0.1</v>
      </c>
      <c r="F16" s="427" t="s">
        <v>265</v>
      </c>
      <c r="G16" s="427" t="s">
        <v>34</v>
      </c>
      <c r="H16" s="427" t="s">
        <v>580</v>
      </c>
      <c r="I16" s="427" t="s">
        <v>207</v>
      </c>
      <c r="J16" s="428">
        <v>42767</v>
      </c>
      <c r="K16" s="428">
        <v>43105</v>
      </c>
      <c r="L16" s="422">
        <v>3</v>
      </c>
      <c r="M16" s="415">
        <v>3</v>
      </c>
      <c r="N16" s="424" t="s">
        <v>437</v>
      </c>
      <c r="O16" s="422">
        <v>3</v>
      </c>
      <c r="P16" s="422">
        <v>3</v>
      </c>
      <c r="Q16" s="424" t="s">
        <v>493</v>
      </c>
      <c r="R16" s="422">
        <v>3</v>
      </c>
      <c r="S16" s="422">
        <v>3</v>
      </c>
      <c r="T16" s="422" t="s">
        <v>555</v>
      </c>
      <c r="U16" s="422">
        <v>3</v>
      </c>
      <c r="V16" s="422"/>
      <c r="W16" s="422"/>
      <c r="X16" s="430">
        <v>12</v>
      </c>
      <c r="Y16" s="430">
        <v>9</v>
      </c>
      <c r="Z16" s="425">
        <v>0.75</v>
      </c>
      <c r="AA16" s="420"/>
    </row>
    <row r="17" spans="1:27" s="421" customFormat="1" ht="15.75" x14ac:dyDescent="0.25">
      <c r="A17" s="716" t="s">
        <v>334</v>
      </c>
      <c r="B17" s="716"/>
      <c r="C17" s="717"/>
      <c r="D17" s="426" t="s">
        <v>335</v>
      </c>
      <c r="E17" s="414">
        <v>0.1</v>
      </c>
      <c r="F17" s="427" t="s">
        <v>267</v>
      </c>
      <c r="G17" s="427" t="s">
        <v>34</v>
      </c>
      <c r="H17" s="427" t="s">
        <v>580</v>
      </c>
      <c r="I17" s="427" t="s">
        <v>207</v>
      </c>
      <c r="J17" s="428">
        <v>42830</v>
      </c>
      <c r="K17" s="428">
        <v>43105</v>
      </c>
      <c r="L17" s="422">
        <v>1</v>
      </c>
      <c r="M17" s="415">
        <v>1</v>
      </c>
      <c r="N17" s="424" t="s">
        <v>436</v>
      </c>
      <c r="O17" s="422">
        <v>1</v>
      </c>
      <c r="P17" s="422">
        <v>1</v>
      </c>
      <c r="Q17" s="424" t="s">
        <v>494</v>
      </c>
      <c r="R17" s="422">
        <v>1</v>
      </c>
      <c r="S17" s="422">
        <v>1</v>
      </c>
      <c r="T17" s="422" t="s">
        <v>556</v>
      </c>
      <c r="U17" s="422">
        <v>1</v>
      </c>
      <c r="V17" s="422"/>
      <c r="W17" s="422"/>
      <c r="X17" s="430">
        <v>4</v>
      </c>
      <c r="Y17" s="430">
        <v>3</v>
      </c>
      <c r="Z17" s="425">
        <v>0.75</v>
      </c>
      <c r="AA17" s="420"/>
    </row>
    <row r="18" spans="1:27" s="421" customFormat="1" ht="15.75" x14ac:dyDescent="0.25">
      <c r="A18" s="715" t="s">
        <v>249</v>
      </c>
      <c r="B18" s="715"/>
      <c r="C18" s="715"/>
      <c r="D18" s="431" t="s">
        <v>293</v>
      </c>
      <c r="E18" s="414">
        <v>0.1</v>
      </c>
      <c r="F18" s="427" t="s">
        <v>294</v>
      </c>
      <c r="G18" s="427" t="s">
        <v>232</v>
      </c>
      <c r="H18" s="427" t="s">
        <v>250</v>
      </c>
      <c r="I18" s="427" t="s">
        <v>234</v>
      </c>
      <c r="J18" s="428">
        <v>42828</v>
      </c>
      <c r="K18" s="428">
        <v>43008</v>
      </c>
      <c r="L18" s="432"/>
      <c r="M18" s="415"/>
      <c r="N18" s="415"/>
      <c r="O18" s="417"/>
      <c r="P18" s="415"/>
      <c r="Q18" s="415"/>
      <c r="R18" s="417">
        <v>0.5</v>
      </c>
      <c r="S18" s="418">
        <v>0.5</v>
      </c>
      <c r="T18" s="415" t="s">
        <v>535</v>
      </c>
      <c r="U18" s="417">
        <v>0.5</v>
      </c>
      <c r="V18" s="415"/>
      <c r="W18" s="415"/>
      <c r="X18" s="429">
        <v>1</v>
      </c>
      <c r="Y18" s="429">
        <v>0.5</v>
      </c>
      <c r="Z18" s="425">
        <v>0.5</v>
      </c>
      <c r="AA18" s="420" t="s">
        <v>468</v>
      </c>
    </row>
    <row r="19" spans="1:27" s="421" customFormat="1" ht="15.75" x14ac:dyDescent="0.25">
      <c r="A19" s="715" t="s">
        <v>324</v>
      </c>
      <c r="B19" s="715"/>
      <c r="C19" s="715"/>
      <c r="D19" s="431" t="s">
        <v>325</v>
      </c>
      <c r="E19" s="414">
        <v>0.1</v>
      </c>
      <c r="F19" s="427" t="s">
        <v>326</v>
      </c>
      <c r="G19" s="427" t="s">
        <v>34</v>
      </c>
      <c r="H19" s="427" t="s">
        <v>327</v>
      </c>
      <c r="I19" s="427" t="s">
        <v>207</v>
      </c>
      <c r="J19" s="428">
        <v>43009</v>
      </c>
      <c r="K19" s="428">
        <v>3</v>
      </c>
      <c r="L19" s="432"/>
      <c r="M19" s="415"/>
      <c r="N19" s="415"/>
      <c r="O19" s="417"/>
      <c r="P19" s="415"/>
      <c r="Q19" s="415"/>
      <c r="R19" s="417"/>
      <c r="S19" s="415"/>
      <c r="T19" s="415"/>
      <c r="U19" s="422">
        <v>1</v>
      </c>
      <c r="V19" s="415"/>
      <c r="W19" s="415"/>
      <c r="X19" s="430">
        <v>1</v>
      </c>
      <c r="Y19" s="430">
        <v>0</v>
      </c>
      <c r="Z19" s="425">
        <v>0</v>
      </c>
      <c r="AA19" s="420"/>
    </row>
    <row r="20" spans="1:27" s="421" customFormat="1" ht="15.75" x14ac:dyDescent="0.25">
      <c r="A20" s="715" t="s">
        <v>240</v>
      </c>
      <c r="B20" s="715"/>
      <c r="C20" s="715"/>
      <c r="D20" s="431" t="s">
        <v>298</v>
      </c>
      <c r="E20" s="414">
        <v>0.15</v>
      </c>
      <c r="F20" s="433" t="s">
        <v>253</v>
      </c>
      <c r="G20" s="433" t="s">
        <v>34</v>
      </c>
      <c r="H20" s="433" t="s">
        <v>210</v>
      </c>
      <c r="I20" s="426" t="s">
        <v>207</v>
      </c>
      <c r="J20" s="428">
        <v>42826</v>
      </c>
      <c r="K20" s="428">
        <v>43115</v>
      </c>
      <c r="L20" s="434"/>
      <c r="M20" s="435"/>
      <c r="N20" s="435"/>
      <c r="O20" s="430">
        <v>1</v>
      </c>
      <c r="P20" s="435">
        <v>1</v>
      </c>
      <c r="Q20" s="435" t="s">
        <v>480</v>
      </c>
      <c r="R20" s="430">
        <v>1</v>
      </c>
      <c r="S20" s="430">
        <v>1</v>
      </c>
      <c r="T20" s="430" t="s">
        <v>539</v>
      </c>
      <c r="U20" s="430">
        <v>1</v>
      </c>
      <c r="V20" s="435"/>
      <c r="W20" s="435"/>
      <c r="X20" s="430">
        <v>3</v>
      </c>
      <c r="Y20" s="430">
        <v>2</v>
      </c>
      <c r="Z20" s="425">
        <v>0.66666666666666663</v>
      </c>
      <c r="AA20" s="436" t="s">
        <v>481</v>
      </c>
    </row>
    <row r="21" spans="1:27" s="421" customFormat="1" ht="15.75" x14ac:dyDescent="0.25">
      <c r="A21" s="715" t="s">
        <v>278</v>
      </c>
      <c r="B21" s="715"/>
      <c r="C21" s="715"/>
      <c r="D21" s="431" t="s">
        <v>301</v>
      </c>
      <c r="E21" s="414">
        <v>0.15</v>
      </c>
      <c r="F21" s="433" t="s">
        <v>272</v>
      </c>
      <c r="G21" s="433" t="s">
        <v>34</v>
      </c>
      <c r="H21" s="433" t="s">
        <v>206</v>
      </c>
      <c r="I21" s="426" t="s">
        <v>207</v>
      </c>
      <c r="J21" s="428">
        <v>42810</v>
      </c>
      <c r="K21" s="428">
        <v>43099</v>
      </c>
      <c r="L21" s="430"/>
      <c r="M21" s="435"/>
      <c r="N21" s="435"/>
      <c r="O21" s="430">
        <v>1</v>
      </c>
      <c r="P21" s="435">
        <v>1</v>
      </c>
      <c r="Q21" s="435" t="s">
        <v>491</v>
      </c>
      <c r="R21" s="430">
        <v>1</v>
      </c>
      <c r="S21" s="430">
        <v>1</v>
      </c>
      <c r="T21" s="430" t="s">
        <v>546</v>
      </c>
      <c r="U21" s="430">
        <v>2</v>
      </c>
      <c r="V21" s="435"/>
      <c r="W21" s="435"/>
      <c r="X21" s="430">
        <v>4</v>
      </c>
      <c r="Y21" s="430">
        <v>2</v>
      </c>
      <c r="Z21" s="425">
        <v>0.5</v>
      </c>
      <c r="AA21" s="436" t="s">
        <v>492</v>
      </c>
    </row>
    <row r="22" spans="1:27" s="421" customFormat="1" ht="15.75" x14ac:dyDescent="0.25">
      <c r="A22" s="715" t="s">
        <v>274</v>
      </c>
      <c r="B22" s="715"/>
      <c r="C22" s="715"/>
      <c r="D22" s="431" t="s">
        <v>302</v>
      </c>
      <c r="E22" s="414">
        <v>0.15</v>
      </c>
      <c r="F22" s="433" t="s">
        <v>275</v>
      </c>
      <c r="G22" s="433" t="s">
        <v>34</v>
      </c>
      <c r="H22" s="433" t="s">
        <v>269</v>
      </c>
      <c r="I22" s="426" t="s">
        <v>207</v>
      </c>
      <c r="J22" s="428">
        <v>42795</v>
      </c>
      <c r="K22" s="428">
        <v>43099</v>
      </c>
      <c r="L22" s="434"/>
      <c r="M22" s="435"/>
      <c r="N22" s="435"/>
      <c r="O22" s="430"/>
      <c r="P22" s="435"/>
      <c r="Q22" s="435"/>
      <c r="R22" s="430">
        <v>1</v>
      </c>
      <c r="S22" s="430">
        <v>1</v>
      </c>
      <c r="T22" s="430" t="s">
        <v>547</v>
      </c>
      <c r="U22" s="430">
        <v>1</v>
      </c>
      <c r="V22" s="435"/>
      <c r="W22" s="435"/>
      <c r="X22" s="430">
        <v>2</v>
      </c>
      <c r="Y22" s="430">
        <v>1</v>
      </c>
      <c r="Z22" s="425">
        <v>0.5</v>
      </c>
      <c r="AA22" s="436" t="s">
        <v>548</v>
      </c>
    </row>
  </sheetData>
  <mergeCells count="31">
    <mergeCell ref="A13:C13"/>
    <mergeCell ref="A14:C14"/>
    <mergeCell ref="A15:C15"/>
    <mergeCell ref="A21:C21"/>
    <mergeCell ref="A22:C22"/>
    <mergeCell ref="A16:C16"/>
    <mergeCell ref="A17:C17"/>
    <mergeCell ref="A18:C18"/>
    <mergeCell ref="A19:C19"/>
    <mergeCell ref="A20:C20"/>
    <mergeCell ref="O9:Q9"/>
    <mergeCell ref="R9:T9"/>
    <mergeCell ref="U9:W9"/>
    <mergeCell ref="A11:C11"/>
    <mergeCell ref="A12:C12"/>
    <mergeCell ref="A7:B7"/>
    <mergeCell ref="C7:AA7"/>
    <mergeCell ref="A8:C10"/>
    <mergeCell ref="D8:D10"/>
    <mergeCell ref="E8:E10"/>
    <mergeCell ref="F8:F10"/>
    <mergeCell ref="G8:G10"/>
    <mergeCell ref="H8:H10"/>
    <mergeCell ref="I8:I10"/>
    <mergeCell ref="J8:K8"/>
    <mergeCell ref="L8:W8"/>
    <mergeCell ref="X8:Z9"/>
    <mergeCell ref="AA8:AA9"/>
    <mergeCell ref="J9:J10"/>
    <mergeCell ref="K9:K10"/>
    <mergeCell ref="L9:N9"/>
  </mergeCells>
  <conditionalFormatting sqref="Z13 Z11">
    <cfRule type="iconSet" priority="29">
      <iconSet iconSet="3TrafficLights2">
        <cfvo type="percent" val="0"/>
        <cfvo type="num" val="0.7"/>
        <cfvo type="num" val="0.9"/>
      </iconSet>
    </cfRule>
    <cfRule type="cellIs" dxfId="17" priority="30" stopIfTrue="1" operator="greaterThan">
      <formula>0.9</formula>
    </cfRule>
    <cfRule type="cellIs" dxfId="16" priority="31" stopIfTrue="1" operator="between">
      <formula>0.7</formula>
      <formula>0.89</formula>
    </cfRule>
    <cfRule type="cellIs" dxfId="15" priority="32" stopIfTrue="1" operator="between">
      <formula>0</formula>
      <formula>0.69</formula>
    </cfRule>
  </conditionalFormatting>
  <conditionalFormatting sqref="Z12">
    <cfRule type="iconSet" priority="25">
      <iconSet iconSet="3TrafficLights2">
        <cfvo type="percent" val="0"/>
        <cfvo type="num" val="0.7"/>
        <cfvo type="num" val="0.9"/>
      </iconSet>
    </cfRule>
    <cfRule type="cellIs" dxfId="14" priority="26" stopIfTrue="1" operator="greaterThan">
      <formula>0.9</formula>
    </cfRule>
    <cfRule type="cellIs" dxfId="13" priority="27" stopIfTrue="1" operator="between">
      <formula>0.7</formula>
      <formula>0.89</formula>
    </cfRule>
    <cfRule type="cellIs" dxfId="12" priority="28" stopIfTrue="1" operator="between">
      <formula>0</formula>
      <formula>0.69</formula>
    </cfRule>
  </conditionalFormatting>
  <conditionalFormatting sqref="Z14">
    <cfRule type="iconSet" priority="21">
      <iconSet iconSet="3TrafficLights2">
        <cfvo type="percent" val="0"/>
        <cfvo type="num" val="0.7"/>
        <cfvo type="num" val="0.9"/>
      </iconSet>
    </cfRule>
    <cfRule type="cellIs" dxfId="11" priority="22" stopIfTrue="1" operator="greaterThan">
      <formula>0.9</formula>
    </cfRule>
    <cfRule type="cellIs" dxfId="10" priority="23" stopIfTrue="1" operator="between">
      <formula>0.7</formula>
      <formula>0.89</formula>
    </cfRule>
    <cfRule type="cellIs" dxfId="9" priority="24" stopIfTrue="1" operator="between">
      <formula>0</formula>
      <formula>0.69</formula>
    </cfRule>
  </conditionalFormatting>
  <conditionalFormatting sqref="Z19">
    <cfRule type="iconSet" priority="13">
      <iconSet iconSet="3TrafficLights2">
        <cfvo type="percent" val="0"/>
        <cfvo type="num" val="0.7"/>
        <cfvo type="num" val="0.9"/>
      </iconSet>
    </cfRule>
    <cfRule type="cellIs" dxfId="8" priority="14" stopIfTrue="1" operator="greaterThan">
      <formula>0.9</formula>
    </cfRule>
    <cfRule type="cellIs" dxfId="7" priority="15" stopIfTrue="1" operator="between">
      <formula>0.7</formula>
      <formula>0.89</formula>
    </cfRule>
    <cfRule type="cellIs" dxfId="6" priority="16" stopIfTrue="1" operator="between">
      <formula>0</formula>
      <formula>0.69</formula>
    </cfRule>
  </conditionalFormatting>
  <conditionalFormatting sqref="Z15:Z18">
    <cfRule type="iconSet" priority="217">
      <iconSet iconSet="3TrafficLights2">
        <cfvo type="percent" val="0"/>
        <cfvo type="num" val="0.7"/>
        <cfvo type="num" val="0.9"/>
      </iconSet>
    </cfRule>
    <cfRule type="cellIs" dxfId="5" priority="218" stopIfTrue="1" operator="greaterThan">
      <formula>0.9</formula>
    </cfRule>
    <cfRule type="cellIs" dxfId="4" priority="219" stopIfTrue="1" operator="between">
      <formula>0.7</formula>
      <formula>0.89</formula>
    </cfRule>
    <cfRule type="cellIs" dxfId="3" priority="220" stopIfTrue="1" operator="between">
      <formula>0</formula>
      <formula>0.69</formula>
    </cfRule>
  </conditionalFormatting>
  <conditionalFormatting sqref="Z20:Z22">
    <cfRule type="iconSet" priority="221">
      <iconSet iconSet="3TrafficLights2">
        <cfvo type="percent" val="0"/>
        <cfvo type="num" val="0.7"/>
        <cfvo type="num" val="0.9"/>
      </iconSet>
    </cfRule>
    <cfRule type="cellIs" dxfId="2" priority="222" stopIfTrue="1" operator="greaterThan">
      <formula>0.9</formula>
    </cfRule>
    <cfRule type="cellIs" dxfId="1" priority="223" stopIfTrue="1" operator="between">
      <formula>0.7</formula>
      <formula>0.89</formula>
    </cfRule>
    <cfRule type="cellIs" dxfId="0" priority="224"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G11:G14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8"/>
  <sheetViews>
    <sheetView tabSelected="1" view="pageBreakPreview" zoomScale="70" zoomScaleNormal="80" zoomScaleSheetLayoutView="70" workbookViewId="0">
      <selection activeCell="F29" sqref="F29:I29"/>
    </sheetView>
  </sheetViews>
  <sheetFormatPr baseColWidth="10" defaultRowHeight="15.75" x14ac:dyDescent="0.25"/>
  <cols>
    <col min="1" max="1" width="6.42578125" style="2" customWidth="1"/>
    <col min="2" max="2" width="15.85546875" style="2" customWidth="1"/>
    <col min="3" max="3" width="44.28515625" style="16" customWidth="1"/>
    <col min="4" max="4" width="28.28515625" style="2" customWidth="1"/>
    <col min="5" max="5" width="28.28515625" style="2" hidden="1" customWidth="1"/>
    <col min="6" max="6" width="59.140625" style="3" customWidth="1"/>
    <col min="7" max="7" width="23.7109375" style="1" customWidth="1"/>
    <col min="8" max="8" width="12" style="1" customWidth="1"/>
    <col min="9" max="9" width="18.28515625" style="1" customWidth="1"/>
    <col min="10" max="16384" width="11.42578125" style="9"/>
  </cols>
  <sheetData>
    <row r="1" spans="1:9" ht="38.25" customHeight="1" x14ac:dyDescent="0.25">
      <c r="A1" s="456"/>
      <c r="B1" s="456"/>
      <c r="C1" s="459" t="s">
        <v>31</v>
      </c>
      <c r="D1" s="459"/>
      <c r="E1" s="459"/>
      <c r="F1" s="459"/>
      <c r="G1" s="459"/>
      <c r="H1" s="12" t="s">
        <v>12</v>
      </c>
      <c r="I1" s="71" t="s">
        <v>174</v>
      </c>
    </row>
    <row r="2" spans="1:9" ht="38.25" customHeight="1" x14ac:dyDescent="0.25">
      <c r="A2" s="456"/>
      <c r="B2" s="456"/>
      <c r="C2" s="459" t="s">
        <v>32</v>
      </c>
      <c r="D2" s="459"/>
      <c r="E2" s="459"/>
      <c r="F2" s="459"/>
      <c r="G2" s="459"/>
      <c r="H2" s="12" t="s">
        <v>13</v>
      </c>
      <c r="I2" s="70" t="s">
        <v>175</v>
      </c>
    </row>
    <row r="3" spans="1:9" ht="3.75" customHeight="1" x14ac:dyDescent="0.25">
      <c r="A3" s="17"/>
      <c r="B3" s="6"/>
      <c r="C3" s="6"/>
      <c r="D3" s="6"/>
      <c r="E3" s="6"/>
      <c r="F3" s="7"/>
      <c r="G3" s="8"/>
      <c r="H3" s="8"/>
      <c r="I3" s="18"/>
    </row>
    <row r="4" spans="1:9" ht="27" customHeight="1" x14ac:dyDescent="0.25">
      <c r="A4" s="469"/>
      <c r="B4" s="470"/>
      <c r="C4" s="470"/>
      <c r="D4" s="470"/>
      <c r="E4" s="470"/>
      <c r="F4" s="470"/>
      <c r="G4" s="470"/>
      <c r="H4" s="470"/>
      <c r="I4" s="471"/>
    </row>
    <row r="5" spans="1:9" ht="6" customHeight="1" x14ac:dyDescent="0.25">
      <c r="A5" s="17"/>
      <c r="B5" s="6"/>
      <c r="C5" s="6"/>
      <c r="D5" s="6"/>
      <c r="E5" s="6"/>
      <c r="F5" s="7"/>
      <c r="G5" s="8"/>
      <c r="H5" s="8"/>
      <c r="I5" s="18"/>
    </row>
    <row r="6" spans="1:9" ht="39.75" customHeight="1" x14ac:dyDescent="0.25">
      <c r="B6" s="460" t="s">
        <v>102</v>
      </c>
      <c r="C6" s="460"/>
      <c r="D6" s="74">
        <v>2017</v>
      </c>
      <c r="F6" s="16"/>
      <c r="G6" s="9"/>
      <c r="H6" s="9"/>
      <c r="I6" s="9"/>
    </row>
    <row r="7" spans="1:9" ht="5.25" customHeight="1" x14ac:dyDescent="0.25">
      <c r="A7" s="17"/>
      <c r="B7" s="6"/>
      <c r="C7" s="6"/>
      <c r="D7" s="6"/>
      <c r="E7" s="6"/>
      <c r="F7" s="7"/>
      <c r="G7" s="8"/>
      <c r="H7" s="8"/>
      <c r="I7" s="18"/>
    </row>
    <row r="8" spans="1:9" ht="409.6" customHeight="1" x14ac:dyDescent="0.25">
      <c r="A8" s="457" t="s">
        <v>194</v>
      </c>
      <c r="B8" s="458"/>
      <c r="C8" s="72" t="s">
        <v>83</v>
      </c>
      <c r="D8" s="146" t="s">
        <v>350</v>
      </c>
      <c r="E8" s="472" t="str">
        <f>IFERROR(VLOOKUP(C8,'Validac Área Obj. Estr. Proy.'!A2:B37,2,FALSE),"")</f>
        <v>Acuerdo 02 de 2007: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v>
      </c>
      <c r="F8" s="473"/>
      <c r="G8" s="473"/>
      <c r="H8" s="473"/>
      <c r="I8" s="474"/>
    </row>
    <row r="9" spans="1:9" ht="3.75" customHeight="1" x14ac:dyDescent="0.25">
      <c r="A9" s="466"/>
      <c r="B9" s="467"/>
      <c r="C9" s="467"/>
      <c r="D9" s="467"/>
      <c r="E9" s="467"/>
      <c r="F9" s="467"/>
      <c r="G9" s="467"/>
      <c r="H9" s="467"/>
      <c r="I9" s="468"/>
    </row>
    <row r="10" spans="1:9" ht="31.5" customHeight="1" x14ac:dyDescent="0.25">
      <c r="A10" s="475" t="s">
        <v>195</v>
      </c>
      <c r="B10" s="475"/>
      <c r="C10" s="99" t="s">
        <v>34</v>
      </c>
      <c r="D10" s="507" t="s">
        <v>43</v>
      </c>
      <c r="E10" s="507"/>
      <c r="F10" s="507"/>
      <c r="G10" s="507"/>
      <c r="H10" s="507"/>
      <c r="I10" s="507"/>
    </row>
    <row r="11" spans="1:9" ht="30.75" customHeight="1" x14ac:dyDescent="0.25">
      <c r="A11" s="475"/>
      <c r="B11" s="475"/>
      <c r="C11" s="99" t="s">
        <v>49</v>
      </c>
      <c r="D11" s="507"/>
      <c r="E11" s="507"/>
      <c r="F11" s="507"/>
      <c r="G11" s="507"/>
      <c r="H11" s="507"/>
      <c r="I11" s="507"/>
    </row>
    <row r="12" spans="1:9" ht="3.75" customHeight="1" x14ac:dyDescent="0.25">
      <c r="A12" s="466"/>
      <c r="B12" s="467"/>
      <c r="C12" s="467"/>
      <c r="D12" s="467"/>
      <c r="E12" s="467"/>
      <c r="F12" s="467"/>
      <c r="G12" s="467"/>
      <c r="H12" s="467"/>
      <c r="I12" s="468"/>
    </row>
    <row r="13" spans="1:9" ht="56.25" customHeight="1" x14ac:dyDescent="0.25">
      <c r="A13" s="498" t="s">
        <v>196</v>
      </c>
      <c r="B13" s="499"/>
      <c r="C13" s="73" t="s">
        <v>53</v>
      </c>
      <c r="D13" s="477" t="s">
        <v>197</v>
      </c>
      <c r="E13" s="54"/>
      <c r="F13" s="478" t="str">
        <f>IFERROR(VLOOKUP(C13,Listas!H4:I8,2,FALSE),"")</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G13" s="479"/>
      <c r="H13" s="479"/>
      <c r="I13" s="480"/>
    </row>
    <row r="14" spans="1:9" ht="63" customHeight="1" x14ac:dyDescent="0.25">
      <c r="A14" s="500"/>
      <c r="B14" s="501"/>
      <c r="C14" s="73" t="s">
        <v>56</v>
      </c>
      <c r="D14" s="477"/>
      <c r="E14" s="54"/>
      <c r="F14" s="478" t="str">
        <f>IFERROR(VLOOKUP(C14,Listas!H4:I8,2,FALSE),"")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4" s="479"/>
      <c r="H14" s="479"/>
      <c r="I14" s="480"/>
    </row>
    <row r="15" spans="1:9" ht="3.75" customHeight="1" x14ac:dyDescent="0.25">
      <c r="A15" s="21"/>
      <c r="B15" s="22"/>
      <c r="C15" s="22"/>
      <c r="D15" s="22"/>
      <c r="E15" s="22"/>
      <c r="F15" s="23"/>
      <c r="G15" s="23"/>
      <c r="H15" s="23"/>
      <c r="I15" s="24"/>
    </row>
    <row r="16" spans="1:9" ht="3.75" customHeight="1" x14ac:dyDescent="0.25">
      <c r="A16" s="21"/>
      <c r="B16" s="22"/>
      <c r="C16" s="22"/>
      <c r="D16" s="22"/>
      <c r="E16" s="22"/>
      <c r="F16" s="23"/>
      <c r="G16" s="23"/>
      <c r="H16" s="23"/>
      <c r="I16" s="24"/>
    </row>
    <row r="17" spans="1:9" ht="3.75" customHeight="1" x14ac:dyDescent="0.25">
      <c r="A17" s="21"/>
      <c r="B17" s="22"/>
      <c r="C17" s="22"/>
      <c r="D17" s="22"/>
      <c r="E17" s="22"/>
      <c r="F17" s="23"/>
      <c r="G17" s="23"/>
      <c r="H17" s="23"/>
      <c r="I17" s="24"/>
    </row>
    <row r="18" spans="1:9" ht="68.25" customHeight="1" x14ac:dyDescent="0.25">
      <c r="A18" s="483" t="s">
        <v>198</v>
      </c>
      <c r="B18" s="484"/>
      <c r="C18" s="484"/>
      <c r="D18" s="485"/>
      <c r="E18" s="55"/>
      <c r="F18" s="504" t="s">
        <v>199</v>
      </c>
      <c r="G18" s="505"/>
      <c r="H18" s="505"/>
      <c r="I18" s="506"/>
    </row>
    <row r="19" spans="1:9" ht="9.75" customHeight="1" x14ac:dyDescent="0.25">
      <c r="A19" s="19"/>
      <c r="B19" s="20"/>
      <c r="C19" s="20"/>
      <c r="D19" s="20"/>
      <c r="E19" s="65"/>
      <c r="F19" s="66"/>
      <c r="G19" s="67"/>
      <c r="H19" s="67"/>
      <c r="I19" s="67"/>
    </row>
    <row r="20" spans="1:9" ht="25.5" customHeight="1" x14ac:dyDescent="0.25">
      <c r="A20" s="486" t="s">
        <v>28</v>
      </c>
      <c r="B20" s="487"/>
      <c r="C20" s="487"/>
      <c r="D20" s="488"/>
      <c r="E20" s="53" t="str">
        <f>+VLOOKUP($A$20,Listas!$X$39:$Y$43,2,FALSE)</f>
        <v>_ob3</v>
      </c>
      <c r="F20" s="495" t="s">
        <v>159</v>
      </c>
      <c r="G20" s="495"/>
      <c r="H20" s="495"/>
      <c r="I20" s="496"/>
    </row>
    <row r="21" spans="1:9" ht="25.5" customHeight="1" x14ac:dyDescent="0.25">
      <c r="A21" s="489"/>
      <c r="B21" s="490"/>
      <c r="C21" s="490"/>
      <c r="D21" s="491"/>
      <c r="E21" s="53" t="str">
        <f>+VLOOKUP($A$20,Listas!$X$39:$Y$43,2,FALSE)</f>
        <v>_ob3</v>
      </c>
      <c r="F21" s="495" t="s">
        <v>160</v>
      </c>
      <c r="G21" s="495"/>
      <c r="H21" s="495"/>
      <c r="I21" s="496"/>
    </row>
    <row r="22" spans="1:9" ht="25.5" customHeight="1" x14ac:dyDescent="0.25">
      <c r="A22" s="489"/>
      <c r="B22" s="490"/>
      <c r="C22" s="490"/>
      <c r="D22" s="491"/>
      <c r="E22" s="53" t="str">
        <f>+VLOOKUP($A$20,Listas!$X$39:$Y$43,2,FALSE)</f>
        <v>_ob3</v>
      </c>
      <c r="F22" s="495" t="s">
        <v>165</v>
      </c>
      <c r="G22" s="495"/>
      <c r="H22" s="495"/>
      <c r="I22" s="496"/>
    </row>
    <row r="23" spans="1:9" ht="25.5" hidden="1" customHeight="1" x14ac:dyDescent="0.25">
      <c r="A23" s="489"/>
      <c r="B23" s="490"/>
      <c r="C23" s="490"/>
      <c r="D23" s="491"/>
      <c r="E23" s="53" t="str">
        <f>+VLOOKUP($A$20,Listas!$X$39:$Y$43,2,FALSE)</f>
        <v>_ob3</v>
      </c>
      <c r="F23" s="508"/>
      <c r="G23" s="508"/>
      <c r="H23" s="508"/>
      <c r="I23" s="509"/>
    </row>
    <row r="24" spans="1:9" ht="25.5" hidden="1" customHeight="1" x14ac:dyDescent="0.25">
      <c r="A24" s="489"/>
      <c r="B24" s="490"/>
      <c r="C24" s="490"/>
      <c r="D24" s="491"/>
      <c r="E24" s="53" t="str">
        <f>+VLOOKUP($A$20,Listas!$X$39:$Y$43,2,FALSE)</f>
        <v>_ob3</v>
      </c>
      <c r="F24" s="495"/>
      <c r="G24" s="495"/>
      <c r="H24" s="495"/>
      <c r="I24" s="496"/>
    </row>
    <row r="25" spans="1:9" ht="25.5" hidden="1" customHeight="1" x14ac:dyDescent="0.25">
      <c r="A25" s="489"/>
      <c r="B25" s="490"/>
      <c r="C25" s="490"/>
      <c r="D25" s="491"/>
      <c r="E25" s="53" t="str">
        <f>+VLOOKUP($A$20,Listas!$X$39:$Y$43,2,FALSE)</f>
        <v>_ob3</v>
      </c>
      <c r="F25" s="495"/>
      <c r="G25" s="495"/>
      <c r="H25" s="495"/>
      <c r="I25" s="496"/>
    </row>
    <row r="26" spans="1:9" ht="25.5" hidden="1" customHeight="1" x14ac:dyDescent="0.25">
      <c r="A26" s="489"/>
      <c r="B26" s="490"/>
      <c r="C26" s="490"/>
      <c r="D26" s="491"/>
      <c r="E26" s="53" t="str">
        <f>+VLOOKUP($A$20,Listas!$X$39:$Y$43,2,FALSE)</f>
        <v>_ob3</v>
      </c>
      <c r="F26" s="495"/>
      <c r="G26" s="495"/>
      <c r="H26" s="495"/>
      <c r="I26" s="496"/>
    </row>
    <row r="27" spans="1:9" ht="25.5" hidden="1" customHeight="1" x14ac:dyDescent="0.25">
      <c r="A27" s="492"/>
      <c r="B27" s="493"/>
      <c r="C27" s="493"/>
      <c r="D27" s="494"/>
      <c r="E27" s="53" t="str">
        <f>+VLOOKUP($A$20,Listas!$X$39:$Y$43,2,FALSE)</f>
        <v>_ob3</v>
      </c>
      <c r="F27" s="495"/>
      <c r="G27" s="495"/>
      <c r="H27" s="495"/>
      <c r="I27" s="496"/>
    </row>
    <row r="28" spans="1:9" ht="3.75" customHeight="1" x14ac:dyDescent="0.25">
      <c r="A28" s="21"/>
      <c r="B28" s="22"/>
      <c r="C28" s="22"/>
      <c r="D28" s="22"/>
      <c r="E28" s="22"/>
      <c r="F28" s="275"/>
      <c r="G28" s="275"/>
      <c r="H28" s="275"/>
      <c r="I28" s="276"/>
    </row>
    <row r="29" spans="1:9" ht="20.25" customHeight="1" x14ac:dyDescent="0.25">
      <c r="A29" s="486" t="s">
        <v>30</v>
      </c>
      <c r="B29" s="487"/>
      <c r="C29" s="487"/>
      <c r="D29" s="488"/>
      <c r="E29" s="53" t="str">
        <f>+VLOOKUP($A$29,Listas!$X$39:$Y$43,2,FALSE)</f>
        <v>_ob5</v>
      </c>
      <c r="F29" s="495" t="s">
        <v>139</v>
      </c>
      <c r="G29" s="495"/>
      <c r="H29" s="495"/>
      <c r="I29" s="496"/>
    </row>
    <row r="30" spans="1:9" ht="20.25" customHeight="1" x14ac:dyDescent="0.25">
      <c r="A30" s="489"/>
      <c r="B30" s="490"/>
      <c r="C30" s="490"/>
      <c r="D30" s="491"/>
      <c r="E30" s="53" t="str">
        <f>+VLOOKUP($A$29,Listas!$X$39:$Y$43,2,FALSE)</f>
        <v>_ob5</v>
      </c>
      <c r="F30" s="495" t="s">
        <v>152</v>
      </c>
      <c r="G30" s="495"/>
      <c r="H30" s="495"/>
      <c r="I30" s="496"/>
    </row>
    <row r="31" spans="1:9" ht="20.25" customHeight="1" x14ac:dyDescent="0.25">
      <c r="A31" s="489"/>
      <c r="B31" s="490"/>
      <c r="C31" s="490"/>
      <c r="D31" s="491"/>
      <c r="E31" s="53" t="str">
        <f>+VLOOKUP($A$29,Listas!$X$39:$Y$43,2,FALSE)</f>
        <v>_ob5</v>
      </c>
      <c r="F31" s="495" t="s">
        <v>154</v>
      </c>
      <c r="G31" s="495"/>
      <c r="H31" s="495"/>
      <c r="I31" s="496"/>
    </row>
    <row r="32" spans="1:9" ht="20.25" customHeight="1" x14ac:dyDescent="0.25">
      <c r="A32" s="489"/>
      <c r="B32" s="490"/>
      <c r="C32" s="490"/>
      <c r="D32" s="491"/>
      <c r="E32" s="53" t="str">
        <f>+VLOOKUP($A$29,Listas!$X$39:$Y$43,2,FALSE)</f>
        <v>_ob5</v>
      </c>
      <c r="F32" s="495" t="s">
        <v>158</v>
      </c>
      <c r="G32" s="495"/>
      <c r="H32" s="495"/>
      <c r="I32" s="496"/>
    </row>
    <row r="33" spans="1:9" ht="21" hidden="1" customHeight="1" x14ac:dyDescent="0.25">
      <c r="A33" s="489"/>
      <c r="B33" s="490"/>
      <c r="C33" s="490"/>
      <c r="D33" s="491"/>
      <c r="E33" s="53" t="str">
        <f>+VLOOKUP($A$29,Listas!$X$39:$Y$43,2,FALSE)</f>
        <v>_ob5</v>
      </c>
      <c r="F33" s="481"/>
      <c r="G33" s="481"/>
      <c r="H33" s="481"/>
      <c r="I33" s="482"/>
    </row>
    <row r="34" spans="1:9" ht="20.25" hidden="1" customHeight="1" x14ac:dyDescent="0.25">
      <c r="A34" s="489"/>
      <c r="B34" s="490"/>
      <c r="C34" s="490"/>
      <c r="D34" s="491"/>
      <c r="E34" s="53" t="str">
        <f>+VLOOKUP($A$29,Listas!$X$39:$Y$43,2,FALSE)</f>
        <v>_ob5</v>
      </c>
      <c r="F34" s="481"/>
      <c r="G34" s="481"/>
      <c r="H34" s="481"/>
      <c r="I34" s="482"/>
    </row>
    <row r="35" spans="1:9" s="11" customFormat="1" ht="20.25" hidden="1" customHeight="1" x14ac:dyDescent="0.25">
      <c r="A35" s="489"/>
      <c r="B35" s="490"/>
      <c r="C35" s="490"/>
      <c r="D35" s="491"/>
      <c r="E35" s="53" t="str">
        <f>+VLOOKUP($A$29,Listas!$X$39:$Y$43,2,FALSE)</f>
        <v>_ob5</v>
      </c>
      <c r="F35" s="481"/>
      <c r="G35" s="481"/>
      <c r="H35" s="481"/>
      <c r="I35" s="482"/>
    </row>
    <row r="36" spans="1:9" ht="20.25" hidden="1" customHeight="1" x14ac:dyDescent="0.25">
      <c r="A36" s="492"/>
      <c r="B36" s="493"/>
      <c r="C36" s="493"/>
      <c r="D36" s="494"/>
      <c r="E36" s="53" t="str">
        <f>+VLOOKUP($A$29,Listas!$X$39:$Y$43,2,FALSE)</f>
        <v>_ob5</v>
      </c>
      <c r="F36" s="481"/>
      <c r="G36" s="481"/>
      <c r="H36" s="481"/>
      <c r="I36" s="482"/>
    </row>
    <row r="37" spans="1:9" ht="7.5" hidden="1" customHeight="1" x14ac:dyDescent="0.25">
      <c r="A37" s="19"/>
      <c r="B37" s="20"/>
      <c r="C37" s="60"/>
      <c r="D37" s="61"/>
      <c r="E37" s="62"/>
      <c r="F37" s="63"/>
      <c r="G37" s="63"/>
      <c r="H37" s="63"/>
      <c r="I37" s="64"/>
    </row>
    <row r="38" spans="1:9" ht="20.25" hidden="1" customHeight="1" x14ac:dyDescent="0.25">
      <c r="A38" s="486" t="s">
        <v>179</v>
      </c>
      <c r="B38" s="487"/>
      <c r="C38" s="487"/>
      <c r="D38" s="488"/>
      <c r="E38" s="53" t="e">
        <f>+VLOOKUP($A$38,Listas!$X$39:$Y$43,2,FALSE)</f>
        <v>#N/A</v>
      </c>
      <c r="F38" s="481"/>
      <c r="G38" s="481"/>
      <c r="H38" s="481"/>
      <c r="I38" s="482"/>
    </row>
    <row r="39" spans="1:9" ht="20.25" hidden="1" customHeight="1" x14ac:dyDescent="0.25">
      <c r="A39" s="489"/>
      <c r="B39" s="490"/>
      <c r="C39" s="490"/>
      <c r="D39" s="491"/>
      <c r="E39" s="53" t="e">
        <f>+VLOOKUP($A$38,Listas!$X$39:$Y$43,2,FALSE)</f>
        <v>#N/A</v>
      </c>
      <c r="F39" s="481"/>
      <c r="G39" s="481"/>
      <c r="H39" s="481"/>
      <c r="I39" s="482"/>
    </row>
    <row r="40" spans="1:9" ht="20.25" hidden="1" customHeight="1" x14ac:dyDescent="0.25">
      <c r="A40" s="489"/>
      <c r="B40" s="490"/>
      <c r="C40" s="490"/>
      <c r="D40" s="491"/>
      <c r="E40" s="53" t="e">
        <f>+VLOOKUP($A$38,Listas!$X$39:$Y$43,2,FALSE)</f>
        <v>#N/A</v>
      </c>
      <c r="F40" s="481"/>
      <c r="G40" s="481"/>
      <c r="H40" s="481"/>
      <c r="I40" s="482"/>
    </row>
    <row r="41" spans="1:9" ht="20.25" hidden="1" customHeight="1" x14ac:dyDescent="0.25">
      <c r="A41" s="489"/>
      <c r="B41" s="490"/>
      <c r="C41" s="490"/>
      <c r="D41" s="491"/>
      <c r="E41" s="53" t="e">
        <f>+VLOOKUP($A$38,Listas!$X$39:$Y$43,2,FALSE)</f>
        <v>#N/A</v>
      </c>
      <c r="F41" s="481"/>
      <c r="G41" s="481"/>
      <c r="H41" s="481"/>
      <c r="I41" s="482"/>
    </row>
    <row r="42" spans="1:9" ht="20.25" hidden="1" customHeight="1" x14ac:dyDescent="0.25">
      <c r="A42" s="489"/>
      <c r="B42" s="490"/>
      <c r="C42" s="490"/>
      <c r="D42" s="491"/>
      <c r="E42" s="53" t="e">
        <f>+VLOOKUP($A$38,Listas!$X$39:$Y$43,2,FALSE)</f>
        <v>#N/A</v>
      </c>
      <c r="F42" s="481"/>
      <c r="G42" s="481"/>
      <c r="H42" s="481"/>
      <c r="I42" s="482"/>
    </row>
    <row r="43" spans="1:9" ht="20.25" hidden="1" customHeight="1" x14ac:dyDescent="0.25">
      <c r="A43" s="489"/>
      <c r="B43" s="490"/>
      <c r="C43" s="490"/>
      <c r="D43" s="491"/>
      <c r="E43" s="53" t="e">
        <f>+VLOOKUP($A$38,Listas!$X$39:$Y$43,2,FALSE)</f>
        <v>#N/A</v>
      </c>
      <c r="F43" s="481"/>
      <c r="G43" s="481"/>
      <c r="H43" s="481"/>
      <c r="I43" s="482"/>
    </row>
    <row r="44" spans="1:9" s="11" customFormat="1" ht="20.25" hidden="1" customHeight="1" x14ac:dyDescent="0.25">
      <c r="A44" s="489"/>
      <c r="B44" s="490"/>
      <c r="C44" s="490"/>
      <c r="D44" s="491"/>
      <c r="E44" s="53" t="e">
        <f>+VLOOKUP($A$38,Listas!$X$39:$Y$43,2,FALSE)</f>
        <v>#N/A</v>
      </c>
      <c r="F44" s="481"/>
      <c r="G44" s="481"/>
      <c r="H44" s="481"/>
      <c r="I44" s="482"/>
    </row>
    <row r="45" spans="1:9" ht="20.25" hidden="1" customHeight="1" x14ac:dyDescent="0.25">
      <c r="A45" s="492"/>
      <c r="B45" s="493"/>
      <c r="C45" s="493"/>
      <c r="D45" s="494"/>
      <c r="E45" s="53" t="e">
        <f>+VLOOKUP($A$38,Listas!$X$39:$Y$43,2,FALSE)</f>
        <v>#N/A</v>
      </c>
      <c r="F45" s="481"/>
      <c r="G45" s="481"/>
      <c r="H45" s="481"/>
      <c r="I45" s="482"/>
    </row>
    <row r="46" spans="1:9" s="11" customFormat="1" ht="4.5" customHeight="1" x14ac:dyDescent="0.25">
      <c r="A46" s="19"/>
      <c r="B46" s="20"/>
      <c r="C46" s="20"/>
      <c r="D46" s="31"/>
      <c r="E46" s="31"/>
      <c r="F46" s="31"/>
      <c r="G46" s="31"/>
      <c r="H46" s="31"/>
      <c r="I46" s="32"/>
    </row>
    <row r="47" spans="1:9" ht="4.5" customHeight="1" x14ac:dyDescent="0.25">
      <c r="A47" s="25"/>
      <c r="B47" s="26"/>
      <c r="C47" s="27"/>
      <c r="D47" s="26"/>
      <c r="E47" s="26"/>
      <c r="F47" s="28"/>
      <c r="G47" s="29"/>
      <c r="H47" s="29"/>
      <c r="I47" s="30"/>
    </row>
    <row r="48" spans="1:9" ht="34.5" customHeight="1" x14ac:dyDescent="0.25">
      <c r="A48" s="475" t="s">
        <v>200</v>
      </c>
      <c r="B48" s="475"/>
      <c r="C48" s="497"/>
      <c r="D48" s="475" t="s">
        <v>201</v>
      </c>
      <c r="E48" s="97"/>
      <c r="F48" s="98" t="s">
        <v>171</v>
      </c>
      <c r="G48" s="475" t="s">
        <v>202</v>
      </c>
      <c r="H48" s="476">
        <f>0.5*'Act. Estrategias'!AA86+'Act. Gestión y Seguimiento '!AA25*0.25+'Act. Gestión y Seguimiento '!AA40*0.25</f>
        <v>0.5813460974192608</v>
      </c>
      <c r="I48" s="476"/>
    </row>
    <row r="49" spans="1:9" ht="34.5" customHeight="1" x14ac:dyDescent="0.25">
      <c r="A49" s="475"/>
      <c r="B49" s="475"/>
      <c r="C49" s="497"/>
      <c r="D49" s="475"/>
      <c r="E49" s="97"/>
      <c r="F49" s="98" t="s">
        <v>127</v>
      </c>
      <c r="G49" s="475"/>
      <c r="H49" s="476"/>
      <c r="I49" s="476"/>
    </row>
    <row r="50" spans="1:9" ht="34.5" customHeight="1" x14ac:dyDescent="0.25">
      <c r="A50" s="475"/>
      <c r="B50" s="475"/>
      <c r="C50" s="497"/>
      <c r="D50" s="475"/>
      <c r="E50" s="97"/>
      <c r="F50" s="98" t="s">
        <v>126</v>
      </c>
      <c r="G50" s="475"/>
      <c r="H50" s="476"/>
      <c r="I50" s="476"/>
    </row>
    <row r="51" spans="1:9" x14ac:dyDescent="0.25">
      <c r="F51" s="149"/>
      <c r="G51" s="241"/>
      <c r="H51" s="241"/>
      <c r="I51" s="241"/>
    </row>
    <row r="52" spans="1:9" hidden="1" x14ac:dyDescent="0.25">
      <c r="A52" s="464" t="s">
        <v>51</v>
      </c>
      <c r="B52" s="465"/>
      <c r="C52" s="464" t="s">
        <v>99</v>
      </c>
      <c r="D52" s="465"/>
      <c r="E52" s="9"/>
      <c r="F52" s="461" t="s">
        <v>101</v>
      </c>
      <c r="G52" s="462"/>
      <c r="H52" s="463"/>
      <c r="I52" s="241"/>
    </row>
    <row r="53" spans="1:9" hidden="1" x14ac:dyDescent="0.25">
      <c r="A53" t="s">
        <v>52</v>
      </c>
      <c r="B53" s="1"/>
      <c r="C53" s="1" t="s">
        <v>94</v>
      </c>
      <c r="D53" s="1"/>
      <c r="E53" s="9"/>
      <c r="F53" s="242" t="s">
        <v>26</v>
      </c>
      <c r="G53" s="241"/>
      <c r="H53" s="241"/>
      <c r="I53" s="241"/>
    </row>
    <row r="54" spans="1:9" hidden="1" x14ac:dyDescent="0.25">
      <c r="A54" t="s">
        <v>53</v>
      </c>
      <c r="B54" s="1"/>
      <c r="C54" s="1" t="s">
        <v>95</v>
      </c>
      <c r="D54" s="1"/>
      <c r="E54" s="9"/>
      <c r="F54" s="242" t="s">
        <v>27</v>
      </c>
      <c r="G54" s="241"/>
      <c r="H54" s="241"/>
      <c r="I54" s="241"/>
    </row>
    <row r="55" spans="1:9" hidden="1" x14ac:dyDescent="0.25">
      <c r="A55" t="s">
        <v>54</v>
      </c>
      <c r="B55" s="1"/>
      <c r="C55" s="1" t="s">
        <v>96</v>
      </c>
      <c r="D55" s="1"/>
      <c r="E55" s="9"/>
      <c r="F55" s="242" t="s">
        <v>28</v>
      </c>
      <c r="G55" s="241"/>
      <c r="H55" s="241"/>
      <c r="I55" s="241"/>
    </row>
    <row r="56" spans="1:9" hidden="1" x14ac:dyDescent="0.25">
      <c r="A56" t="s">
        <v>55</v>
      </c>
      <c r="B56" s="1"/>
      <c r="C56" s="1" t="s">
        <v>97</v>
      </c>
      <c r="D56" s="1"/>
      <c r="E56" s="9"/>
      <c r="F56" s="242" t="s">
        <v>29</v>
      </c>
      <c r="G56" s="241"/>
      <c r="H56" s="241"/>
      <c r="I56" s="241"/>
    </row>
    <row r="57" spans="1:9" hidden="1" x14ac:dyDescent="0.25">
      <c r="A57" t="s">
        <v>56</v>
      </c>
      <c r="B57" s="1"/>
      <c r="C57" s="1" t="s">
        <v>98</v>
      </c>
      <c r="D57" s="1"/>
      <c r="E57" s="9"/>
      <c r="F57" s="242" t="s">
        <v>30</v>
      </c>
      <c r="G57" s="241"/>
      <c r="H57" s="241"/>
      <c r="I57" s="241"/>
    </row>
    <row r="58" spans="1:9" hidden="1" x14ac:dyDescent="0.25">
      <c r="A58" s="5" t="s">
        <v>100</v>
      </c>
      <c r="B58" s="1"/>
      <c r="C58" s="1"/>
      <c r="D58" s="1"/>
      <c r="E58" s="9"/>
      <c r="F58" s="241"/>
      <c r="G58" s="241"/>
      <c r="H58" s="241"/>
      <c r="I58" s="241"/>
    </row>
    <row r="59" spans="1:9" hidden="1" x14ac:dyDescent="0.25">
      <c r="A59" s="1" t="s">
        <v>60</v>
      </c>
      <c r="B59" s="1"/>
      <c r="C59" s="1"/>
      <c r="D59" s="1"/>
      <c r="E59" s="9"/>
      <c r="F59" s="461" t="s">
        <v>33</v>
      </c>
      <c r="G59" s="462"/>
      <c r="H59" s="463"/>
      <c r="I59" s="241"/>
    </row>
    <row r="60" spans="1:9" hidden="1" x14ac:dyDescent="0.25">
      <c r="A60" s="1" t="s">
        <v>61</v>
      </c>
      <c r="B60" s="1"/>
      <c r="C60" s="1"/>
      <c r="D60" s="1"/>
      <c r="E60" s="9"/>
      <c r="F60" s="241" t="s">
        <v>34</v>
      </c>
      <c r="G60" s="241"/>
      <c r="H60" s="241"/>
      <c r="I60" s="241"/>
    </row>
    <row r="61" spans="1:9" hidden="1" x14ac:dyDescent="0.25">
      <c r="A61" s="1" t="s">
        <v>62</v>
      </c>
      <c r="B61" s="1"/>
      <c r="C61" s="1"/>
      <c r="D61" s="1"/>
      <c r="E61" s="9"/>
      <c r="F61" s="241" t="s">
        <v>35</v>
      </c>
      <c r="G61" s="241"/>
      <c r="H61" s="241"/>
      <c r="I61" s="241"/>
    </row>
    <row r="62" spans="1:9" hidden="1" x14ac:dyDescent="0.25">
      <c r="A62" s="1" t="s">
        <v>63</v>
      </c>
      <c r="B62" s="1"/>
      <c r="C62" s="1"/>
      <c r="D62" s="1"/>
      <c r="E62" s="9"/>
      <c r="F62" s="241" t="s">
        <v>36</v>
      </c>
      <c r="G62" s="241"/>
      <c r="H62" s="241"/>
      <c r="I62" s="241"/>
    </row>
    <row r="63" spans="1:9" hidden="1" x14ac:dyDescent="0.25">
      <c r="A63" s="1" t="s">
        <v>64</v>
      </c>
      <c r="B63" s="1"/>
      <c r="C63" s="1"/>
      <c r="D63" s="1"/>
      <c r="E63" s="9"/>
      <c r="F63" s="241" t="s">
        <v>37</v>
      </c>
      <c r="G63" s="241"/>
      <c r="H63" s="241"/>
      <c r="I63" s="241"/>
    </row>
    <row r="64" spans="1:9" hidden="1" x14ac:dyDescent="0.25">
      <c r="A64" s="1" t="s">
        <v>66</v>
      </c>
      <c r="B64" s="1"/>
      <c r="C64" s="1"/>
      <c r="D64" s="1"/>
      <c r="E64" s="9"/>
      <c r="F64" s="241" t="s">
        <v>38</v>
      </c>
      <c r="G64" s="241"/>
      <c r="H64" s="241"/>
      <c r="I64" s="241"/>
    </row>
    <row r="65" spans="1:9" hidden="1" x14ac:dyDescent="0.25">
      <c r="A65" s="1" t="s">
        <v>67</v>
      </c>
      <c r="B65" s="1"/>
      <c r="C65" s="1"/>
      <c r="D65" s="1"/>
      <c r="E65" s="9"/>
      <c r="F65" s="241" t="s">
        <v>39</v>
      </c>
      <c r="G65" s="241"/>
      <c r="H65" s="241"/>
      <c r="I65" s="241"/>
    </row>
    <row r="66" spans="1:9" hidden="1" x14ac:dyDescent="0.25">
      <c r="A66" s="1" t="s">
        <v>69</v>
      </c>
      <c r="B66" s="1"/>
      <c r="C66" s="1"/>
      <c r="D66" s="1"/>
      <c r="E66" s="9"/>
      <c r="F66" s="241" t="s">
        <v>40</v>
      </c>
      <c r="G66" s="241"/>
      <c r="H66" s="241"/>
      <c r="I66" s="241"/>
    </row>
    <row r="67" spans="1:9" hidden="1" x14ac:dyDescent="0.25">
      <c r="A67" s="1" t="s">
        <v>70</v>
      </c>
      <c r="B67" s="1"/>
      <c r="C67" s="1"/>
      <c r="D67" s="1"/>
      <c r="E67" s="9"/>
      <c r="F67" s="241" t="s">
        <v>41</v>
      </c>
      <c r="G67" s="241"/>
      <c r="H67" s="241"/>
      <c r="I67" s="241"/>
    </row>
    <row r="68" spans="1:9" hidden="1" x14ac:dyDescent="0.25">
      <c r="A68" s="1" t="s">
        <v>71</v>
      </c>
      <c r="B68" s="1"/>
      <c r="C68" s="1"/>
      <c r="D68" s="1"/>
      <c r="E68" s="9"/>
      <c r="F68" s="241" t="s">
        <v>42</v>
      </c>
      <c r="G68" s="241"/>
      <c r="H68" s="241"/>
      <c r="I68" s="241"/>
    </row>
    <row r="69" spans="1:9" hidden="1" x14ac:dyDescent="0.25">
      <c r="A69" s="1" t="s">
        <v>73</v>
      </c>
      <c r="B69" s="1"/>
      <c r="C69" s="1"/>
      <c r="D69" s="1"/>
      <c r="E69" s="9"/>
      <c r="F69" s="241" t="s">
        <v>43</v>
      </c>
      <c r="G69" s="241"/>
      <c r="H69" s="241"/>
      <c r="I69" s="241"/>
    </row>
    <row r="70" spans="1:9" hidden="1" x14ac:dyDescent="0.25">
      <c r="A70" s="1" t="s">
        <v>74</v>
      </c>
      <c r="B70" s="1"/>
      <c r="C70" s="1"/>
      <c r="D70" s="1"/>
      <c r="E70" s="9"/>
      <c r="F70" s="241" t="s">
        <v>44</v>
      </c>
      <c r="G70" s="241"/>
      <c r="H70" s="241"/>
      <c r="I70" s="241"/>
    </row>
    <row r="71" spans="1:9" hidden="1" x14ac:dyDescent="0.25">
      <c r="A71" s="1" t="s">
        <v>75</v>
      </c>
      <c r="B71" s="1"/>
      <c r="C71" s="1"/>
      <c r="D71" s="1"/>
      <c r="E71" s="9"/>
      <c r="F71" s="241" t="s">
        <v>45</v>
      </c>
      <c r="G71" s="241"/>
      <c r="H71" s="241"/>
      <c r="I71" s="241"/>
    </row>
    <row r="72" spans="1:9" hidden="1" x14ac:dyDescent="0.25">
      <c r="A72" s="1" t="s">
        <v>76</v>
      </c>
      <c r="B72" s="1"/>
      <c r="C72" s="1"/>
      <c r="D72" s="1"/>
      <c r="E72" s="9"/>
      <c r="F72" s="241" t="s">
        <v>46</v>
      </c>
      <c r="G72" s="241"/>
      <c r="H72" s="241"/>
      <c r="I72" s="241"/>
    </row>
    <row r="73" spans="1:9" hidden="1" x14ac:dyDescent="0.25">
      <c r="A73" s="1" t="s">
        <v>77</v>
      </c>
      <c r="B73" s="1"/>
      <c r="C73" s="1"/>
      <c r="D73" s="1"/>
      <c r="E73" s="9"/>
      <c r="F73" s="241" t="s">
        <v>47</v>
      </c>
      <c r="G73" s="241"/>
      <c r="H73" s="241"/>
      <c r="I73" s="241"/>
    </row>
    <row r="74" spans="1:9" hidden="1" x14ac:dyDescent="0.25">
      <c r="A74" s="1" t="s">
        <v>78</v>
      </c>
      <c r="B74" s="1"/>
      <c r="C74" s="1"/>
      <c r="D74" s="1"/>
      <c r="E74" s="9"/>
      <c r="F74" s="241" t="s">
        <v>48</v>
      </c>
      <c r="G74" s="241"/>
      <c r="H74" s="241"/>
      <c r="I74" s="241"/>
    </row>
    <row r="75" spans="1:9" hidden="1" x14ac:dyDescent="0.25">
      <c r="A75" s="1" t="s">
        <v>80</v>
      </c>
      <c r="B75" s="1"/>
      <c r="C75" s="1"/>
      <c r="D75" s="1"/>
      <c r="E75" s="9"/>
      <c r="F75" s="241" t="s">
        <v>49</v>
      </c>
      <c r="G75" s="241"/>
      <c r="H75" s="241"/>
      <c r="I75" s="241"/>
    </row>
    <row r="76" spans="1:9" hidden="1" x14ac:dyDescent="0.25">
      <c r="A76" s="1" t="s">
        <v>81</v>
      </c>
      <c r="B76" s="1"/>
      <c r="C76" s="1"/>
      <c r="D76" s="1"/>
      <c r="E76" s="9"/>
      <c r="F76" s="241" t="s">
        <v>50</v>
      </c>
      <c r="G76" s="241"/>
      <c r="H76" s="241"/>
      <c r="I76" s="241"/>
    </row>
    <row r="77" spans="1:9" hidden="1" x14ac:dyDescent="0.25">
      <c r="A77" s="1" t="s">
        <v>82</v>
      </c>
      <c r="B77" s="1"/>
      <c r="C77" s="1"/>
      <c r="D77" s="1"/>
      <c r="E77" s="9"/>
      <c r="F77" s="241"/>
      <c r="G77" s="241"/>
      <c r="H77" s="241"/>
      <c r="I77" s="241"/>
    </row>
    <row r="78" spans="1:9" hidden="1" x14ac:dyDescent="0.25">
      <c r="A78" s="1" t="s">
        <v>84</v>
      </c>
      <c r="B78" s="1"/>
      <c r="C78" s="1"/>
      <c r="D78" s="1"/>
      <c r="E78" s="9"/>
      <c r="F78" s="241"/>
      <c r="G78" s="241"/>
      <c r="H78" s="241"/>
      <c r="I78" s="241"/>
    </row>
    <row r="79" spans="1:9" hidden="1" x14ac:dyDescent="0.25">
      <c r="A79" s="1" t="s">
        <v>86</v>
      </c>
      <c r="B79" s="1"/>
      <c r="C79" s="1"/>
      <c r="D79" s="1"/>
      <c r="E79" s="9"/>
      <c r="F79" s="241"/>
      <c r="G79" s="241"/>
      <c r="H79" s="241"/>
      <c r="I79" s="241"/>
    </row>
    <row r="80" spans="1:9" hidden="1" x14ac:dyDescent="0.25">
      <c r="A80" s="1" t="s">
        <v>87</v>
      </c>
      <c r="B80" s="1"/>
      <c r="C80" s="1"/>
      <c r="D80" s="1"/>
      <c r="E80" s="9"/>
      <c r="F80" s="241"/>
      <c r="G80" s="241"/>
      <c r="H80" s="241"/>
      <c r="I80" s="241"/>
    </row>
    <row r="81" spans="1:9" hidden="1" x14ac:dyDescent="0.25">
      <c r="A81" s="1" t="s">
        <v>88</v>
      </c>
      <c r="B81" s="1"/>
      <c r="C81" s="1"/>
      <c r="D81" s="1"/>
      <c r="E81" s="9"/>
      <c r="F81" s="241"/>
      <c r="G81" s="241"/>
      <c r="H81" s="241"/>
      <c r="I81" s="241"/>
    </row>
    <row r="82" spans="1:9" hidden="1" x14ac:dyDescent="0.25">
      <c r="A82" s="1" t="s">
        <v>89</v>
      </c>
      <c r="B82" s="1"/>
      <c r="C82" s="1"/>
      <c r="D82" s="1"/>
      <c r="E82" s="9"/>
      <c r="F82" s="241"/>
      <c r="G82" s="241"/>
      <c r="H82" s="241"/>
      <c r="I82" s="241"/>
    </row>
    <row r="83" spans="1:9" hidden="1" x14ac:dyDescent="0.25">
      <c r="A83" s="1" t="s">
        <v>90</v>
      </c>
      <c r="B83" s="1"/>
      <c r="C83" s="1"/>
      <c r="D83" s="1"/>
      <c r="E83" s="9"/>
      <c r="F83" s="241"/>
      <c r="G83" s="241"/>
      <c r="H83" s="241"/>
      <c r="I83" s="241"/>
    </row>
    <row r="84" spans="1:9" hidden="1" x14ac:dyDescent="0.25">
      <c r="A84" s="1" t="s">
        <v>91</v>
      </c>
      <c r="B84" s="1"/>
      <c r="C84" s="1"/>
      <c r="D84" s="1"/>
      <c r="E84" s="9"/>
      <c r="F84" s="241"/>
      <c r="G84" s="241"/>
      <c r="H84" s="241"/>
      <c r="I84" s="241"/>
    </row>
    <row r="85" spans="1:9" hidden="1" x14ac:dyDescent="0.25">
      <c r="A85" s="1" t="s">
        <v>92</v>
      </c>
      <c r="B85" s="1"/>
      <c r="C85" s="1"/>
      <c r="D85" s="1"/>
      <c r="E85" s="9"/>
      <c r="F85" s="241"/>
      <c r="G85" s="241"/>
      <c r="H85" s="241"/>
      <c r="I85" s="241"/>
    </row>
    <row r="86" spans="1:9" x14ac:dyDescent="0.25">
      <c r="A86" s="503" t="s">
        <v>351</v>
      </c>
      <c r="B86" s="503"/>
      <c r="C86" s="148" t="s">
        <v>495</v>
      </c>
      <c r="D86" s="147"/>
      <c r="E86" s="147"/>
      <c r="F86" s="149"/>
      <c r="G86" s="241"/>
      <c r="H86" s="241"/>
      <c r="I86" s="241"/>
    </row>
    <row r="87" spans="1:9" s="11" customFormat="1" x14ac:dyDescent="0.25">
      <c r="A87" s="268"/>
      <c r="B87" s="268"/>
      <c r="C87" s="268"/>
      <c r="D87" s="268"/>
      <c r="E87" s="268"/>
      <c r="F87" s="269"/>
    </row>
    <row r="88" spans="1:9" ht="54.75" customHeight="1" x14ac:dyDescent="0.25">
      <c r="A88" s="147"/>
      <c r="B88" s="502" t="s">
        <v>353</v>
      </c>
      <c r="C88" s="502"/>
      <c r="D88" s="147"/>
      <c r="E88" s="147"/>
      <c r="F88" s="502" t="s">
        <v>352</v>
      </c>
      <c r="G88" s="502"/>
      <c r="H88" s="502"/>
      <c r="I88" s="241"/>
    </row>
  </sheetData>
  <dataConsolidate/>
  <mergeCells count="59">
    <mergeCell ref="F26:I26"/>
    <mergeCell ref="F27:I27"/>
    <mergeCell ref="F24:I24"/>
    <mergeCell ref="F20:I20"/>
    <mergeCell ref="F21:I21"/>
    <mergeCell ref="F22:I22"/>
    <mergeCell ref="F23:I23"/>
    <mergeCell ref="A13:B14"/>
    <mergeCell ref="A10:B11"/>
    <mergeCell ref="B88:C88"/>
    <mergeCell ref="F88:H88"/>
    <mergeCell ref="A86:B86"/>
    <mergeCell ref="F18:I18"/>
    <mergeCell ref="F33:I33"/>
    <mergeCell ref="F34:I34"/>
    <mergeCell ref="F29:I29"/>
    <mergeCell ref="F30:I30"/>
    <mergeCell ref="F25:I25"/>
    <mergeCell ref="D10:F10"/>
    <mergeCell ref="D11:F11"/>
    <mergeCell ref="G10:I10"/>
    <mergeCell ref="G11:I11"/>
    <mergeCell ref="A12:I12"/>
    <mergeCell ref="A52:B52"/>
    <mergeCell ref="F40:I40"/>
    <mergeCell ref="F41:I41"/>
    <mergeCell ref="F42:I42"/>
    <mergeCell ref="F43:I43"/>
    <mergeCell ref="F44:I44"/>
    <mergeCell ref="F45:I45"/>
    <mergeCell ref="A48:B50"/>
    <mergeCell ref="C48:C50"/>
    <mergeCell ref="F35:I35"/>
    <mergeCell ref="F39:I39"/>
    <mergeCell ref="A29:D36"/>
    <mergeCell ref="A38:D45"/>
    <mergeCell ref="F32:I32"/>
    <mergeCell ref="F31:I31"/>
    <mergeCell ref="F59:H59"/>
    <mergeCell ref="F52:H52"/>
    <mergeCell ref="C52:D52"/>
    <mergeCell ref="A9:I9"/>
    <mergeCell ref="A4:I4"/>
    <mergeCell ref="E8:I8"/>
    <mergeCell ref="D48:D50"/>
    <mergeCell ref="G48:G50"/>
    <mergeCell ref="H48:I50"/>
    <mergeCell ref="D13:D14"/>
    <mergeCell ref="F13:I13"/>
    <mergeCell ref="F14:I14"/>
    <mergeCell ref="F36:I36"/>
    <mergeCell ref="A18:D18"/>
    <mergeCell ref="A20:D27"/>
    <mergeCell ref="F38:I38"/>
    <mergeCell ref="A1:B2"/>
    <mergeCell ref="A8:B8"/>
    <mergeCell ref="C1:G1"/>
    <mergeCell ref="C2:G2"/>
    <mergeCell ref="B6:C6"/>
  </mergeCells>
  <dataValidations count="8">
    <dataValidation type="list" allowBlank="1" showInputMessage="1" showErrorMessage="1" sqref="C8">
      <formula1>areas</formula1>
    </dataValidation>
    <dataValidation type="list" allowBlank="1" showInputMessage="1" showErrorMessage="1" sqref="F29:I32 F37:I37 F20:I27">
      <formula1>INDIRECT($E$20)</formula1>
    </dataValidation>
    <dataValidation type="list" allowBlank="1" showInputMessage="1" showErrorMessage="1" sqref="F33:I36">
      <formula1>INDIRECT($E$29)</formula1>
    </dataValidation>
    <dataValidation type="list" allowBlank="1" showInputMessage="1" showErrorMessage="1" sqref="F38:I45">
      <formula1>INDIRECT($E$38)</formula1>
    </dataValidation>
    <dataValidation type="list" allowBlank="1" showInputMessage="1" showErrorMessage="1" sqref="C10:C11">
      <formula1>procesos</formula1>
    </dataValidation>
    <dataValidation type="list" allowBlank="1" showInputMessage="1" showErrorMessage="1" sqref="A20:D27 A29:D36 A38:D45">
      <formula1>objetivos</formula1>
    </dataValidation>
    <dataValidation type="list" allowBlank="1" showInputMessage="1" showErrorMessage="1" sqref="D10:I11">
      <formula1>$F$60:$F$76</formula1>
    </dataValidation>
    <dataValidation type="list" allowBlank="1" showInputMessage="1" showErrorMessage="1" sqref="C13:C14">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26"/>
  <sheetViews>
    <sheetView view="pageBreakPreview" topLeftCell="A74" zoomScale="55" zoomScaleNormal="40" zoomScaleSheetLayoutView="55" workbookViewId="0">
      <selection activeCell="A84" activeCellId="2" sqref="A53:XFD58 A59:XFD59 A84:XFD84"/>
    </sheetView>
  </sheetViews>
  <sheetFormatPr baseColWidth="10" defaultRowHeight="15.75" x14ac:dyDescent="0.25"/>
  <cols>
    <col min="1" max="1" width="7.85546875" style="2" customWidth="1"/>
    <col min="2" max="2" width="26.5703125" style="2" customWidth="1"/>
    <col min="3" max="3" width="32.28515625" style="2" customWidth="1"/>
    <col min="4" max="4" width="53.42578125" style="2" customWidth="1"/>
    <col min="5" max="5" width="20.42578125" style="113" customWidth="1"/>
    <col min="6" max="7" width="21.5703125" style="2" customWidth="1"/>
    <col min="8" max="8" width="26.85546875" style="2" customWidth="1"/>
    <col min="9" max="9" width="25.42578125" style="2" customWidth="1"/>
    <col min="10" max="10" width="20" style="2" customWidth="1"/>
    <col min="11" max="11" width="18.42578125" style="3" customWidth="1"/>
    <col min="12" max="12" width="13.28515625" style="3" customWidth="1"/>
    <col min="13" max="13" width="12" style="3" customWidth="1"/>
    <col min="14" max="14" width="30.5703125" style="3" customWidth="1"/>
    <col min="15" max="15" width="12.28515625" style="3" customWidth="1"/>
    <col min="16" max="16" width="9" style="132" customWidth="1"/>
    <col min="17" max="17" width="22.85546875" style="132" customWidth="1"/>
    <col min="18" max="18" width="10.140625" style="132" customWidth="1"/>
    <col min="19" max="19" width="10.5703125" style="132" customWidth="1"/>
    <col min="20" max="20" width="45.28515625" style="132" customWidth="1"/>
    <col min="21" max="21" width="11.140625" style="132" customWidth="1"/>
    <col min="22" max="22" width="11" style="132" customWidth="1"/>
    <col min="23" max="23" width="22" style="132" customWidth="1"/>
    <col min="24" max="24" width="15.7109375" style="132" customWidth="1"/>
    <col min="25" max="25" width="15.42578125" style="132" customWidth="1"/>
    <col min="26" max="26" width="18.7109375" style="132" bestFit="1" customWidth="1"/>
    <col min="27" max="27" width="42" style="4" customWidth="1"/>
    <col min="28" max="16384" width="11.42578125" style="1"/>
  </cols>
  <sheetData>
    <row r="1" spans="1:27" ht="20.25" x14ac:dyDescent="0.25">
      <c r="A1" s="456"/>
      <c r="B1" s="456"/>
      <c r="C1" s="558" t="str">
        <f>+'Marco General'!C1:G1</f>
        <v>DIRECCIONAMIENTO ESTRATÉGICO</v>
      </c>
      <c r="D1" s="558"/>
      <c r="E1" s="558"/>
      <c r="F1" s="558"/>
      <c r="G1" s="558"/>
      <c r="H1" s="558"/>
      <c r="I1" s="558"/>
      <c r="J1" s="558"/>
      <c r="K1" s="558"/>
      <c r="L1" s="558"/>
      <c r="M1" s="558"/>
      <c r="N1" s="558"/>
      <c r="O1" s="558"/>
      <c r="P1" s="558"/>
      <c r="Q1" s="558"/>
      <c r="R1" s="558"/>
      <c r="S1" s="558"/>
      <c r="T1" s="558"/>
      <c r="U1" s="558"/>
      <c r="V1" s="558"/>
      <c r="W1" s="558"/>
      <c r="X1" s="559" t="s">
        <v>12</v>
      </c>
      <c r="Y1" s="560"/>
      <c r="Z1" s="556" t="s">
        <v>174</v>
      </c>
      <c r="AA1" s="556"/>
    </row>
    <row r="2" spans="1:27" ht="20.25" x14ac:dyDescent="0.25">
      <c r="A2" s="456"/>
      <c r="B2" s="456"/>
      <c r="C2" s="558" t="str">
        <f>+'Marco General'!C2:G2</f>
        <v>PLAN OPERATIVO POR DEPENDENCIAS / PROCESOS</v>
      </c>
      <c r="D2" s="558"/>
      <c r="E2" s="558"/>
      <c r="F2" s="558"/>
      <c r="G2" s="558"/>
      <c r="H2" s="558"/>
      <c r="I2" s="558"/>
      <c r="J2" s="558"/>
      <c r="K2" s="558"/>
      <c r="L2" s="558"/>
      <c r="M2" s="558"/>
      <c r="N2" s="558"/>
      <c r="O2" s="558"/>
      <c r="P2" s="558"/>
      <c r="Q2" s="558"/>
      <c r="R2" s="558"/>
      <c r="S2" s="558"/>
      <c r="T2" s="558"/>
      <c r="U2" s="558"/>
      <c r="V2" s="558"/>
      <c r="W2" s="558"/>
      <c r="X2" s="559" t="s">
        <v>13</v>
      </c>
      <c r="Y2" s="560"/>
      <c r="Z2" s="557" t="s">
        <v>175</v>
      </c>
      <c r="AA2" s="557"/>
    </row>
    <row r="3" spans="1:27" x14ac:dyDescent="0.25">
      <c r="A3" s="17"/>
      <c r="B3" s="6"/>
      <c r="C3" s="6"/>
      <c r="D3" s="6"/>
      <c r="E3" s="107"/>
      <c r="F3" s="6"/>
      <c r="G3" s="6"/>
      <c r="H3" s="6"/>
      <c r="I3" s="6"/>
      <c r="J3" s="6"/>
      <c r="K3" s="7"/>
      <c r="L3" s="122"/>
      <c r="M3" s="122"/>
      <c r="N3" s="122"/>
      <c r="O3" s="122"/>
      <c r="P3" s="122"/>
      <c r="Q3" s="122"/>
      <c r="R3" s="122"/>
      <c r="S3" s="122"/>
      <c r="T3" s="122"/>
      <c r="U3" s="122"/>
      <c r="V3" s="122"/>
      <c r="W3" s="122"/>
      <c r="X3" s="122"/>
      <c r="Y3" s="122"/>
      <c r="Z3" s="122"/>
      <c r="AA3" s="18"/>
    </row>
    <row r="4" spans="1:27" x14ac:dyDescent="0.25">
      <c r="A4" s="498" t="s">
        <v>1</v>
      </c>
      <c r="B4" s="561"/>
      <c r="C4" s="572" t="str">
        <f>+'Marco General'!C8:C8</f>
        <v>Subdirección General</v>
      </c>
      <c r="D4" s="572"/>
      <c r="E4" s="572"/>
      <c r="F4" s="572"/>
      <c r="G4" s="572"/>
      <c r="H4" s="572"/>
      <c r="I4" s="572"/>
      <c r="J4" s="572"/>
      <c r="K4" s="572"/>
      <c r="L4" s="572"/>
      <c r="M4" s="572"/>
      <c r="N4" s="572"/>
      <c r="O4" s="572"/>
      <c r="P4" s="572"/>
      <c r="Q4" s="572"/>
      <c r="R4" s="572"/>
      <c r="S4" s="572"/>
      <c r="T4" s="572"/>
      <c r="U4" s="572"/>
      <c r="V4" s="572"/>
      <c r="W4" s="572"/>
      <c r="X4" s="566" t="s">
        <v>0</v>
      </c>
      <c r="Y4" s="567"/>
      <c r="Z4" s="568"/>
      <c r="AA4" s="580">
        <v>2017</v>
      </c>
    </row>
    <row r="5" spans="1:27" x14ac:dyDescent="0.25">
      <c r="A5" s="535"/>
      <c r="B5" s="562"/>
      <c r="C5" s="572"/>
      <c r="D5" s="572"/>
      <c r="E5" s="572"/>
      <c r="F5" s="572"/>
      <c r="G5" s="572"/>
      <c r="H5" s="572"/>
      <c r="I5" s="572"/>
      <c r="J5" s="572"/>
      <c r="K5" s="572"/>
      <c r="L5" s="572"/>
      <c r="M5" s="572"/>
      <c r="N5" s="572"/>
      <c r="O5" s="572"/>
      <c r="P5" s="572"/>
      <c r="Q5" s="572"/>
      <c r="R5" s="572"/>
      <c r="S5" s="572"/>
      <c r="T5" s="572"/>
      <c r="U5" s="572"/>
      <c r="V5" s="572"/>
      <c r="W5" s="572"/>
      <c r="X5" s="569"/>
      <c r="Y5" s="570"/>
      <c r="Z5" s="571"/>
      <c r="AA5" s="581"/>
    </row>
    <row r="6" spans="1:27" x14ac:dyDescent="0.25">
      <c r="A6" s="21"/>
      <c r="B6" s="22"/>
      <c r="C6" s="22"/>
      <c r="D6" s="22"/>
      <c r="E6" s="108"/>
      <c r="F6" s="22"/>
      <c r="G6" s="22"/>
      <c r="H6" s="22"/>
      <c r="I6" s="33"/>
      <c r="J6" s="23"/>
      <c r="K6" s="23"/>
      <c r="L6" s="33"/>
      <c r="M6" s="33"/>
      <c r="N6" s="33"/>
      <c r="O6" s="33"/>
      <c r="P6" s="33"/>
      <c r="Q6" s="33"/>
      <c r="R6" s="33"/>
      <c r="S6" s="33"/>
      <c r="T6" s="33"/>
      <c r="U6" s="33"/>
      <c r="V6" s="33"/>
      <c r="W6" s="33"/>
      <c r="X6" s="33"/>
      <c r="Y6" s="33"/>
      <c r="Z6" s="33"/>
      <c r="AA6" s="24"/>
    </row>
    <row r="7" spans="1:27" x14ac:dyDescent="0.25">
      <c r="A7" s="498" t="s">
        <v>25</v>
      </c>
      <c r="B7" s="499"/>
      <c r="C7" s="552" t="str">
        <f>IF('Marco General'!A20="","",'Marco General'!A20)</f>
        <v>Objetivo estratégico 3: Promover la inversión pública y privada con el fin de garantizar la sostenibilidad del patrimonio cultural.</v>
      </c>
      <c r="D7" s="553"/>
      <c r="E7" s="553"/>
      <c r="F7" s="553"/>
      <c r="G7" s="553"/>
      <c r="H7" s="555"/>
      <c r="I7" s="477" t="s">
        <v>15</v>
      </c>
      <c r="J7" s="552" t="str">
        <f>IF('Marco General'!C13="","",'Marco General'!C13)</f>
        <v>Proyecto 1112 - Instrumentos de planeación y gestión para la preservación y sostenibilidad del patrimonio cultural</v>
      </c>
      <c r="K7" s="553"/>
      <c r="L7" s="553"/>
      <c r="M7" s="553"/>
      <c r="N7" s="553"/>
      <c r="O7" s="553"/>
      <c r="P7" s="553"/>
      <c r="Q7" s="553"/>
      <c r="R7" s="574" t="s">
        <v>103</v>
      </c>
      <c r="S7" s="575"/>
      <c r="T7" s="553" t="str">
        <f>+'Marco General'!F13</f>
        <v>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v>
      </c>
      <c r="U7" s="553"/>
      <c r="V7" s="553"/>
      <c r="W7" s="553"/>
      <c r="X7" s="553"/>
      <c r="Y7" s="553"/>
      <c r="Z7" s="553"/>
      <c r="AA7" s="554"/>
    </row>
    <row r="8" spans="1:27" x14ac:dyDescent="0.25">
      <c r="A8" s="535"/>
      <c r="B8" s="536"/>
      <c r="C8" s="552" t="str">
        <f>IF('Marco General'!A29="","",'Marco General'!A29)</f>
        <v>Objetivo estratégico 5: Fortalecer la gestión y administración institucional</v>
      </c>
      <c r="D8" s="553"/>
      <c r="E8" s="553"/>
      <c r="F8" s="553"/>
      <c r="G8" s="553"/>
      <c r="H8" s="555"/>
      <c r="I8" s="477"/>
      <c r="J8" s="552"/>
      <c r="K8" s="553"/>
      <c r="L8" s="553"/>
      <c r="M8" s="553"/>
      <c r="N8" s="553"/>
      <c r="O8" s="553"/>
      <c r="P8" s="553"/>
      <c r="Q8" s="553"/>
      <c r="R8" s="576"/>
      <c r="S8" s="577"/>
      <c r="T8" s="553" t="str">
        <f>+'Marco General'!F14</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8" s="553"/>
      <c r="V8" s="553"/>
      <c r="W8" s="553"/>
      <c r="X8" s="553"/>
      <c r="Y8" s="553"/>
      <c r="Z8" s="553"/>
      <c r="AA8" s="554"/>
    </row>
    <row r="9" spans="1:27" x14ac:dyDescent="0.25">
      <c r="A9" s="500"/>
      <c r="B9" s="501"/>
      <c r="C9" s="563"/>
      <c r="D9" s="564"/>
      <c r="E9" s="564"/>
      <c r="F9" s="564"/>
      <c r="G9" s="564"/>
      <c r="H9" s="565"/>
      <c r="I9" s="477"/>
      <c r="J9" s="573"/>
      <c r="K9" s="544"/>
      <c r="L9" s="544"/>
      <c r="M9" s="544"/>
      <c r="N9" s="544"/>
      <c r="O9" s="544"/>
      <c r="P9" s="544"/>
      <c r="Q9" s="544"/>
      <c r="R9" s="578"/>
      <c r="S9" s="579"/>
      <c r="T9" s="544"/>
      <c r="U9" s="544"/>
      <c r="V9" s="544"/>
      <c r="W9" s="544"/>
      <c r="X9" s="544"/>
      <c r="Y9" s="544"/>
      <c r="Z9" s="544"/>
      <c r="AA9" s="545"/>
    </row>
    <row r="10" spans="1:27" x14ac:dyDescent="0.25">
      <c r="A10" s="21"/>
      <c r="B10" s="22"/>
      <c r="C10" s="22"/>
      <c r="D10" s="22"/>
      <c r="E10" s="108"/>
      <c r="F10" s="22"/>
      <c r="G10" s="22"/>
      <c r="H10" s="22"/>
      <c r="I10" s="33"/>
      <c r="J10" s="23"/>
      <c r="K10" s="23"/>
      <c r="L10" s="33"/>
      <c r="M10" s="33"/>
      <c r="N10" s="33"/>
      <c r="O10" s="33"/>
      <c r="P10" s="33"/>
      <c r="Q10" s="33"/>
      <c r="R10" s="33"/>
      <c r="S10" s="33"/>
      <c r="T10" s="33"/>
      <c r="U10" s="33"/>
      <c r="V10" s="33"/>
      <c r="W10" s="33"/>
      <c r="X10" s="33"/>
      <c r="Y10" s="33"/>
      <c r="Z10" s="33"/>
      <c r="AA10" s="24"/>
    </row>
    <row r="11" spans="1:27" ht="19.5" customHeight="1" x14ac:dyDescent="0.25">
      <c r="A11" s="498" t="s">
        <v>172</v>
      </c>
      <c r="B11" s="499"/>
      <c r="C11" s="546" t="str">
        <f>IF('Marco General'!F20="","",'Marco General'!F20)</f>
        <v>Mediante la generación de mecanismos de articulación interinstitucional para la gestión normativa del patrimonio cultural.</v>
      </c>
      <c r="D11" s="547"/>
      <c r="E11" s="547"/>
      <c r="F11" s="547"/>
      <c r="G11" s="547"/>
      <c r="H11" s="547"/>
      <c r="I11" s="547"/>
      <c r="J11" s="547"/>
      <c r="K11" s="547"/>
      <c r="L11" s="547"/>
      <c r="M11" s="548"/>
      <c r="N11" s="549" t="s">
        <v>173</v>
      </c>
      <c r="O11" s="552" t="str">
        <f>IF('Marco General'!F29="","",'Marco General'!F29)</f>
        <v>Mediante el desarrollo de acciones que mejoren los procesos de planeación estratégica del Instituto.</v>
      </c>
      <c r="P11" s="553"/>
      <c r="Q11" s="553"/>
      <c r="R11" s="553"/>
      <c r="S11" s="553"/>
      <c r="T11" s="553"/>
      <c r="U11" s="553"/>
      <c r="V11" s="553"/>
      <c r="W11" s="553"/>
      <c r="X11" s="553"/>
      <c r="Y11" s="553"/>
      <c r="Z11" s="553"/>
      <c r="AA11" s="554"/>
    </row>
    <row r="12" spans="1:27" x14ac:dyDescent="0.25">
      <c r="A12" s="535"/>
      <c r="B12" s="536"/>
      <c r="C12" s="546" t="str">
        <f>IF('Marco General'!F21="","",'Marco General'!F21)</f>
        <v>Mediante la formulación y ejecución de planes especiales de manejo, protección y salvaguardia, por parte de los sectores público, privado y social de la ciudad.</v>
      </c>
      <c r="D12" s="547"/>
      <c r="E12" s="547"/>
      <c r="F12" s="547"/>
      <c r="G12" s="547"/>
      <c r="H12" s="547"/>
      <c r="I12" s="547"/>
      <c r="J12" s="547"/>
      <c r="K12" s="547"/>
      <c r="L12" s="547"/>
      <c r="M12" s="548"/>
      <c r="N12" s="550"/>
      <c r="O12" s="552" t="str">
        <f>IF('Marco General'!F30="","",'Marco General'!F30)</f>
        <v>Mediante acciones de mejora y sostenibilidad del Sistema Integrado de Gestión.</v>
      </c>
      <c r="P12" s="553"/>
      <c r="Q12" s="553"/>
      <c r="R12" s="553"/>
      <c r="S12" s="553"/>
      <c r="T12" s="553"/>
      <c r="U12" s="553"/>
      <c r="V12" s="553"/>
      <c r="W12" s="553"/>
      <c r="X12" s="553"/>
      <c r="Y12" s="553"/>
      <c r="Z12" s="553"/>
      <c r="AA12" s="554"/>
    </row>
    <row r="13" spans="1:27" x14ac:dyDescent="0.25">
      <c r="A13" s="535"/>
      <c r="B13" s="536"/>
      <c r="C13" s="546" t="str">
        <f>IF('Marco General'!F22="","",'Marco General'!F22)</f>
        <v>Mediante el desarrollo de iniciativas para involucrar el patrimonio cultural en las agendas de responsabilidad social empresarial.</v>
      </c>
      <c r="D13" s="547"/>
      <c r="E13" s="547"/>
      <c r="F13" s="547"/>
      <c r="G13" s="547"/>
      <c r="H13" s="547"/>
      <c r="I13" s="547"/>
      <c r="J13" s="547"/>
      <c r="K13" s="547"/>
      <c r="L13" s="547"/>
      <c r="M13" s="548"/>
      <c r="N13" s="550"/>
      <c r="O13" s="552" t="str">
        <f>IF('Marco General'!F31="","",'Marco General'!F31)</f>
        <v>Mediante el fortalecimiento de la comunicación interna y el trabajo en equipo.</v>
      </c>
      <c r="P13" s="553"/>
      <c r="Q13" s="553"/>
      <c r="R13" s="553"/>
      <c r="S13" s="553"/>
      <c r="T13" s="553"/>
      <c r="U13" s="553"/>
      <c r="V13" s="553"/>
      <c r="W13" s="553"/>
      <c r="X13" s="553"/>
      <c r="Y13" s="553"/>
      <c r="Z13" s="553"/>
      <c r="AA13" s="554"/>
    </row>
    <row r="14" spans="1:27" x14ac:dyDescent="0.25">
      <c r="A14" s="535"/>
      <c r="B14" s="536"/>
      <c r="C14" s="546" t="str">
        <f>IF('Marco General'!F23="","",'Marco General'!F23)</f>
        <v/>
      </c>
      <c r="D14" s="547"/>
      <c r="E14" s="547"/>
      <c r="F14" s="547"/>
      <c r="G14" s="547"/>
      <c r="H14" s="547"/>
      <c r="I14" s="547"/>
      <c r="J14" s="547"/>
      <c r="K14" s="547"/>
      <c r="L14" s="547"/>
      <c r="M14" s="548"/>
      <c r="N14" s="550"/>
      <c r="O14" s="552" t="str">
        <f>IF('Marco General'!F32="","",'Marco General'!F32)</f>
        <v>Mediante el fortalecimiento de ejercicios de rendición de cuentas y otros mecanismos de participación y control social.</v>
      </c>
      <c r="P14" s="553"/>
      <c r="Q14" s="553"/>
      <c r="R14" s="553"/>
      <c r="S14" s="553"/>
      <c r="T14" s="553"/>
      <c r="U14" s="553"/>
      <c r="V14" s="553"/>
      <c r="W14" s="553"/>
      <c r="X14" s="553"/>
      <c r="Y14" s="553"/>
      <c r="Z14" s="553"/>
      <c r="AA14" s="554"/>
    </row>
    <row r="15" spans="1:27" x14ac:dyDescent="0.25">
      <c r="A15" s="535"/>
      <c r="B15" s="536"/>
      <c r="C15" s="546" t="str">
        <f>IF('Marco General'!F24="","",'Marco General'!F24)</f>
        <v/>
      </c>
      <c r="D15" s="547"/>
      <c r="E15" s="547"/>
      <c r="F15" s="547"/>
      <c r="G15" s="547"/>
      <c r="H15" s="547"/>
      <c r="I15" s="547"/>
      <c r="J15" s="547"/>
      <c r="K15" s="547"/>
      <c r="L15" s="547"/>
      <c r="M15" s="548"/>
      <c r="N15" s="550"/>
      <c r="O15" s="552" t="str">
        <f>IF('Marco General'!F33="","",'Marco General'!F33)</f>
        <v/>
      </c>
      <c r="P15" s="553"/>
      <c r="Q15" s="553"/>
      <c r="R15" s="553"/>
      <c r="S15" s="553"/>
      <c r="T15" s="553"/>
      <c r="U15" s="553"/>
      <c r="V15" s="553"/>
      <c r="W15" s="553"/>
      <c r="X15" s="553"/>
      <c r="Y15" s="553"/>
      <c r="Z15" s="553"/>
      <c r="AA15" s="554"/>
    </row>
    <row r="16" spans="1:27" x14ac:dyDescent="0.25">
      <c r="A16" s="500"/>
      <c r="B16" s="501"/>
      <c r="C16" s="546" t="str">
        <f>IF('Marco General'!F25="","",'Marco General'!F25)</f>
        <v/>
      </c>
      <c r="D16" s="547"/>
      <c r="E16" s="547"/>
      <c r="F16" s="547"/>
      <c r="G16" s="547"/>
      <c r="H16" s="547"/>
      <c r="I16" s="547"/>
      <c r="J16" s="547"/>
      <c r="K16" s="547"/>
      <c r="L16" s="547"/>
      <c r="M16" s="548"/>
      <c r="N16" s="551"/>
      <c r="O16" s="532" t="str">
        <f>IF('Marco General'!F34="","",'Marco General'!F34)</f>
        <v/>
      </c>
      <c r="P16" s="533"/>
      <c r="Q16" s="533"/>
      <c r="R16" s="533"/>
      <c r="S16" s="533"/>
      <c r="T16" s="533"/>
      <c r="U16" s="533"/>
      <c r="V16" s="533"/>
      <c r="W16" s="533"/>
      <c r="X16" s="533"/>
      <c r="Y16" s="533"/>
      <c r="Z16" s="533"/>
      <c r="AA16" s="534"/>
    </row>
    <row r="17" spans="1:27" s="11" customFormat="1" x14ac:dyDescent="0.25">
      <c r="A17" s="19"/>
      <c r="B17" s="20"/>
      <c r="C17" s="40"/>
      <c r="D17" s="40"/>
      <c r="E17" s="109"/>
      <c r="F17" s="40"/>
      <c r="G17" s="40"/>
      <c r="H17" s="40"/>
      <c r="I17" s="40"/>
      <c r="J17" s="40"/>
      <c r="L17" s="40"/>
      <c r="M17" s="40"/>
      <c r="N17" s="20"/>
      <c r="O17" s="40"/>
      <c r="P17" s="40"/>
      <c r="Q17" s="40"/>
      <c r="R17" s="40"/>
      <c r="S17" s="40"/>
      <c r="T17" s="40"/>
      <c r="U17" s="40"/>
      <c r="V17" s="40"/>
      <c r="W17" s="40"/>
      <c r="X17" s="40"/>
      <c r="Y17" s="40"/>
      <c r="Z17" s="40"/>
      <c r="AA17" s="41"/>
    </row>
    <row r="18" spans="1:27" hidden="1" x14ac:dyDescent="0.25">
      <c r="A18" s="498" t="s">
        <v>172</v>
      </c>
      <c r="B18" s="499"/>
      <c r="C18" s="532" t="str">
        <f>IF('Marco General'!F38="","",'Marco General'!F38)</f>
        <v/>
      </c>
      <c r="D18" s="533"/>
      <c r="E18" s="533"/>
      <c r="F18" s="533"/>
      <c r="G18" s="533"/>
      <c r="H18" s="533"/>
      <c r="I18" s="533"/>
      <c r="J18" s="533"/>
      <c r="K18" s="533"/>
      <c r="L18" s="533"/>
      <c r="M18" s="533"/>
      <c r="N18" s="533"/>
      <c r="O18" s="533"/>
      <c r="P18" s="533"/>
      <c r="Q18" s="533"/>
      <c r="R18" s="533"/>
      <c r="S18" s="533"/>
      <c r="T18" s="533"/>
      <c r="U18" s="533"/>
      <c r="V18" s="533"/>
      <c r="W18" s="533"/>
      <c r="X18" s="533"/>
      <c r="Y18" s="533"/>
      <c r="Z18" s="533"/>
      <c r="AA18" s="534"/>
    </row>
    <row r="19" spans="1:27" hidden="1" x14ac:dyDescent="0.25">
      <c r="A19" s="535"/>
      <c r="B19" s="536"/>
      <c r="C19" s="532" t="str">
        <f>IF('Marco General'!F39="","",'Marco General'!F39)</f>
        <v/>
      </c>
      <c r="D19" s="533"/>
      <c r="E19" s="533"/>
      <c r="F19" s="533"/>
      <c r="G19" s="533"/>
      <c r="H19" s="533"/>
      <c r="I19" s="533"/>
      <c r="J19" s="533"/>
      <c r="K19" s="533"/>
      <c r="L19" s="533"/>
      <c r="M19" s="533"/>
      <c r="N19" s="533"/>
      <c r="O19" s="533"/>
      <c r="P19" s="533"/>
      <c r="Q19" s="533"/>
      <c r="R19" s="533"/>
      <c r="S19" s="533"/>
      <c r="T19" s="533"/>
      <c r="U19" s="533"/>
      <c r="V19" s="533"/>
      <c r="W19" s="533"/>
      <c r="X19" s="533"/>
      <c r="Y19" s="533"/>
      <c r="Z19" s="533"/>
      <c r="AA19" s="534"/>
    </row>
    <row r="20" spans="1:27" hidden="1" x14ac:dyDescent="0.25">
      <c r="A20" s="535"/>
      <c r="B20" s="536"/>
      <c r="C20" s="532" t="str">
        <f>IF('Marco General'!F40="","",'Marco General'!F40)</f>
        <v/>
      </c>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4"/>
    </row>
    <row r="21" spans="1:27" hidden="1" x14ac:dyDescent="0.25">
      <c r="A21" s="535"/>
      <c r="B21" s="536"/>
      <c r="C21" s="532" t="str">
        <f>IF('Marco General'!F41="","",'Marco General'!F41)</f>
        <v/>
      </c>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4"/>
    </row>
    <row r="22" spans="1:27" hidden="1" x14ac:dyDescent="0.25">
      <c r="A22" s="535"/>
      <c r="B22" s="536"/>
      <c r="C22" s="532" t="str">
        <f>IF('Marco General'!F42="","",'Marco General'!F42)</f>
        <v/>
      </c>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4"/>
    </row>
    <row r="23" spans="1:27" hidden="1" x14ac:dyDescent="0.25">
      <c r="A23" s="535"/>
      <c r="B23" s="536"/>
      <c r="C23" s="532" t="str">
        <f>IF('Marco General'!F43="","",'Marco General'!F43)</f>
        <v/>
      </c>
      <c r="D23" s="533"/>
      <c r="E23" s="533"/>
      <c r="F23" s="533"/>
      <c r="G23" s="533"/>
      <c r="H23" s="533"/>
      <c r="I23" s="533"/>
      <c r="J23" s="533"/>
      <c r="K23" s="533"/>
      <c r="L23" s="533"/>
      <c r="M23" s="533"/>
      <c r="N23" s="533"/>
      <c r="O23" s="533"/>
      <c r="P23" s="533"/>
      <c r="Q23" s="533"/>
      <c r="R23" s="533"/>
      <c r="S23" s="533"/>
      <c r="T23" s="533"/>
      <c r="U23" s="533"/>
      <c r="V23" s="533"/>
      <c r="W23" s="533"/>
      <c r="X23" s="533"/>
      <c r="Y23" s="533"/>
      <c r="Z23" s="533"/>
      <c r="AA23" s="534"/>
    </row>
    <row r="24" spans="1:27" hidden="1" x14ac:dyDescent="0.25">
      <c r="A24" s="500"/>
      <c r="B24" s="501"/>
      <c r="C24" s="532" t="str">
        <f>IF('Marco General'!F44="","",'Marco General'!F44)</f>
        <v/>
      </c>
      <c r="D24" s="533"/>
      <c r="E24" s="533"/>
      <c r="F24" s="533"/>
      <c r="G24" s="533"/>
      <c r="H24" s="533"/>
      <c r="I24" s="533"/>
      <c r="J24" s="533"/>
      <c r="K24" s="533"/>
      <c r="L24" s="533"/>
      <c r="M24" s="533"/>
      <c r="N24" s="533"/>
      <c r="O24" s="533"/>
      <c r="P24" s="533"/>
      <c r="Q24" s="533"/>
      <c r="R24" s="533"/>
      <c r="S24" s="533"/>
      <c r="T24" s="533"/>
      <c r="U24" s="533"/>
      <c r="V24" s="533"/>
      <c r="W24" s="533"/>
      <c r="X24" s="533"/>
      <c r="Y24" s="533"/>
      <c r="Z24" s="533"/>
      <c r="AA24" s="534"/>
    </row>
    <row r="25" spans="1:27" s="11" customFormat="1" hidden="1" x14ac:dyDescent="0.25">
      <c r="A25" s="19"/>
      <c r="B25" s="20"/>
      <c r="C25" s="20"/>
      <c r="D25" s="20"/>
      <c r="E25" s="109"/>
      <c r="F25" s="20"/>
      <c r="G25" s="20"/>
      <c r="H25" s="20"/>
      <c r="I25" s="20"/>
      <c r="J25" s="20"/>
      <c r="K25" s="20"/>
      <c r="L25" s="20"/>
      <c r="M25" s="20"/>
      <c r="N25" s="14"/>
      <c r="O25" s="20"/>
      <c r="P25" s="20"/>
      <c r="Q25" s="20"/>
      <c r="R25" s="20"/>
      <c r="S25" s="20"/>
      <c r="T25" s="20"/>
      <c r="U25" s="20"/>
      <c r="V25" s="20"/>
      <c r="W25" s="20"/>
      <c r="X25" s="20"/>
      <c r="Y25" s="20"/>
      <c r="Z25" s="20"/>
      <c r="AA25" s="36"/>
    </row>
    <row r="26" spans="1:27" s="174" customFormat="1" x14ac:dyDescent="0.25">
      <c r="A26" s="519" t="s">
        <v>355</v>
      </c>
      <c r="B26" s="520"/>
      <c r="C26" s="521" t="str">
        <f>+C11</f>
        <v>Mediante la generación de mecanismos de articulación interinstitucional para la gestión normativa del patrimonio cultural.</v>
      </c>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3"/>
    </row>
    <row r="27" spans="1:27" s="174" customFormat="1" x14ac:dyDescent="0.25">
      <c r="A27" s="513" t="s">
        <v>16</v>
      </c>
      <c r="B27" s="514"/>
      <c r="C27" s="515"/>
      <c r="D27" s="527" t="s">
        <v>191</v>
      </c>
      <c r="E27" s="527" t="s">
        <v>24</v>
      </c>
      <c r="F27" s="527" t="s">
        <v>181</v>
      </c>
      <c r="G27" s="527" t="s">
        <v>192</v>
      </c>
      <c r="H27" s="526" t="s">
        <v>17</v>
      </c>
      <c r="I27" s="527" t="s">
        <v>23</v>
      </c>
      <c r="J27" s="530" t="s">
        <v>18</v>
      </c>
      <c r="K27" s="531"/>
      <c r="L27" s="525" t="s">
        <v>185</v>
      </c>
      <c r="M27" s="525"/>
      <c r="N27" s="525"/>
      <c r="O27" s="525"/>
      <c r="P27" s="525"/>
      <c r="Q27" s="525"/>
      <c r="R27" s="525"/>
      <c r="S27" s="525"/>
      <c r="T27" s="525"/>
      <c r="U27" s="525"/>
      <c r="V27" s="525"/>
      <c r="W27" s="525"/>
      <c r="X27" s="526" t="s">
        <v>8</v>
      </c>
      <c r="Y27" s="526"/>
      <c r="Z27" s="526"/>
      <c r="AA27" s="524" t="s">
        <v>204</v>
      </c>
    </row>
    <row r="28" spans="1:27" s="174" customFormat="1" x14ac:dyDescent="0.25">
      <c r="A28" s="516"/>
      <c r="B28" s="517"/>
      <c r="C28" s="518"/>
      <c r="D28" s="528"/>
      <c r="E28" s="528"/>
      <c r="F28" s="528"/>
      <c r="G28" s="528"/>
      <c r="H28" s="526"/>
      <c r="I28" s="528"/>
      <c r="J28" s="525" t="s">
        <v>19</v>
      </c>
      <c r="K28" s="526" t="s">
        <v>20</v>
      </c>
      <c r="L28" s="526" t="s">
        <v>4</v>
      </c>
      <c r="M28" s="526"/>
      <c r="N28" s="526"/>
      <c r="O28" s="526" t="s">
        <v>5</v>
      </c>
      <c r="P28" s="526"/>
      <c r="Q28" s="526"/>
      <c r="R28" s="526" t="s">
        <v>6</v>
      </c>
      <c r="S28" s="526"/>
      <c r="T28" s="526"/>
      <c r="U28" s="526" t="s">
        <v>7</v>
      </c>
      <c r="V28" s="526"/>
      <c r="W28" s="526"/>
      <c r="X28" s="526"/>
      <c r="Y28" s="526"/>
      <c r="Z28" s="526"/>
      <c r="AA28" s="524"/>
    </row>
    <row r="29" spans="1:27" s="174" customFormat="1" ht="40.5" customHeight="1" x14ac:dyDescent="0.25">
      <c r="A29" s="516"/>
      <c r="B29" s="517"/>
      <c r="C29" s="518"/>
      <c r="D29" s="529"/>
      <c r="E29" s="529"/>
      <c r="F29" s="529"/>
      <c r="G29" s="529"/>
      <c r="H29" s="526"/>
      <c r="I29" s="529"/>
      <c r="J29" s="525"/>
      <c r="K29" s="526"/>
      <c r="L29" s="183" t="s">
        <v>183</v>
      </c>
      <c r="M29" s="183" t="s">
        <v>184</v>
      </c>
      <c r="N29" s="183" t="s">
        <v>21</v>
      </c>
      <c r="O29" s="183" t="s">
        <v>183</v>
      </c>
      <c r="P29" s="183" t="s">
        <v>184</v>
      </c>
      <c r="Q29" s="183" t="s">
        <v>21</v>
      </c>
      <c r="R29" s="183" t="s">
        <v>183</v>
      </c>
      <c r="S29" s="183" t="s">
        <v>184</v>
      </c>
      <c r="T29" s="183" t="s">
        <v>21</v>
      </c>
      <c r="U29" s="183" t="s">
        <v>183</v>
      </c>
      <c r="V29" s="183" t="s">
        <v>184</v>
      </c>
      <c r="W29" s="183" t="s">
        <v>21</v>
      </c>
      <c r="X29" s="183" t="s">
        <v>183</v>
      </c>
      <c r="Y29" s="181" t="s">
        <v>184</v>
      </c>
      <c r="Z29" s="181" t="s">
        <v>182</v>
      </c>
      <c r="AA29" s="176" t="s">
        <v>11</v>
      </c>
    </row>
    <row r="30" spans="1:27" s="174" customFormat="1" ht="40.5" customHeight="1" x14ac:dyDescent="0.25">
      <c r="A30" s="543" t="s">
        <v>356</v>
      </c>
      <c r="B30" s="543"/>
      <c r="C30" s="543"/>
      <c r="D30" s="177" t="s">
        <v>357</v>
      </c>
      <c r="E30" s="186">
        <f>7.05%/2</f>
        <v>3.5249999999999997E-2</v>
      </c>
      <c r="F30" s="182" t="s">
        <v>358</v>
      </c>
      <c r="G30" s="182" t="s">
        <v>34</v>
      </c>
      <c r="H30" s="182" t="s">
        <v>359</v>
      </c>
      <c r="I30" s="182" t="s">
        <v>360</v>
      </c>
      <c r="J30" s="178">
        <v>42767</v>
      </c>
      <c r="K30" s="178">
        <v>42886</v>
      </c>
      <c r="L30" s="315">
        <f>0.00348*10</f>
        <v>3.4799999999999998E-2</v>
      </c>
      <c r="M30" s="315">
        <f>0.00348*10</f>
        <v>3.4799999999999998E-2</v>
      </c>
      <c r="N30" s="279" t="s">
        <v>424</v>
      </c>
      <c r="O30" s="319">
        <f>0.0074*10</f>
        <v>7.400000000000001E-2</v>
      </c>
      <c r="P30" s="319">
        <f>0.0074*10</f>
        <v>7.400000000000001E-2</v>
      </c>
      <c r="Q30" s="279" t="s">
        <v>447</v>
      </c>
      <c r="R30" s="281">
        <f>0.01912*10</f>
        <v>0.19120000000000001</v>
      </c>
      <c r="S30" s="281">
        <f>0.01912*10</f>
        <v>0.19120000000000001</v>
      </c>
      <c r="T30" s="322" t="s">
        <v>510</v>
      </c>
      <c r="U30" s="281"/>
      <c r="V30" s="281"/>
      <c r="W30" s="279"/>
      <c r="X30" s="317">
        <f t="shared" ref="X30:X31" si="0">+SUM(L30,O30,R30,U30)</f>
        <v>0.30000000000000004</v>
      </c>
      <c r="Y30" s="316">
        <f t="shared" ref="Y30:Y31" si="1">+SUM(M30,P30,S30,V30)</f>
        <v>0.30000000000000004</v>
      </c>
      <c r="Z30" s="165">
        <f>IFERROR(Y30/X30,"")</f>
        <v>1</v>
      </c>
      <c r="AA30" s="280" t="s">
        <v>460</v>
      </c>
    </row>
    <row r="31" spans="1:27" s="174" customFormat="1" ht="40.5" customHeight="1" x14ac:dyDescent="0.25">
      <c r="A31" s="543" t="s">
        <v>356</v>
      </c>
      <c r="B31" s="543"/>
      <c r="C31" s="543"/>
      <c r="D31" s="177" t="s">
        <v>361</v>
      </c>
      <c r="E31" s="186">
        <f>7.05%/2</f>
        <v>3.5249999999999997E-2</v>
      </c>
      <c r="F31" s="182" t="s">
        <v>358</v>
      </c>
      <c r="G31" s="182" t="s">
        <v>34</v>
      </c>
      <c r="H31" s="182" t="s">
        <v>359</v>
      </c>
      <c r="I31" s="182" t="s">
        <v>362</v>
      </c>
      <c r="J31" s="178">
        <v>42856</v>
      </c>
      <c r="K31" s="178">
        <v>42978</v>
      </c>
      <c r="L31" s="315">
        <f>0.00136*10</f>
        <v>1.3600000000000001E-2</v>
      </c>
      <c r="M31" s="315">
        <f>0.00136*10</f>
        <v>1.3600000000000001E-2</v>
      </c>
      <c r="N31" s="279" t="s">
        <v>425</v>
      </c>
      <c r="O31" s="319">
        <f>0.0027*10</f>
        <v>2.7000000000000003E-2</v>
      </c>
      <c r="P31" s="319">
        <f>0.0027*10</f>
        <v>2.7000000000000003E-2</v>
      </c>
      <c r="Q31" s="279" t="s">
        <v>448</v>
      </c>
      <c r="R31" s="318">
        <f>0.01094*10</f>
        <v>0.1094</v>
      </c>
      <c r="S31" s="318">
        <f>0.01094*10</f>
        <v>0.1094</v>
      </c>
      <c r="T31" s="279" t="s">
        <v>511</v>
      </c>
      <c r="U31" s="281"/>
      <c r="V31" s="281"/>
      <c r="W31" s="279"/>
      <c r="X31" s="317">
        <f t="shared" si="0"/>
        <v>0.15</v>
      </c>
      <c r="Y31" s="316">
        <f t="shared" si="1"/>
        <v>0.15</v>
      </c>
      <c r="Z31" s="165">
        <f>IFERROR(Y31/X31,"")</f>
        <v>1</v>
      </c>
      <c r="AA31" s="280" t="s">
        <v>460</v>
      </c>
    </row>
    <row r="32" spans="1:27" s="171" customFormat="1" ht="18.75" customHeight="1" x14ac:dyDescent="0.25">
      <c r="A32" s="191"/>
      <c r="B32" s="191"/>
      <c r="C32" s="191"/>
      <c r="D32" s="191"/>
      <c r="E32" s="264"/>
      <c r="F32" s="191"/>
      <c r="G32" s="191"/>
      <c r="H32" s="191"/>
      <c r="I32" s="191"/>
      <c r="J32" s="191"/>
      <c r="K32" s="192"/>
      <c r="L32" s="193"/>
      <c r="M32" s="194"/>
      <c r="N32" s="194"/>
      <c r="O32" s="194"/>
      <c r="P32" s="195"/>
      <c r="Q32" s="195"/>
      <c r="R32" s="195"/>
      <c r="S32" s="195"/>
      <c r="T32" s="195"/>
      <c r="U32" s="195"/>
      <c r="V32" s="195"/>
      <c r="W32" s="195"/>
      <c r="X32" s="195"/>
      <c r="Y32" s="195"/>
      <c r="Z32" s="195"/>
      <c r="AA32" s="196">
        <f>+SUMPRODUCT(Z30:Z31,E30:E31)</f>
        <v>7.0499999999999993E-2</v>
      </c>
    </row>
    <row r="33" spans="1:27" s="174" customFormat="1" x14ac:dyDescent="0.25">
      <c r="A33" s="519" t="s">
        <v>364</v>
      </c>
      <c r="B33" s="520"/>
      <c r="C33" s="521" t="str">
        <f>+C12</f>
        <v>Mediante la formulación y ejecución de planes especiales de manejo, protección y salvaguardia, por parte de los sectores público, privado y social de la ciudad.</v>
      </c>
      <c r="D33" s="522"/>
      <c r="E33" s="522"/>
      <c r="F33" s="522"/>
      <c r="G33" s="522"/>
      <c r="H33" s="522"/>
      <c r="I33" s="522"/>
      <c r="J33" s="522"/>
      <c r="K33" s="522"/>
      <c r="L33" s="522"/>
      <c r="M33" s="522"/>
      <c r="N33" s="522"/>
      <c r="O33" s="522"/>
      <c r="P33" s="522"/>
      <c r="Q33" s="522"/>
      <c r="R33" s="522"/>
      <c r="S33" s="522"/>
      <c r="T33" s="522"/>
      <c r="U33" s="522"/>
      <c r="V33" s="522"/>
      <c r="W33" s="522"/>
      <c r="X33" s="522"/>
      <c r="Y33" s="522"/>
      <c r="Z33" s="522"/>
      <c r="AA33" s="523"/>
    </row>
    <row r="34" spans="1:27" s="174" customFormat="1" x14ac:dyDescent="0.25">
      <c r="A34" s="513" t="s">
        <v>16</v>
      </c>
      <c r="B34" s="514"/>
      <c r="C34" s="515"/>
      <c r="D34" s="527" t="s">
        <v>191</v>
      </c>
      <c r="E34" s="527" t="s">
        <v>24</v>
      </c>
      <c r="F34" s="527" t="s">
        <v>181</v>
      </c>
      <c r="G34" s="527" t="s">
        <v>192</v>
      </c>
      <c r="H34" s="526" t="s">
        <v>17</v>
      </c>
      <c r="I34" s="527" t="s">
        <v>23</v>
      </c>
      <c r="J34" s="530" t="s">
        <v>18</v>
      </c>
      <c r="K34" s="531"/>
      <c r="L34" s="525" t="s">
        <v>185</v>
      </c>
      <c r="M34" s="525"/>
      <c r="N34" s="525"/>
      <c r="O34" s="525"/>
      <c r="P34" s="525"/>
      <c r="Q34" s="525"/>
      <c r="R34" s="525"/>
      <c r="S34" s="525"/>
      <c r="T34" s="525"/>
      <c r="U34" s="525"/>
      <c r="V34" s="525"/>
      <c r="W34" s="525"/>
      <c r="X34" s="526" t="s">
        <v>8</v>
      </c>
      <c r="Y34" s="526"/>
      <c r="Z34" s="526"/>
      <c r="AA34" s="524" t="s">
        <v>204</v>
      </c>
    </row>
    <row r="35" spans="1:27" s="174" customFormat="1" x14ac:dyDescent="0.25">
      <c r="A35" s="516"/>
      <c r="B35" s="517"/>
      <c r="C35" s="518"/>
      <c r="D35" s="528"/>
      <c r="E35" s="528"/>
      <c r="F35" s="528"/>
      <c r="G35" s="528"/>
      <c r="H35" s="526"/>
      <c r="I35" s="528"/>
      <c r="J35" s="525" t="s">
        <v>19</v>
      </c>
      <c r="K35" s="526" t="s">
        <v>20</v>
      </c>
      <c r="L35" s="526" t="s">
        <v>4</v>
      </c>
      <c r="M35" s="526"/>
      <c r="N35" s="526"/>
      <c r="O35" s="526" t="s">
        <v>5</v>
      </c>
      <c r="P35" s="526"/>
      <c r="Q35" s="526"/>
      <c r="R35" s="526" t="s">
        <v>6</v>
      </c>
      <c r="S35" s="526"/>
      <c r="T35" s="526"/>
      <c r="U35" s="526" t="s">
        <v>7</v>
      </c>
      <c r="V35" s="526"/>
      <c r="W35" s="526"/>
      <c r="X35" s="526"/>
      <c r="Y35" s="526"/>
      <c r="Z35" s="526"/>
      <c r="AA35" s="524"/>
    </row>
    <row r="36" spans="1:27" s="174" customFormat="1" ht="30" x14ac:dyDescent="0.25">
      <c r="A36" s="516"/>
      <c r="B36" s="517"/>
      <c r="C36" s="518"/>
      <c r="D36" s="529"/>
      <c r="E36" s="529"/>
      <c r="F36" s="529"/>
      <c r="G36" s="529"/>
      <c r="H36" s="526"/>
      <c r="I36" s="529"/>
      <c r="J36" s="525"/>
      <c r="K36" s="526"/>
      <c r="L36" s="183" t="s">
        <v>183</v>
      </c>
      <c r="M36" s="183" t="s">
        <v>184</v>
      </c>
      <c r="N36" s="183" t="s">
        <v>21</v>
      </c>
      <c r="O36" s="183" t="s">
        <v>183</v>
      </c>
      <c r="P36" s="183" t="s">
        <v>184</v>
      </c>
      <c r="Q36" s="183" t="s">
        <v>21</v>
      </c>
      <c r="R36" s="183" t="s">
        <v>183</v>
      </c>
      <c r="S36" s="183" t="s">
        <v>184</v>
      </c>
      <c r="T36" s="183" t="s">
        <v>21</v>
      </c>
      <c r="U36" s="183" t="s">
        <v>183</v>
      </c>
      <c r="V36" s="183" t="s">
        <v>184</v>
      </c>
      <c r="W36" s="183" t="s">
        <v>21</v>
      </c>
      <c r="X36" s="183" t="s">
        <v>183</v>
      </c>
      <c r="Y36" s="181" t="s">
        <v>184</v>
      </c>
      <c r="Z36" s="181" t="s">
        <v>182</v>
      </c>
      <c r="AA36" s="176" t="s">
        <v>11</v>
      </c>
    </row>
    <row r="37" spans="1:27" s="174" customFormat="1" ht="97.5" customHeight="1" x14ac:dyDescent="0.25">
      <c r="A37" s="540" t="s">
        <v>496</v>
      </c>
      <c r="B37" s="541"/>
      <c r="C37" s="542"/>
      <c r="D37" s="177" t="s">
        <v>365</v>
      </c>
      <c r="E37" s="185">
        <f t="shared" ref="E37:E45" si="2">9.1%/2</f>
        <v>4.5499999999999999E-2</v>
      </c>
      <c r="F37" s="182" t="s">
        <v>366</v>
      </c>
      <c r="G37" s="182" t="s">
        <v>34</v>
      </c>
      <c r="H37" s="182" t="s">
        <v>367</v>
      </c>
      <c r="I37" s="182" t="s">
        <v>368</v>
      </c>
      <c r="J37" s="178">
        <v>42736</v>
      </c>
      <c r="K37" s="178">
        <v>43100</v>
      </c>
      <c r="L37" s="319">
        <v>2.1092E-2</v>
      </c>
      <c r="M37" s="319">
        <v>2.1092E-2</v>
      </c>
      <c r="N37" s="325" t="s">
        <v>418</v>
      </c>
      <c r="O37" s="318">
        <v>3.1708E-2</v>
      </c>
      <c r="P37" s="318">
        <v>3.1708E-2</v>
      </c>
      <c r="Q37" s="221" t="s">
        <v>449</v>
      </c>
      <c r="R37" s="318">
        <v>3.43180444452445E-2</v>
      </c>
      <c r="S37" s="318">
        <v>3.43180444452445E-2</v>
      </c>
      <c r="T37" s="313" t="s">
        <v>503</v>
      </c>
      <c r="U37" s="318">
        <v>1.6227401693111099E-2</v>
      </c>
      <c r="V37" s="307"/>
      <c r="W37" s="307"/>
      <c r="X37" s="316">
        <f>+SUM(L37,O37,R37,U37)</f>
        <v>0.1033454461383556</v>
      </c>
      <c r="Y37" s="316">
        <f t="shared" ref="Y37:Y45" si="3">+SUM(M37,P37,S37,V37)</f>
        <v>8.71180444452445E-2</v>
      </c>
      <c r="Z37" s="316">
        <f t="shared" ref="Z37:Z45" si="4">IFERROR(Y37/X37,"")</f>
        <v>0.84297903488281067</v>
      </c>
      <c r="AA37" s="314" t="s">
        <v>458</v>
      </c>
    </row>
    <row r="38" spans="1:27" s="174" customFormat="1" ht="111" customHeight="1" x14ac:dyDescent="0.25">
      <c r="A38" s="540" t="s">
        <v>498</v>
      </c>
      <c r="B38" s="541"/>
      <c r="C38" s="542"/>
      <c r="D38" s="177" t="s">
        <v>369</v>
      </c>
      <c r="E38" s="185">
        <f t="shared" si="2"/>
        <v>4.5499999999999999E-2</v>
      </c>
      <c r="F38" s="182" t="s">
        <v>370</v>
      </c>
      <c r="G38" s="182" t="s">
        <v>34</v>
      </c>
      <c r="H38" s="182" t="s">
        <v>371</v>
      </c>
      <c r="I38" s="182" t="s">
        <v>372</v>
      </c>
      <c r="J38" s="178">
        <v>42767</v>
      </c>
      <c r="K38" s="178">
        <v>42978</v>
      </c>
      <c r="L38" s="281">
        <v>2.0472000000000001E-2</v>
      </c>
      <c r="M38" s="281">
        <v>2.0472000000000001E-2</v>
      </c>
      <c r="N38" s="325" t="s">
        <v>419</v>
      </c>
      <c r="O38" s="318">
        <v>2.2238000000000001E-2</v>
      </c>
      <c r="P38" s="318">
        <v>2.2238000000000001E-2</v>
      </c>
      <c r="Q38" s="221" t="s">
        <v>450</v>
      </c>
      <c r="R38" s="318">
        <v>1.4800000000000001E-2</v>
      </c>
      <c r="S38" s="318">
        <v>1.4800000000000001E-2</v>
      </c>
      <c r="T38" s="313" t="s">
        <v>504</v>
      </c>
      <c r="U38" s="318">
        <v>0</v>
      </c>
      <c r="V38" s="307"/>
      <c r="W38" s="307"/>
      <c r="X38" s="317">
        <f t="shared" ref="X38:X45" si="5">+SUM(L38,O38,R38,U38)</f>
        <v>5.7509999999999999E-2</v>
      </c>
      <c r="Y38" s="316">
        <f t="shared" si="3"/>
        <v>5.7509999999999999E-2</v>
      </c>
      <c r="Z38" s="316">
        <f t="shared" si="4"/>
        <v>1</v>
      </c>
      <c r="AA38" s="314" t="s">
        <v>459</v>
      </c>
    </row>
    <row r="39" spans="1:27" s="174" customFormat="1" ht="71.25" customHeight="1" x14ac:dyDescent="0.25">
      <c r="A39" s="540" t="s">
        <v>497</v>
      </c>
      <c r="B39" s="541"/>
      <c r="C39" s="542"/>
      <c r="D39" s="177" t="s">
        <v>373</v>
      </c>
      <c r="E39" s="185">
        <f t="shared" si="2"/>
        <v>4.5499999999999999E-2</v>
      </c>
      <c r="F39" s="182" t="s">
        <v>374</v>
      </c>
      <c r="G39" s="182" t="s">
        <v>34</v>
      </c>
      <c r="H39" s="182" t="s">
        <v>371</v>
      </c>
      <c r="I39" s="182" t="s">
        <v>372</v>
      </c>
      <c r="J39" s="178">
        <v>42767</v>
      </c>
      <c r="K39" s="178">
        <v>43100</v>
      </c>
      <c r="L39" s="281">
        <v>0</v>
      </c>
      <c r="M39" s="281">
        <v>0</v>
      </c>
      <c r="N39" s="326"/>
      <c r="O39" s="318">
        <v>1.295E-2</v>
      </c>
      <c r="P39" s="318">
        <v>1.295E-2</v>
      </c>
      <c r="Q39" s="281" t="s">
        <v>451</v>
      </c>
      <c r="R39" s="318">
        <v>1.6666222223453001E-2</v>
      </c>
      <c r="S39" s="318">
        <v>1.6666222223453001E-2</v>
      </c>
      <c r="T39" s="313" t="s">
        <v>505</v>
      </c>
      <c r="U39" s="318">
        <v>1.1556835830000001E-2</v>
      </c>
      <c r="V39" s="307"/>
      <c r="W39" s="307"/>
      <c r="X39" s="316">
        <f t="shared" si="5"/>
        <v>4.1173058053453004E-2</v>
      </c>
      <c r="Y39" s="316">
        <f t="shared" si="3"/>
        <v>2.9616222223453E-2</v>
      </c>
      <c r="Z39" s="316">
        <f t="shared" si="4"/>
        <v>0.71931072462491563</v>
      </c>
      <c r="AA39" s="280" t="s">
        <v>460</v>
      </c>
    </row>
    <row r="40" spans="1:27" s="174" customFormat="1" ht="40.5" customHeight="1" x14ac:dyDescent="0.25">
      <c r="A40" s="540" t="s">
        <v>375</v>
      </c>
      <c r="B40" s="541"/>
      <c r="C40" s="542"/>
      <c r="D40" s="177" t="s">
        <v>376</v>
      </c>
      <c r="E40" s="185">
        <f t="shared" si="2"/>
        <v>4.5499999999999999E-2</v>
      </c>
      <c r="F40" s="182" t="s">
        <v>370</v>
      </c>
      <c r="G40" s="182" t="s">
        <v>34</v>
      </c>
      <c r="H40" s="182" t="s">
        <v>377</v>
      </c>
      <c r="I40" s="182" t="s">
        <v>378</v>
      </c>
      <c r="J40" s="178">
        <v>42767</v>
      </c>
      <c r="K40" s="178">
        <v>42885</v>
      </c>
      <c r="L40" s="281">
        <v>2.2291999980000001E-2</v>
      </c>
      <c r="M40" s="281">
        <v>2.2291999980000001E-2</v>
      </c>
      <c r="N40" s="325" t="s">
        <v>420</v>
      </c>
      <c r="O40" s="318">
        <v>4.908E-3</v>
      </c>
      <c r="P40" s="318">
        <v>4.908E-3</v>
      </c>
      <c r="Q40" s="221" t="s">
        <v>452</v>
      </c>
      <c r="R40" s="318">
        <v>0</v>
      </c>
      <c r="S40" s="318">
        <v>0</v>
      </c>
      <c r="T40" s="221"/>
      <c r="U40" s="318">
        <v>0</v>
      </c>
      <c r="V40" s="307"/>
      <c r="W40" s="307"/>
      <c r="X40" s="316">
        <f t="shared" si="5"/>
        <v>2.719999998E-2</v>
      </c>
      <c r="Y40" s="316">
        <f t="shared" si="3"/>
        <v>2.719999998E-2</v>
      </c>
      <c r="Z40" s="316">
        <f t="shared" si="4"/>
        <v>1</v>
      </c>
      <c r="AA40" s="280" t="s">
        <v>460</v>
      </c>
    </row>
    <row r="41" spans="1:27" s="174" customFormat="1" ht="120" customHeight="1" x14ac:dyDescent="0.25">
      <c r="A41" s="540" t="s">
        <v>499</v>
      </c>
      <c r="B41" s="541"/>
      <c r="C41" s="542"/>
      <c r="D41" s="177" t="s">
        <v>379</v>
      </c>
      <c r="E41" s="185">
        <f t="shared" si="2"/>
        <v>4.5499999999999999E-2</v>
      </c>
      <c r="F41" s="182" t="s">
        <v>374</v>
      </c>
      <c r="G41" s="182" t="s">
        <v>34</v>
      </c>
      <c r="H41" s="182" t="s">
        <v>377</v>
      </c>
      <c r="I41" s="182" t="s">
        <v>378</v>
      </c>
      <c r="J41" s="178">
        <v>42736</v>
      </c>
      <c r="K41" s="178">
        <v>43100</v>
      </c>
      <c r="L41" s="319">
        <v>1.6999999999999999E-3</v>
      </c>
      <c r="M41" s="319">
        <v>1.6999999999999999E-3</v>
      </c>
      <c r="N41" s="325" t="s">
        <v>421</v>
      </c>
      <c r="O41" s="318">
        <v>1.5299999999999999E-2</v>
      </c>
      <c r="P41" s="318">
        <v>1.5299999999999999E-2</v>
      </c>
      <c r="Q41" s="221" t="s">
        <v>453</v>
      </c>
      <c r="R41" s="318">
        <v>1.7218044445244499E-2</v>
      </c>
      <c r="S41" s="318">
        <v>1.7218044445244499E-2</v>
      </c>
      <c r="T41" s="313" t="s">
        <v>506</v>
      </c>
      <c r="U41" s="318">
        <v>1.1893073279999999E-2</v>
      </c>
      <c r="V41" s="307"/>
      <c r="W41" s="307"/>
      <c r="X41" s="316">
        <f t="shared" si="5"/>
        <v>4.6111117725244496E-2</v>
      </c>
      <c r="Y41" s="316">
        <f t="shared" si="3"/>
        <v>3.4218044445244497E-2</v>
      </c>
      <c r="Z41" s="316">
        <f t="shared" si="4"/>
        <v>0.74207796586355812</v>
      </c>
      <c r="AA41" s="280" t="s">
        <v>460</v>
      </c>
    </row>
    <row r="42" spans="1:27" s="174" customFormat="1" ht="66" customHeight="1" x14ac:dyDescent="0.25">
      <c r="A42" s="540" t="s">
        <v>380</v>
      </c>
      <c r="B42" s="541"/>
      <c r="C42" s="542"/>
      <c r="D42" s="177" t="s">
        <v>381</v>
      </c>
      <c r="E42" s="185">
        <f t="shared" si="2"/>
        <v>4.5499999999999999E-2</v>
      </c>
      <c r="F42" s="182" t="s">
        <v>370</v>
      </c>
      <c r="G42" s="182" t="s">
        <v>34</v>
      </c>
      <c r="H42" s="182" t="s">
        <v>377</v>
      </c>
      <c r="I42" s="182" t="s">
        <v>382</v>
      </c>
      <c r="J42" s="178">
        <v>42767</v>
      </c>
      <c r="K42" s="178">
        <v>42885</v>
      </c>
      <c r="L42" s="319">
        <v>1.0736444444444399E-2</v>
      </c>
      <c r="M42" s="319">
        <v>1.0736444444444399E-2</v>
      </c>
      <c r="N42" s="325" t="s">
        <v>422</v>
      </c>
      <c r="O42" s="318">
        <v>6.9524444444444399E-3</v>
      </c>
      <c r="P42" s="318">
        <v>6.9524444444444399E-3</v>
      </c>
      <c r="Q42" s="221" t="s">
        <v>454</v>
      </c>
      <c r="R42" s="318">
        <v>0</v>
      </c>
      <c r="S42" s="318">
        <v>0</v>
      </c>
      <c r="T42" s="221"/>
      <c r="U42" s="318">
        <v>0</v>
      </c>
      <c r="V42" s="307"/>
      <c r="W42" s="307"/>
      <c r="X42" s="316">
        <f t="shared" si="5"/>
        <v>1.7688888888888837E-2</v>
      </c>
      <c r="Y42" s="316">
        <f t="shared" si="3"/>
        <v>1.7688888888888837E-2</v>
      </c>
      <c r="Z42" s="316">
        <f t="shared" si="4"/>
        <v>1</v>
      </c>
      <c r="AA42" s="280" t="s">
        <v>460</v>
      </c>
    </row>
    <row r="43" spans="1:27" s="174" customFormat="1" ht="96.75" customHeight="1" x14ac:dyDescent="0.25">
      <c r="A43" s="540" t="s">
        <v>500</v>
      </c>
      <c r="B43" s="541"/>
      <c r="C43" s="542"/>
      <c r="D43" s="177" t="s">
        <v>383</v>
      </c>
      <c r="E43" s="185">
        <f t="shared" si="2"/>
        <v>4.5499999999999999E-2</v>
      </c>
      <c r="F43" s="182" t="s">
        <v>374</v>
      </c>
      <c r="G43" s="182" t="s">
        <v>34</v>
      </c>
      <c r="H43" s="182" t="s">
        <v>377</v>
      </c>
      <c r="I43" s="182" t="s">
        <v>382</v>
      </c>
      <c r="J43" s="178">
        <v>42826</v>
      </c>
      <c r="K43" s="178">
        <v>43100</v>
      </c>
      <c r="L43" s="281">
        <v>0</v>
      </c>
      <c r="M43" s="281">
        <v>0</v>
      </c>
      <c r="N43" s="325"/>
      <c r="O43" s="318">
        <v>6.6E-3</v>
      </c>
      <c r="P43" s="318">
        <v>6.6E-3</v>
      </c>
      <c r="Q43" s="221" t="s">
        <v>455</v>
      </c>
      <c r="R43" s="318">
        <v>1.7722555800000001E-2</v>
      </c>
      <c r="S43" s="318">
        <v>1.7722555800000001E-2</v>
      </c>
      <c r="T43" s="221" t="s">
        <v>507</v>
      </c>
      <c r="U43" s="318">
        <v>1.1310951119999999E-2</v>
      </c>
      <c r="V43" s="307"/>
      <c r="W43" s="307"/>
      <c r="X43" s="316">
        <f t="shared" si="5"/>
        <v>3.5633506920000002E-2</v>
      </c>
      <c r="Y43" s="316">
        <f t="shared" si="3"/>
        <v>2.4322555799999999E-2</v>
      </c>
      <c r="Z43" s="316">
        <f t="shared" si="4"/>
        <v>0.68257541573457903</v>
      </c>
      <c r="AA43" s="280" t="s">
        <v>460</v>
      </c>
    </row>
    <row r="44" spans="1:27" s="174" customFormat="1" ht="60.75" customHeight="1" x14ac:dyDescent="0.25">
      <c r="A44" s="540" t="s">
        <v>501</v>
      </c>
      <c r="B44" s="541"/>
      <c r="C44" s="542"/>
      <c r="D44" s="184" t="s">
        <v>384</v>
      </c>
      <c r="E44" s="185">
        <f t="shared" si="2"/>
        <v>4.5499999999999999E-2</v>
      </c>
      <c r="F44" s="182" t="s">
        <v>385</v>
      </c>
      <c r="G44" s="182" t="s">
        <v>34</v>
      </c>
      <c r="H44" s="182" t="s">
        <v>377</v>
      </c>
      <c r="I44" s="182" t="s">
        <v>382</v>
      </c>
      <c r="J44" s="178">
        <v>42736</v>
      </c>
      <c r="K44" s="178" t="s">
        <v>386</v>
      </c>
      <c r="L44" s="319">
        <v>1.5391999999999999E-2</v>
      </c>
      <c r="M44" s="319">
        <v>1.5391999999999999E-2</v>
      </c>
      <c r="N44" s="325" t="s">
        <v>423</v>
      </c>
      <c r="O44" s="318">
        <v>1.1608E-2</v>
      </c>
      <c r="P44" s="318">
        <v>1.1608E-2</v>
      </c>
      <c r="Q44" s="221" t="s">
        <v>456</v>
      </c>
      <c r="R44" s="318">
        <v>8.9999999999999993E-3</v>
      </c>
      <c r="S44" s="318">
        <v>8.9999999999999993E-3</v>
      </c>
      <c r="T44" s="313" t="s">
        <v>508</v>
      </c>
      <c r="U44" s="318">
        <v>0</v>
      </c>
      <c r="V44" s="307"/>
      <c r="W44" s="307"/>
      <c r="X44" s="316">
        <f t="shared" si="5"/>
        <v>3.5999999999999997E-2</v>
      </c>
      <c r="Y44" s="316">
        <f t="shared" si="3"/>
        <v>3.5999999999999997E-2</v>
      </c>
      <c r="Z44" s="316">
        <f t="shared" si="4"/>
        <v>1</v>
      </c>
      <c r="AA44" s="280" t="s">
        <v>460</v>
      </c>
    </row>
    <row r="45" spans="1:27" s="174" customFormat="1" ht="40.5" customHeight="1" x14ac:dyDescent="0.25">
      <c r="A45" s="540" t="s">
        <v>502</v>
      </c>
      <c r="B45" s="541"/>
      <c r="C45" s="542"/>
      <c r="D45" s="177" t="s">
        <v>387</v>
      </c>
      <c r="E45" s="185">
        <f t="shared" si="2"/>
        <v>4.5499999999999999E-2</v>
      </c>
      <c r="F45" s="182" t="s">
        <v>388</v>
      </c>
      <c r="G45" s="182" t="s">
        <v>34</v>
      </c>
      <c r="H45" s="182" t="s">
        <v>377</v>
      </c>
      <c r="I45" s="182" t="s">
        <v>382</v>
      </c>
      <c r="J45" s="178">
        <v>42979</v>
      </c>
      <c r="K45" s="178">
        <v>43100</v>
      </c>
      <c r="L45" s="281">
        <v>0</v>
      </c>
      <c r="M45" s="281">
        <v>0</v>
      </c>
      <c r="N45" s="325"/>
      <c r="O45" s="318">
        <v>8.9999999999999993E-3</v>
      </c>
      <c r="P45" s="318">
        <v>8.9999999999999993E-3</v>
      </c>
      <c r="Q45" s="221" t="s">
        <v>457</v>
      </c>
      <c r="R45" s="318">
        <v>1.44270666678667E-2</v>
      </c>
      <c r="S45" s="318">
        <v>1.44270666678667E-2</v>
      </c>
      <c r="T45" s="221" t="s">
        <v>509</v>
      </c>
      <c r="U45" s="318">
        <v>1.1910916779999999E-2</v>
      </c>
      <c r="V45" s="307"/>
      <c r="W45" s="307"/>
      <c r="X45" s="316">
        <f t="shared" si="5"/>
        <v>3.5337983447866698E-2</v>
      </c>
      <c r="Y45" s="316">
        <f t="shared" si="3"/>
        <v>2.3427066667866699E-2</v>
      </c>
      <c r="Z45" s="316">
        <f t="shared" si="4"/>
        <v>0.6629429407715951</v>
      </c>
      <c r="AA45" s="280" t="s">
        <v>460</v>
      </c>
    </row>
    <row r="46" spans="1:27" s="171" customFormat="1" ht="20.25" customHeight="1" x14ac:dyDescent="0.25">
      <c r="A46" s="180"/>
      <c r="B46" s="180"/>
      <c r="C46" s="180"/>
      <c r="D46" s="150"/>
      <c r="E46" s="180"/>
      <c r="F46" s="180"/>
      <c r="G46" s="180"/>
      <c r="H46" s="180"/>
      <c r="I46" s="180"/>
      <c r="J46" s="151"/>
      <c r="K46" s="151"/>
      <c r="L46" s="197"/>
      <c r="M46" s="197"/>
      <c r="N46" s="197"/>
      <c r="O46" s="197"/>
      <c r="P46" s="197"/>
      <c r="Q46" s="197"/>
      <c r="R46" s="197"/>
      <c r="S46" s="197"/>
      <c r="T46" s="197"/>
      <c r="U46" s="197"/>
      <c r="V46" s="197"/>
      <c r="W46" s="180"/>
      <c r="X46" s="153"/>
      <c r="Y46" s="200"/>
      <c r="Z46" s="152"/>
      <c r="AA46" s="154">
        <f>+SUMPRODUCT(Z37:Z45,E37:E45)</f>
        <v>0.34806981672542436</v>
      </c>
    </row>
    <row r="47" spans="1:27" s="174" customFormat="1" x14ac:dyDescent="0.25">
      <c r="A47" s="519" t="s">
        <v>389</v>
      </c>
      <c r="B47" s="520"/>
      <c r="C47" s="521" t="str">
        <f>+C13</f>
        <v>Mediante el desarrollo de iniciativas para involucrar el patrimonio cultural en las agendas de responsabilidad social empresarial.</v>
      </c>
      <c r="D47" s="522"/>
      <c r="E47" s="522"/>
      <c r="F47" s="522"/>
      <c r="G47" s="522"/>
      <c r="H47" s="522"/>
      <c r="I47" s="522"/>
      <c r="J47" s="522"/>
      <c r="K47" s="522"/>
      <c r="L47" s="522"/>
      <c r="M47" s="522"/>
      <c r="N47" s="522"/>
      <c r="O47" s="522"/>
      <c r="P47" s="522"/>
      <c r="Q47" s="522"/>
      <c r="R47" s="522"/>
      <c r="S47" s="522"/>
      <c r="T47" s="522"/>
      <c r="U47" s="522"/>
      <c r="V47" s="522"/>
      <c r="W47" s="522"/>
      <c r="X47" s="522"/>
      <c r="Y47" s="522"/>
      <c r="Z47" s="522"/>
      <c r="AA47" s="523"/>
    </row>
    <row r="48" spans="1:27" s="174" customFormat="1" x14ac:dyDescent="0.25">
      <c r="A48" s="513" t="s">
        <v>16</v>
      </c>
      <c r="B48" s="514"/>
      <c r="C48" s="515"/>
      <c r="D48" s="527" t="s">
        <v>390</v>
      </c>
      <c r="E48" s="527" t="s">
        <v>24</v>
      </c>
      <c r="F48" s="527" t="s">
        <v>181</v>
      </c>
      <c r="G48" s="527" t="s">
        <v>192</v>
      </c>
      <c r="H48" s="526" t="s">
        <v>17</v>
      </c>
      <c r="I48" s="527" t="s">
        <v>23</v>
      </c>
      <c r="J48" s="530" t="s">
        <v>18</v>
      </c>
      <c r="K48" s="531"/>
      <c r="L48" s="525" t="s">
        <v>185</v>
      </c>
      <c r="M48" s="525"/>
      <c r="N48" s="525"/>
      <c r="O48" s="525"/>
      <c r="P48" s="525"/>
      <c r="Q48" s="525"/>
      <c r="R48" s="525"/>
      <c r="S48" s="525"/>
      <c r="T48" s="525"/>
      <c r="U48" s="525"/>
      <c r="V48" s="525"/>
      <c r="W48" s="525"/>
      <c r="X48" s="526" t="s">
        <v>8</v>
      </c>
      <c r="Y48" s="526"/>
      <c r="Z48" s="526"/>
      <c r="AA48" s="524" t="s">
        <v>204</v>
      </c>
    </row>
    <row r="49" spans="1:27" s="174" customFormat="1" x14ac:dyDescent="0.25">
      <c r="A49" s="516"/>
      <c r="B49" s="517"/>
      <c r="C49" s="518"/>
      <c r="D49" s="528"/>
      <c r="E49" s="528"/>
      <c r="F49" s="528"/>
      <c r="G49" s="528"/>
      <c r="H49" s="526"/>
      <c r="I49" s="528"/>
      <c r="J49" s="525" t="s">
        <v>19</v>
      </c>
      <c r="K49" s="526" t="s">
        <v>20</v>
      </c>
      <c r="L49" s="526" t="s">
        <v>4</v>
      </c>
      <c r="M49" s="526"/>
      <c r="N49" s="526"/>
      <c r="O49" s="526" t="s">
        <v>5</v>
      </c>
      <c r="P49" s="526"/>
      <c r="Q49" s="526"/>
      <c r="R49" s="526" t="s">
        <v>6</v>
      </c>
      <c r="S49" s="526"/>
      <c r="T49" s="526"/>
      <c r="U49" s="526" t="s">
        <v>7</v>
      </c>
      <c r="V49" s="526"/>
      <c r="W49" s="526"/>
      <c r="X49" s="526"/>
      <c r="Y49" s="526"/>
      <c r="Z49" s="526"/>
      <c r="AA49" s="524"/>
    </row>
    <row r="50" spans="1:27" s="174" customFormat="1" ht="30" x14ac:dyDescent="0.25">
      <c r="A50" s="516"/>
      <c r="B50" s="517"/>
      <c r="C50" s="518"/>
      <c r="D50" s="529"/>
      <c r="E50" s="529"/>
      <c r="F50" s="529"/>
      <c r="G50" s="529"/>
      <c r="H50" s="526"/>
      <c r="I50" s="529"/>
      <c r="J50" s="525"/>
      <c r="K50" s="526"/>
      <c r="L50" s="183" t="s">
        <v>183</v>
      </c>
      <c r="M50" s="183" t="s">
        <v>184</v>
      </c>
      <c r="N50" s="183" t="s">
        <v>21</v>
      </c>
      <c r="O50" s="183" t="s">
        <v>183</v>
      </c>
      <c r="P50" s="183" t="s">
        <v>184</v>
      </c>
      <c r="Q50" s="183" t="s">
        <v>21</v>
      </c>
      <c r="R50" s="183" t="s">
        <v>183</v>
      </c>
      <c r="S50" s="183" t="s">
        <v>184</v>
      </c>
      <c r="T50" s="183" t="s">
        <v>21</v>
      </c>
      <c r="U50" s="183" t="s">
        <v>183</v>
      </c>
      <c r="V50" s="183" t="s">
        <v>184</v>
      </c>
      <c r="W50" s="183" t="s">
        <v>21</v>
      </c>
      <c r="X50" s="183" t="s">
        <v>183</v>
      </c>
      <c r="Y50" s="181" t="s">
        <v>184</v>
      </c>
      <c r="Z50" s="181" t="s">
        <v>182</v>
      </c>
      <c r="AA50" s="176" t="s">
        <v>11</v>
      </c>
    </row>
    <row r="51" spans="1:27" s="174" customFormat="1" ht="40.5" customHeight="1" x14ac:dyDescent="0.25">
      <c r="A51" s="543" t="s">
        <v>394</v>
      </c>
      <c r="B51" s="543"/>
      <c r="C51" s="543"/>
      <c r="D51" s="177" t="s">
        <v>401</v>
      </c>
      <c r="E51" s="186">
        <v>0.02</v>
      </c>
      <c r="F51" s="182" t="s">
        <v>396</v>
      </c>
      <c r="G51" s="182" t="s">
        <v>34</v>
      </c>
      <c r="H51" s="182" t="s">
        <v>377</v>
      </c>
      <c r="I51" s="182" t="s">
        <v>397</v>
      </c>
      <c r="J51" s="178">
        <v>42767</v>
      </c>
      <c r="K51" s="178">
        <v>42947</v>
      </c>
      <c r="L51" s="320">
        <f>0.005263158*10</f>
        <v>5.2631580000000004E-2</v>
      </c>
      <c r="M51" s="320">
        <f>0.005263158*10</f>
        <v>5.2631580000000004E-2</v>
      </c>
      <c r="N51" s="243" t="s">
        <v>426</v>
      </c>
      <c r="O51" s="321">
        <f>0.007894737*10</f>
        <v>7.8947370000000003E-2</v>
      </c>
      <c r="P51" s="321">
        <f>0.007894737*10</f>
        <v>7.8947370000000003E-2</v>
      </c>
      <c r="Q51" s="282" t="s">
        <v>461</v>
      </c>
      <c r="R51" s="240">
        <f>0.024671053*10</f>
        <v>0.24671052999999998</v>
      </c>
      <c r="S51" s="284">
        <f>0.024671053*10</f>
        <v>0.24671052999999998</v>
      </c>
      <c r="T51" s="182" t="s">
        <v>512</v>
      </c>
      <c r="U51" s="182">
        <f>0.037171052*10</f>
        <v>0.37171052000000004</v>
      </c>
      <c r="V51" s="182"/>
      <c r="W51" s="182"/>
      <c r="X51" s="317">
        <f>+SUM(L51,O51,R51,U51)</f>
        <v>0.75</v>
      </c>
      <c r="Y51" s="316">
        <f>+SUM(M51,P51,S51)</f>
        <v>0.37828947999999996</v>
      </c>
      <c r="Z51" s="316">
        <f>IFERROR(Y51/X51,"")</f>
        <v>0.50438597333333324</v>
      </c>
      <c r="AA51" s="283" t="s">
        <v>460</v>
      </c>
    </row>
    <row r="52" spans="1:27" s="11" customFormat="1" x14ac:dyDescent="0.25">
      <c r="A52" s="19"/>
      <c r="B52" s="20"/>
      <c r="C52" s="20"/>
      <c r="D52" s="20"/>
      <c r="E52" s="109"/>
      <c r="F52" s="20"/>
      <c r="G52" s="20"/>
      <c r="H52" s="20"/>
      <c r="I52" s="20"/>
      <c r="J52" s="20"/>
      <c r="K52" s="20"/>
      <c r="L52" s="20"/>
      <c r="M52" s="20"/>
      <c r="N52" s="14"/>
      <c r="O52" s="20"/>
      <c r="P52" s="20"/>
      <c r="Q52" s="20"/>
      <c r="R52" s="20"/>
      <c r="S52" s="20"/>
      <c r="T52" s="20"/>
      <c r="U52" s="20"/>
      <c r="V52" s="20"/>
      <c r="W52" s="20"/>
      <c r="X52" s="20"/>
      <c r="Y52" s="20"/>
      <c r="Z52" s="20"/>
      <c r="AA52" s="265">
        <f>+Z51*E51</f>
        <v>1.0087719466666666E-2</v>
      </c>
    </row>
    <row r="53" spans="1:27" s="77" customFormat="1" x14ac:dyDescent="0.25">
      <c r="A53" s="519" t="s">
        <v>393</v>
      </c>
      <c r="B53" s="520"/>
      <c r="C53" s="521" t="str">
        <f>O11</f>
        <v>Mediante el desarrollo de acciones que mejoren los procesos de planeación estratégica del Instituto.</v>
      </c>
      <c r="D53" s="522"/>
      <c r="E53" s="522"/>
      <c r="F53" s="522"/>
      <c r="G53" s="522"/>
      <c r="H53" s="522"/>
      <c r="I53" s="522"/>
      <c r="J53" s="522"/>
      <c r="K53" s="522"/>
      <c r="L53" s="522"/>
      <c r="M53" s="522"/>
      <c r="N53" s="522"/>
      <c r="O53" s="522"/>
      <c r="P53" s="522"/>
      <c r="Q53" s="522"/>
      <c r="R53" s="522"/>
      <c r="S53" s="522"/>
      <c r="T53" s="522"/>
      <c r="U53" s="522"/>
      <c r="V53" s="522"/>
      <c r="W53" s="522"/>
      <c r="X53" s="522"/>
      <c r="Y53" s="522"/>
      <c r="Z53" s="522"/>
      <c r="AA53" s="523"/>
    </row>
    <row r="54" spans="1:27" s="77" customFormat="1" x14ac:dyDescent="0.25">
      <c r="A54" s="513" t="s">
        <v>16</v>
      </c>
      <c r="B54" s="514"/>
      <c r="C54" s="515"/>
      <c r="D54" s="527" t="s">
        <v>191</v>
      </c>
      <c r="E54" s="537" t="s">
        <v>24</v>
      </c>
      <c r="F54" s="527" t="s">
        <v>181</v>
      </c>
      <c r="G54" s="527" t="s">
        <v>192</v>
      </c>
      <c r="H54" s="526" t="s">
        <v>17</v>
      </c>
      <c r="I54" s="527" t="s">
        <v>23</v>
      </c>
      <c r="J54" s="530" t="s">
        <v>18</v>
      </c>
      <c r="K54" s="531"/>
      <c r="L54" s="525" t="s">
        <v>185</v>
      </c>
      <c r="M54" s="525"/>
      <c r="N54" s="525"/>
      <c r="O54" s="525"/>
      <c r="P54" s="525"/>
      <c r="Q54" s="525"/>
      <c r="R54" s="525"/>
      <c r="S54" s="525"/>
      <c r="T54" s="525"/>
      <c r="U54" s="525"/>
      <c r="V54" s="525"/>
      <c r="W54" s="525"/>
      <c r="X54" s="526" t="s">
        <v>8</v>
      </c>
      <c r="Y54" s="526"/>
      <c r="Z54" s="526"/>
      <c r="AA54" s="524" t="s">
        <v>204</v>
      </c>
    </row>
    <row r="55" spans="1:27" s="77" customFormat="1" x14ac:dyDescent="0.25">
      <c r="A55" s="516"/>
      <c r="B55" s="517"/>
      <c r="C55" s="518"/>
      <c r="D55" s="528"/>
      <c r="E55" s="538"/>
      <c r="F55" s="528"/>
      <c r="G55" s="528"/>
      <c r="H55" s="526"/>
      <c r="I55" s="528"/>
      <c r="J55" s="525" t="s">
        <v>19</v>
      </c>
      <c r="K55" s="526" t="s">
        <v>20</v>
      </c>
      <c r="L55" s="526" t="s">
        <v>4</v>
      </c>
      <c r="M55" s="526"/>
      <c r="N55" s="526"/>
      <c r="O55" s="526" t="s">
        <v>5</v>
      </c>
      <c r="P55" s="526"/>
      <c r="Q55" s="526"/>
      <c r="R55" s="526" t="s">
        <v>6</v>
      </c>
      <c r="S55" s="526"/>
      <c r="T55" s="526"/>
      <c r="U55" s="526" t="s">
        <v>7</v>
      </c>
      <c r="V55" s="526"/>
      <c r="W55" s="526"/>
      <c r="X55" s="526"/>
      <c r="Y55" s="526"/>
      <c r="Z55" s="526"/>
      <c r="AA55" s="524"/>
    </row>
    <row r="56" spans="1:27" s="77" customFormat="1" ht="30" x14ac:dyDescent="0.25">
      <c r="A56" s="516"/>
      <c r="B56" s="517"/>
      <c r="C56" s="518"/>
      <c r="D56" s="529"/>
      <c r="E56" s="539"/>
      <c r="F56" s="529"/>
      <c r="G56" s="529"/>
      <c r="H56" s="526"/>
      <c r="I56" s="529"/>
      <c r="J56" s="525"/>
      <c r="K56" s="526"/>
      <c r="L56" s="115" t="s">
        <v>183</v>
      </c>
      <c r="M56" s="115" t="s">
        <v>184</v>
      </c>
      <c r="N56" s="115" t="s">
        <v>21</v>
      </c>
      <c r="O56" s="115" t="s">
        <v>183</v>
      </c>
      <c r="P56" s="115" t="s">
        <v>184</v>
      </c>
      <c r="Q56" s="115" t="s">
        <v>21</v>
      </c>
      <c r="R56" s="115" t="s">
        <v>183</v>
      </c>
      <c r="S56" s="115" t="s">
        <v>184</v>
      </c>
      <c r="T56" s="115" t="s">
        <v>21</v>
      </c>
      <c r="U56" s="115" t="s">
        <v>183</v>
      </c>
      <c r="V56" s="115" t="s">
        <v>184</v>
      </c>
      <c r="W56" s="115" t="s">
        <v>21</v>
      </c>
      <c r="X56" s="115" t="s">
        <v>183</v>
      </c>
      <c r="Y56" s="94" t="s">
        <v>184</v>
      </c>
      <c r="Z56" s="94" t="s">
        <v>182</v>
      </c>
      <c r="AA56" s="81" t="s">
        <v>11</v>
      </c>
    </row>
    <row r="57" spans="1:27" s="82" customFormat="1" ht="74.25" customHeight="1" x14ac:dyDescent="0.25">
      <c r="A57" s="540" t="s">
        <v>205</v>
      </c>
      <c r="B57" s="541"/>
      <c r="C57" s="542"/>
      <c r="D57" s="84" t="s">
        <v>303</v>
      </c>
      <c r="E57" s="140">
        <f>10%/2</f>
        <v>0.05</v>
      </c>
      <c r="F57" s="84" t="s">
        <v>273</v>
      </c>
      <c r="G57" s="83" t="s">
        <v>34</v>
      </c>
      <c r="H57" s="83" t="s">
        <v>206</v>
      </c>
      <c r="I57" s="83" t="s">
        <v>207</v>
      </c>
      <c r="J57" s="85">
        <v>42737</v>
      </c>
      <c r="K57" s="85">
        <v>43069</v>
      </c>
      <c r="L57" s="105">
        <v>0.25</v>
      </c>
      <c r="M57" s="217">
        <v>0.25</v>
      </c>
      <c r="N57" s="117" t="s">
        <v>417</v>
      </c>
      <c r="O57" s="105">
        <v>0.25</v>
      </c>
      <c r="P57" s="310">
        <v>0.25</v>
      </c>
      <c r="Q57" s="117" t="s">
        <v>540</v>
      </c>
      <c r="R57" s="105">
        <v>0.25</v>
      </c>
      <c r="S57" s="310">
        <v>0.25</v>
      </c>
      <c r="T57" s="307" t="s">
        <v>541</v>
      </c>
      <c r="U57" s="105">
        <v>0.25</v>
      </c>
      <c r="V57" s="117"/>
      <c r="W57" s="117"/>
      <c r="X57" s="105">
        <f t="shared" ref="X57:Y59" si="6">+SUM(L57,O57,R57,U57)</f>
        <v>1</v>
      </c>
      <c r="Y57" s="105">
        <f t="shared" si="6"/>
        <v>0.75</v>
      </c>
      <c r="Z57" s="133">
        <f>IFERROR(Y57/X57,"")</f>
        <v>0.75</v>
      </c>
      <c r="AA57" s="87" t="s">
        <v>485</v>
      </c>
    </row>
    <row r="58" spans="1:27" s="82" customFormat="1" ht="299.25" x14ac:dyDescent="0.25">
      <c r="A58" s="540" t="s">
        <v>238</v>
      </c>
      <c r="B58" s="541"/>
      <c r="C58" s="542"/>
      <c r="D58" s="84" t="s">
        <v>304</v>
      </c>
      <c r="E58" s="140">
        <f>5%/2</f>
        <v>2.5000000000000001E-2</v>
      </c>
      <c r="F58" s="84" t="s">
        <v>254</v>
      </c>
      <c r="G58" s="101" t="s">
        <v>34</v>
      </c>
      <c r="H58" s="101" t="s">
        <v>206</v>
      </c>
      <c r="I58" s="101" t="s">
        <v>207</v>
      </c>
      <c r="J58" s="85">
        <v>42828</v>
      </c>
      <c r="K58" s="85">
        <v>43099</v>
      </c>
      <c r="L58" s="86"/>
      <c r="M58" s="117"/>
      <c r="N58" s="117"/>
      <c r="O58" s="86">
        <v>2</v>
      </c>
      <c r="P58" s="117">
        <v>1.7</v>
      </c>
      <c r="Q58" s="117" t="s">
        <v>486</v>
      </c>
      <c r="R58" s="86"/>
      <c r="S58" s="221">
        <v>0.3</v>
      </c>
      <c r="T58" s="307" t="s">
        <v>542</v>
      </c>
      <c r="U58" s="86"/>
      <c r="V58" s="117"/>
      <c r="W58" s="117"/>
      <c r="X58" s="86">
        <f t="shared" si="6"/>
        <v>2</v>
      </c>
      <c r="Y58" s="86">
        <f t="shared" si="6"/>
        <v>2</v>
      </c>
      <c r="Z58" s="133">
        <f>IFERROR(Y58/X58,"")</f>
        <v>1</v>
      </c>
      <c r="AA58" s="87" t="s">
        <v>487</v>
      </c>
    </row>
    <row r="59" spans="1:27" s="161" customFormat="1" ht="86.25" customHeight="1" x14ac:dyDescent="0.25">
      <c r="A59" s="543" t="s">
        <v>328</v>
      </c>
      <c r="B59" s="543"/>
      <c r="C59" s="543"/>
      <c r="D59" s="144" t="s">
        <v>330</v>
      </c>
      <c r="E59" s="140">
        <f>5%/2</f>
        <v>2.5000000000000001E-2</v>
      </c>
      <c r="F59" s="159" t="s">
        <v>329</v>
      </c>
      <c r="G59" s="162" t="s">
        <v>34</v>
      </c>
      <c r="H59" s="162" t="s">
        <v>206</v>
      </c>
      <c r="I59" s="162" t="s">
        <v>207</v>
      </c>
      <c r="J59" s="173">
        <v>42917</v>
      </c>
      <c r="K59" s="173">
        <v>43069</v>
      </c>
      <c r="L59" s="163"/>
      <c r="M59" s="162"/>
      <c r="N59" s="162"/>
      <c r="O59" s="163"/>
      <c r="P59" s="162"/>
      <c r="Q59" s="162"/>
      <c r="R59" s="166">
        <v>0.5</v>
      </c>
      <c r="S59" s="310">
        <v>0.5</v>
      </c>
      <c r="T59" s="162" t="s">
        <v>543</v>
      </c>
      <c r="U59" s="166">
        <v>0.5</v>
      </c>
      <c r="V59" s="162"/>
      <c r="W59" s="162"/>
      <c r="X59" s="163">
        <f t="shared" si="6"/>
        <v>1</v>
      </c>
      <c r="Y59" s="163">
        <f t="shared" si="6"/>
        <v>0.5</v>
      </c>
      <c r="Z59" s="165">
        <f>IFERROR(Y59/X59,"")</f>
        <v>0.5</v>
      </c>
      <c r="AA59" s="164"/>
    </row>
    <row r="60" spans="1:27" s="77" customFormat="1" x14ac:dyDescent="0.25">
      <c r="A60" s="95"/>
      <c r="B60" s="95"/>
      <c r="C60" s="95"/>
      <c r="D60" s="95"/>
      <c r="E60" s="110"/>
      <c r="F60" s="95"/>
      <c r="G60" s="95"/>
      <c r="H60" s="95"/>
      <c r="I60" s="95"/>
      <c r="J60" s="95"/>
      <c r="K60" s="96"/>
      <c r="L60" s="96"/>
      <c r="M60" s="96"/>
      <c r="N60" s="96"/>
      <c r="O60" s="96"/>
      <c r="P60" s="134"/>
      <c r="Q60" s="134"/>
      <c r="R60" s="134"/>
      <c r="S60" s="134"/>
      <c r="T60" s="134"/>
      <c r="U60" s="134"/>
      <c r="V60" s="134"/>
      <c r="W60" s="134"/>
      <c r="X60" s="134"/>
      <c r="Y60" s="134"/>
      <c r="Z60" s="134"/>
      <c r="AA60" s="160">
        <f>+SUMPRODUCT(Z57:Z59,E57:E59)</f>
        <v>7.4999999999999997E-2</v>
      </c>
    </row>
    <row r="61" spans="1:27" s="77" customFormat="1" x14ac:dyDescent="0.25">
      <c r="A61" s="519" t="s">
        <v>400</v>
      </c>
      <c r="B61" s="520"/>
      <c r="C61" s="521" t="str">
        <f>+O12</f>
        <v>Mediante acciones de mejora y sostenibilidad del Sistema Integrado de Gestión.</v>
      </c>
      <c r="D61" s="522"/>
      <c r="E61" s="522"/>
      <c r="F61" s="522"/>
      <c r="G61" s="522"/>
      <c r="H61" s="522"/>
      <c r="I61" s="522"/>
      <c r="J61" s="522"/>
      <c r="K61" s="522"/>
      <c r="L61" s="522"/>
      <c r="M61" s="522"/>
      <c r="N61" s="522"/>
      <c r="O61" s="522"/>
      <c r="P61" s="522"/>
      <c r="Q61" s="522"/>
      <c r="R61" s="522"/>
      <c r="S61" s="522"/>
      <c r="T61" s="522"/>
      <c r="U61" s="522"/>
      <c r="V61" s="522"/>
      <c r="W61" s="522"/>
      <c r="X61" s="522"/>
      <c r="Y61" s="522"/>
      <c r="Z61" s="522"/>
      <c r="AA61" s="523"/>
    </row>
    <row r="62" spans="1:27" s="77" customFormat="1" ht="15.75" customHeight="1" x14ac:dyDescent="0.25">
      <c r="A62" s="513" t="s">
        <v>16</v>
      </c>
      <c r="B62" s="514"/>
      <c r="C62" s="515"/>
      <c r="D62" s="527" t="s">
        <v>191</v>
      </c>
      <c r="E62" s="537" t="s">
        <v>24</v>
      </c>
      <c r="F62" s="527" t="s">
        <v>181</v>
      </c>
      <c r="G62" s="527" t="s">
        <v>192</v>
      </c>
      <c r="H62" s="526" t="s">
        <v>17</v>
      </c>
      <c r="I62" s="527" t="s">
        <v>23</v>
      </c>
      <c r="J62" s="530" t="s">
        <v>18</v>
      </c>
      <c r="K62" s="531"/>
      <c r="L62" s="525" t="s">
        <v>185</v>
      </c>
      <c r="M62" s="525"/>
      <c r="N62" s="525"/>
      <c r="O62" s="525"/>
      <c r="P62" s="525"/>
      <c r="Q62" s="525"/>
      <c r="R62" s="525"/>
      <c r="S62" s="525"/>
      <c r="T62" s="525"/>
      <c r="U62" s="525"/>
      <c r="V62" s="525"/>
      <c r="W62" s="525"/>
      <c r="X62" s="526" t="s">
        <v>8</v>
      </c>
      <c r="Y62" s="526"/>
      <c r="Z62" s="526"/>
      <c r="AA62" s="524" t="s">
        <v>204</v>
      </c>
    </row>
    <row r="63" spans="1:27" s="77" customFormat="1" x14ac:dyDescent="0.25">
      <c r="A63" s="516"/>
      <c r="B63" s="517"/>
      <c r="C63" s="518"/>
      <c r="D63" s="528"/>
      <c r="E63" s="538"/>
      <c r="F63" s="528"/>
      <c r="G63" s="528"/>
      <c r="H63" s="526"/>
      <c r="I63" s="528"/>
      <c r="J63" s="525" t="s">
        <v>19</v>
      </c>
      <c r="K63" s="526" t="s">
        <v>20</v>
      </c>
      <c r="L63" s="526" t="s">
        <v>4</v>
      </c>
      <c r="M63" s="526"/>
      <c r="N63" s="526"/>
      <c r="O63" s="526" t="s">
        <v>5</v>
      </c>
      <c r="P63" s="526"/>
      <c r="Q63" s="526"/>
      <c r="R63" s="526" t="s">
        <v>6</v>
      </c>
      <c r="S63" s="526"/>
      <c r="T63" s="526"/>
      <c r="U63" s="526" t="s">
        <v>7</v>
      </c>
      <c r="V63" s="526"/>
      <c r="W63" s="526"/>
      <c r="X63" s="526"/>
      <c r="Y63" s="526"/>
      <c r="Z63" s="526"/>
      <c r="AA63" s="524"/>
    </row>
    <row r="64" spans="1:27" s="77" customFormat="1" ht="30" x14ac:dyDescent="0.25">
      <c r="A64" s="516"/>
      <c r="B64" s="517"/>
      <c r="C64" s="518"/>
      <c r="D64" s="529"/>
      <c r="E64" s="539"/>
      <c r="F64" s="529"/>
      <c r="G64" s="529"/>
      <c r="H64" s="526"/>
      <c r="I64" s="529"/>
      <c r="J64" s="525"/>
      <c r="K64" s="526"/>
      <c r="L64" s="115" t="s">
        <v>183</v>
      </c>
      <c r="M64" s="115" t="s">
        <v>184</v>
      </c>
      <c r="N64" s="115" t="s">
        <v>21</v>
      </c>
      <c r="O64" s="115" t="s">
        <v>183</v>
      </c>
      <c r="P64" s="115" t="s">
        <v>184</v>
      </c>
      <c r="Q64" s="115" t="s">
        <v>21</v>
      </c>
      <c r="R64" s="115" t="s">
        <v>183</v>
      </c>
      <c r="S64" s="115" t="s">
        <v>184</v>
      </c>
      <c r="T64" s="115" t="s">
        <v>21</v>
      </c>
      <c r="U64" s="115" t="s">
        <v>183</v>
      </c>
      <c r="V64" s="115" t="s">
        <v>184</v>
      </c>
      <c r="W64" s="115" t="s">
        <v>21</v>
      </c>
      <c r="X64" s="115" t="s">
        <v>183</v>
      </c>
      <c r="Y64" s="94" t="s">
        <v>184</v>
      </c>
      <c r="Z64" s="94" t="s">
        <v>182</v>
      </c>
      <c r="AA64" s="81" t="s">
        <v>11</v>
      </c>
    </row>
    <row r="65" spans="1:27" s="82" customFormat="1" ht="45" customHeight="1" x14ac:dyDescent="0.25">
      <c r="A65" s="510" t="s">
        <v>208</v>
      </c>
      <c r="B65" s="511"/>
      <c r="C65" s="512"/>
      <c r="D65" s="118" t="s">
        <v>305</v>
      </c>
      <c r="E65" s="140">
        <f>5%/2</f>
        <v>2.5000000000000001E-2</v>
      </c>
      <c r="F65" s="118" t="s">
        <v>209</v>
      </c>
      <c r="G65" s="121" t="s">
        <v>49</v>
      </c>
      <c r="H65" s="307" t="s">
        <v>210</v>
      </c>
      <c r="I65" s="121" t="s">
        <v>211</v>
      </c>
      <c r="J65" s="178">
        <v>42828</v>
      </c>
      <c r="K65" s="178" t="s">
        <v>283</v>
      </c>
      <c r="L65" s="86"/>
      <c r="M65" s="121"/>
      <c r="N65" s="215" t="s">
        <v>406</v>
      </c>
      <c r="O65" s="286">
        <v>4</v>
      </c>
      <c r="P65" s="285">
        <v>0</v>
      </c>
      <c r="Q65" s="285" t="s">
        <v>462</v>
      </c>
      <c r="R65" s="86"/>
      <c r="S65" s="307">
        <v>1.4</v>
      </c>
      <c r="T65" s="307" t="s">
        <v>514</v>
      </c>
      <c r="U65" s="86"/>
      <c r="V65" s="121"/>
      <c r="W65" s="121"/>
      <c r="X65" s="86">
        <f t="shared" ref="X65:Y72" si="7">+SUM(L65,O65,R65,U65)</f>
        <v>4</v>
      </c>
      <c r="Y65" s="86">
        <f t="shared" si="7"/>
        <v>1.4</v>
      </c>
      <c r="Z65" s="127">
        <f t="shared" ref="Z65:Z72" si="8">IFERROR(Y65/X65,"")</f>
        <v>0.35</v>
      </c>
      <c r="AA65" s="314" t="s">
        <v>522</v>
      </c>
    </row>
    <row r="66" spans="1:27" s="82" customFormat="1" ht="45" customHeight="1" x14ac:dyDescent="0.25">
      <c r="A66" s="510" t="s">
        <v>213</v>
      </c>
      <c r="B66" s="511"/>
      <c r="C66" s="512"/>
      <c r="D66" s="118" t="s">
        <v>306</v>
      </c>
      <c r="E66" s="140">
        <f>10%/2</f>
        <v>0.05</v>
      </c>
      <c r="F66" s="118" t="s">
        <v>214</v>
      </c>
      <c r="G66" s="121" t="s">
        <v>49</v>
      </c>
      <c r="H66" s="307" t="s">
        <v>216</v>
      </c>
      <c r="I66" s="121" t="s">
        <v>215</v>
      </c>
      <c r="J66" s="178">
        <v>42870</v>
      </c>
      <c r="K66" s="178">
        <v>43099</v>
      </c>
      <c r="L66" s="86"/>
      <c r="M66" s="121"/>
      <c r="N66" s="213"/>
      <c r="O66" s="286"/>
      <c r="P66" s="285"/>
      <c r="Q66" s="285"/>
      <c r="R66" s="86">
        <v>1</v>
      </c>
      <c r="S66" s="307">
        <v>0.75</v>
      </c>
      <c r="T66" s="307" t="s">
        <v>515</v>
      </c>
      <c r="U66" s="86">
        <v>1</v>
      </c>
      <c r="V66" s="121"/>
      <c r="W66" s="121"/>
      <c r="X66" s="86">
        <f t="shared" si="7"/>
        <v>2</v>
      </c>
      <c r="Y66" s="86">
        <f t="shared" si="7"/>
        <v>0.75</v>
      </c>
      <c r="Z66" s="127">
        <f t="shared" si="8"/>
        <v>0.375</v>
      </c>
      <c r="AA66" s="314" t="s">
        <v>523</v>
      </c>
    </row>
    <row r="67" spans="1:27" s="82" customFormat="1" ht="45" customHeight="1" x14ac:dyDescent="0.25">
      <c r="A67" s="510" t="s">
        <v>331</v>
      </c>
      <c r="B67" s="511"/>
      <c r="C67" s="512"/>
      <c r="D67" s="118" t="s">
        <v>307</v>
      </c>
      <c r="E67" s="140">
        <f>10%/2</f>
        <v>0.05</v>
      </c>
      <c r="F67" s="118" t="s">
        <v>217</v>
      </c>
      <c r="G67" s="121" t="s">
        <v>49</v>
      </c>
      <c r="H67" s="307" t="s">
        <v>210</v>
      </c>
      <c r="I67" s="121" t="s">
        <v>215</v>
      </c>
      <c r="J67" s="178">
        <v>42809</v>
      </c>
      <c r="K67" s="178">
        <v>42916</v>
      </c>
      <c r="L67" s="86"/>
      <c r="M67" s="121"/>
      <c r="N67" s="215" t="s">
        <v>407</v>
      </c>
      <c r="O67" s="286">
        <v>1</v>
      </c>
      <c r="P67" s="285">
        <v>0</v>
      </c>
      <c r="Q67" s="285" t="s">
        <v>463</v>
      </c>
      <c r="R67" s="86"/>
      <c r="S67" s="307">
        <v>0.75</v>
      </c>
      <c r="T67" s="307" t="s">
        <v>516</v>
      </c>
      <c r="U67" s="86"/>
      <c r="V67" s="121"/>
      <c r="W67" s="121"/>
      <c r="X67" s="86">
        <f t="shared" si="7"/>
        <v>1</v>
      </c>
      <c r="Y67" s="86">
        <f t="shared" si="7"/>
        <v>0.75</v>
      </c>
      <c r="Z67" s="127">
        <f t="shared" si="8"/>
        <v>0.75</v>
      </c>
      <c r="AA67" s="314" t="s">
        <v>524</v>
      </c>
    </row>
    <row r="68" spans="1:27" s="82" customFormat="1" ht="45" customHeight="1" x14ac:dyDescent="0.25">
      <c r="A68" s="510" t="s">
        <v>218</v>
      </c>
      <c r="B68" s="511"/>
      <c r="C68" s="512"/>
      <c r="D68" s="118" t="s">
        <v>308</v>
      </c>
      <c r="E68" s="140">
        <f>10%/2</f>
        <v>0.05</v>
      </c>
      <c r="F68" s="118" t="s">
        <v>219</v>
      </c>
      <c r="G68" s="121" t="s">
        <v>49</v>
      </c>
      <c r="H68" s="307" t="s">
        <v>210</v>
      </c>
      <c r="I68" s="121" t="s">
        <v>212</v>
      </c>
      <c r="J68" s="178">
        <v>42870</v>
      </c>
      <c r="K68" s="178">
        <v>43099</v>
      </c>
      <c r="L68" s="86"/>
      <c r="M68" s="121"/>
      <c r="N68" s="215" t="s">
        <v>408</v>
      </c>
      <c r="O68" s="286"/>
      <c r="P68" s="285"/>
      <c r="Q68" s="289" t="s">
        <v>464</v>
      </c>
      <c r="R68" s="86">
        <v>1</v>
      </c>
      <c r="S68" s="307">
        <v>1</v>
      </c>
      <c r="T68" s="307" t="s">
        <v>517</v>
      </c>
      <c r="U68" s="86">
        <v>1</v>
      </c>
      <c r="V68" s="121"/>
      <c r="W68" s="121"/>
      <c r="X68" s="86">
        <f t="shared" si="7"/>
        <v>2</v>
      </c>
      <c r="Y68" s="86">
        <f t="shared" si="7"/>
        <v>1</v>
      </c>
      <c r="Z68" s="127">
        <f t="shared" si="8"/>
        <v>0.5</v>
      </c>
      <c r="AA68" s="314" t="s">
        <v>525</v>
      </c>
    </row>
    <row r="69" spans="1:27" s="82" customFormat="1" ht="45" customHeight="1" x14ac:dyDescent="0.25">
      <c r="A69" s="510" t="s">
        <v>226</v>
      </c>
      <c r="B69" s="511"/>
      <c r="C69" s="512"/>
      <c r="D69" s="84" t="s">
        <v>312</v>
      </c>
      <c r="E69" s="140">
        <f>5%/2</f>
        <v>2.5000000000000001E-2</v>
      </c>
      <c r="F69" s="84" t="s">
        <v>280</v>
      </c>
      <c r="G69" s="106" t="s">
        <v>49</v>
      </c>
      <c r="H69" s="307" t="s">
        <v>513</v>
      </c>
      <c r="I69" s="307" t="s">
        <v>513</v>
      </c>
      <c r="J69" s="178">
        <v>42736</v>
      </c>
      <c r="K69" s="178">
        <v>43099</v>
      </c>
      <c r="L69" s="105">
        <v>0.25</v>
      </c>
      <c r="M69" s="214">
        <v>0.25</v>
      </c>
      <c r="N69" s="215" t="s">
        <v>409</v>
      </c>
      <c r="O69" s="287">
        <v>0.25</v>
      </c>
      <c r="P69" s="288">
        <v>0.25</v>
      </c>
      <c r="Q69" s="289" t="s">
        <v>409</v>
      </c>
      <c r="R69" s="105">
        <v>0.25</v>
      </c>
      <c r="S69" s="291">
        <v>0.11</v>
      </c>
      <c r="T69" s="307" t="s">
        <v>518</v>
      </c>
      <c r="U69" s="105">
        <v>0.25</v>
      </c>
      <c r="V69" s="117"/>
      <c r="W69" s="117"/>
      <c r="X69" s="105">
        <f t="shared" si="7"/>
        <v>1</v>
      </c>
      <c r="Y69" s="105">
        <f t="shared" si="7"/>
        <v>0.61</v>
      </c>
      <c r="Z69" s="127">
        <f t="shared" si="8"/>
        <v>0.61</v>
      </c>
      <c r="AA69" s="314" t="s">
        <v>526</v>
      </c>
    </row>
    <row r="70" spans="1:27" s="82" customFormat="1" ht="45" customHeight="1" x14ac:dyDescent="0.25">
      <c r="A70" s="510" t="s">
        <v>220</v>
      </c>
      <c r="B70" s="511"/>
      <c r="C70" s="512"/>
      <c r="D70" s="118" t="s">
        <v>309</v>
      </c>
      <c r="E70" s="140">
        <f>5%/2</f>
        <v>2.5000000000000001E-2</v>
      </c>
      <c r="F70" s="118" t="s">
        <v>222</v>
      </c>
      <c r="G70" s="121" t="s">
        <v>43</v>
      </c>
      <c r="H70" s="307" t="s">
        <v>224</v>
      </c>
      <c r="I70" s="121" t="s">
        <v>225</v>
      </c>
      <c r="J70" s="178">
        <v>42809</v>
      </c>
      <c r="K70" s="178">
        <v>42885</v>
      </c>
      <c r="L70" s="86"/>
      <c r="M70" s="121"/>
      <c r="N70" s="121"/>
      <c r="O70" s="286">
        <v>1</v>
      </c>
      <c r="P70" s="285">
        <v>0</v>
      </c>
      <c r="Q70" s="285" t="s">
        <v>465</v>
      </c>
      <c r="R70" s="86"/>
      <c r="S70" s="307"/>
      <c r="T70" s="307" t="s">
        <v>519</v>
      </c>
      <c r="U70" s="86"/>
      <c r="V70" s="121"/>
      <c r="W70" s="121"/>
      <c r="X70" s="86">
        <f t="shared" si="7"/>
        <v>1</v>
      </c>
      <c r="Y70" s="86">
        <f t="shared" si="7"/>
        <v>0</v>
      </c>
      <c r="Z70" s="127">
        <f t="shared" si="8"/>
        <v>0</v>
      </c>
      <c r="AA70" s="314" t="s">
        <v>527</v>
      </c>
    </row>
    <row r="71" spans="1:27" s="82" customFormat="1" ht="45" customHeight="1" x14ac:dyDescent="0.25">
      <c r="A71" s="510" t="s">
        <v>221</v>
      </c>
      <c r="B71" s="511"/>
      <c r="C71" s="512"/>
      <c r="D71" s="118" t="s">
        <v>310</v>
      </c>
      <c r="E71" s="140">
        <f>5%/2</f>
        <v>2.5000000000000001E-2</v>
      </c>
      <c r="F71" s="118" t="s">
        <v>223</v>
      </c>
      <c r="G71" s="121" t="s">
        <v>43</v>
      </c>
      <c r="H71" s="307" t="s">
        <v>224</v>
      </c>
      <c r="I71" s="121" t="s">
        <v>225</v>
      </c>
      <c r="J71" s="178">
        <v>42842</v>
      </c>
      <c r="K71" s="178">
        <v>42977</v>
      </c>
      <c r="L71" s="86"/>
      <c r="M71" s="121"/>
      <c r="N71" s="121"/>
      <c r="O71" s="286"/>
      <c r="P71" s="285"/>
      <c r="Q71" s="285"/>
      <c r="R71" s="86">
        <v>1</v>
      </c>
      <c r="S71" s="307">
        <v>0</v>
      </c>
      <c r="T71" s="307" t="s">
        <v>520</v>
      </c>
      <c r="U71" s="86"/>
      <c r="V71" s="121"/>
      <c r="W71" s="121"/>
      <c r="X71" s="86">
        <f t="shared" si="7"/>
        <v>1</v>
      </c>
      <c r="Y71" s="86">
        <f t="shared" si="7"/>
        <v>0</v>
      </c>
      <c r="Z71" s="127">
        <f t="shared" si="8"/>
        <v>0</v>
      </c>
      <c r="AA71" s="314"/>
    </row>
    <row r="72" spans="1:27" s="82" customFormat="1" ht="45" customHeight="1" x14ac:dyDescent="0.25">
      <c r="A72" s="510" t="s">
        <v>255</v>
      </c>
      <c r="B72" s="511"/>
      <c r="C72" s="512"/>
      <c r="D72" s="118" t="s">
        <v>311</v>
      </c>
      <c r="E72" s="140">
        <f>10%/2</f>
        <v>0.05</v>
      </c>
      <c r="F72" s="118" t="s">
        <v>257</v>
      </c>
      <c r="G72" s="121" t="s">
        <v>43</v>
      </c>
      <c r="H72" s="307" t="s">
        <v>224</v>
      </c>
      <c r="I72" s="121" t="s">
        <v>256</v>
      </c>
      <c r="J72" s="178">
        <v>42842</v>
      </c>
      <c r="K72" s="178">
        <v>43099</v>
      </c>
      <c r="L72" s="86"/>
      <c r="M72" s="121"/>
      <c r="N72" s="121"/>
      <c r="O72" s="288">
        <v>0.2</v>
      </c>
      <c r="P72" s="288">
        <v>0.2</v>
      </c>
      <c r="Q72" s="285" t="s">
        <v>466</v>
      </c>
      <c r="R72" s="137">
        <v>0.4</v>
      </c>
      <c r="S72" s="307">
        <v>0</v>
      </c>
      <c r="T72" s="307" t="s">
        <v>521</v>
      </c>
      <c r="U72" s="137">
        <v>0.4</v>
      </c>
      <c r="V72" s="121"/>
      <c r="W72" s="121"/>
      <c r="X72" s="105">
        <f t="shared" si="7"/>
        <v>1</v>
      </c>
      <c r="Y72" s="105">
        <f t="shared" si="7"/>
        <v>0.2</v>
      </c>
      <c r="Z72" s="127">
        <f t="shared" si="8"/>
        <v>0.2</v>
      </c>
      <c r="AA72" s="314" t="s">
        <v>528</v>
      </c>
    </row>
    <row r="73" spans="1:27" s="82" customFormat="1" x14ac:dyDescent="0.25">
      <c r="A73" s="88"/>
      <c r="B73" s="88"/>
      <c r="C73" s="88"/>
      <c r="D73" s="89"/>
      <c r="E73" s="111"/>
      <c r="F73" s="90"/>
      <c r="G73" s="90"/>
      <c r="H73" s="90"/>
      <c r="I73" s="90"/>
      <c r="J73" s="91"/>
      <c r="K73" s="91"/>
      <c r="L73" s="92"/>
      <c r="M73" s="90"/>
      <c r="N73" s="90"/>
      <c r="O73" s="92"/>
      <c r="P73" s="90"/>
      <c r="Q73" s="90"/>
      <c r="R73" s="92"/>
      <c r="S73" s="90"/>
      <c r="T73" s="90"/>
      <c r="U73" s="92"/>
      <c r="V73" s="90"/>
      <c r="W73" s="90"/>
      <c r="X73" s="135"/>
      <c r="Y73" s="135"/>
      <c r="Z73" s="93"/>
      <c r="AA73" s="157">
        <f>+SUMPRODUCT(Z65:Z72,E65:E72)</f>
        <v>0.11524999999999999</v>
      </c>
    </row>
    <row r="74" spans="1:27" s="77" customFormat="1" x14ac:dyDescent="0.25">
      <c r="A74" s="519" t="s">
        <v>434</v>
      </c>
      <c r="B74" s="520"/>
      <c r="C74" s="521" t="str">
        <f>+O13</f>
        <v>Mediante el fortalecimiento de la comunicación interna y el trabajo en equipo.</v>
      </c>
      <c r="D74" s="522"/>
      <c r="E74" s="522"/>
      <c r="F74" s="522"/>
      <c r="G74" s="522"/>
      <c r="H74" s="522"/>
      <c r="I74" s="522"/>
      <c r="J74" s="522"/>
      <c r="K74" s="522"/>
      <c r="L74" s="522"/>
      <c r="M74" s="522"/>
      <c r="N74" s="522"/>
      <c r="O74" s="522"/>
      <c r="P74" s="522"/>
      <c r="Q74" s="522"/>
      <c r="R74" s="522"/>
      <c r="S74" s="522"/>
      <c r="T74" s="522"/>
      <c r="U74" s="522"/>
      <c r="V74" s="522"/>
      <c r="W74" s="522"/>
      <c r="X74" s="522"/>
      <c r="Y74" s="522"/>
      <c r="Z74" s="522"/>
      <c r="AA74" s="523"/>
    </row>
    <row r="75" spans="1:27" s="77" customFormat="1" ht="15.75" customHeight="1" x14ac:dyDescent="0.25">
      <c r="A75" s="513" t="s">
        <v>16</v>
      </c>
      <c r="B75" s="514"/>
      <c r="C75" s="515"/>
      <c r="D75" s="527" t="s">
        <v>191</v>
      </c>
      <c r="E75" s="537" t="s">
        <v>24</v>
      </c>
      <c r="F75" s="527" t="s">
        <v>181</v>
      </c>
      <c r="G75" s="527" t="s">
        <v>192</v>
      </c>
      <c r="H75" s="526" t="s">
        <v>17</v>
      </c>
      <c r="I75" s="527" t="s">
        <v>23</v>
      </c>
      <c r="J75" s="530" t="s">
        <v>18</v>
      </c>
      <c r="K75" s="531"/>
      <c r="L75" s="525" t="s">
        <v>185</v>
      </c>
      <c r="M75" s="525"/>
      <c r="N75" s="525"/>
      <c r="O75" s="525"/>
      <c r="P75" s="525"/>
      <c r="Q75" s="525"/>
      <c r="R75" s="525"/>
      <c r="S75" s="525"/>
      <c r="T75" s="525"/>
      <c r="U75" s="525"/>
      <c r="V75" s="525"/>
      <c r="W75" s="525"/>
      <c r="X75" s="526" t="s">
        <v>8</v>
      </c>
      <c r="Y75" s="526"/>
      <c r="Z75" s="526"/>
      <c r="AA75" s="524" t="s">
        <v>204</v>
      </c>
    </row>
    <row r="76" spans="1:27" s="77" customFormat="1" x14ac:dyDescent="0.25">
      <c r="A76" s="516"/>
      <c r="B76" s="517"/>
      <c r="C76" s="518"/>
      <c r="D76" s="528"/>
      <c r="E76" s="538"/>
      <c r="F76" s="528"/>
      <c r="G76" s="528"/>
      <c r="H76" s="526"/>
      <c r="I76" s="528"/>
      <c r="J76" s="525" t="s">
        <v>19</v>
      </c>
      <c r="K76" s="526" t="s">
        <v>20</v>
      </c>
      <c r="L76" s="526" t="s">
        <v>4</v>
      </c>
      <c r="M76" s="526"/>
      <c r="N76" s="526"/>
      <c r="O76" s="526" t="s">
        <v>5</v>
      </c>
      <c r="P76" s="526"/>
      <c r="Q76" s="526"/>
      <c r="R76" s="526" t="s">
        <v>6</v>
      </c>
      <c r="S76" s="526"/>
      <c r="T76" s="526"/>
      <c r="U76" s="526" t="s">
        <v>7</v>
      </c>
      <c r="V76" s="526"/>
      <c r="W76" s="526"/>
      <c r="X76" s="526"/>
      <c r="Y76" s="526"/>
      <c r="Z76" s="526"/>
      <c r="AA76" s="524"/>
    </row>
    <row r="77" spans="1:27" s="77" customFormat="1" ht="30" x14ac:dyDescent="0.25">
      <c r="A77" s="516"/>
      <c r="B77" s="517"/>
      <c r="C77" s="518"/>
      <c r="D77" s="529"/>
      <c r="E77" s="539"/>
      <c r="F77" s="529"/>
      <c r="G77" s="529"/>
      <c r="H77" s="526"/>
      <c r="I77" s="529"/>
      <c r="J77" s="525"/>
      <c r="K77" s="526"/>
      <c r="L77" s="115" t="s">
        <v>183</v>
      </c>
      <c r="M77" s="115" t="s">
        <v>184</v>
      </c>
      <c r="N77" s="115" t="s">
        <v>21</v>
      </c>
      <c r="O77" s="115" t="s">
        <v>183</v>
      </c>
      <c r="P77" s="115" t="s">
        <v>184</v>
      </c>
      <c r="Q77" s="115" t="s">
        <v>21</v>
      </c>
      <c r="R77" s="115" t="s">
        <v>183</v>
      </c>
      <c r="S77" s="115" t="s">
        <v>184</v>
      </c>
      <c r="T77" s="115" t="s">
        <v>21</v>
      </c>
      <c r="U77" s="115" t="s">
        <v>183</v>
      </c>
      <c r="V77" s="115" t="s">
        <v>184</v>
      </c>
      <c r="W77" s="115" t="s">
        <v>21</v>
      </c>
      <c r="X77" s="115" t="s">
        <v>183</v>
      </c>
      <c r="Y77" s="94" t="s">
        <v>184</v>
      </c>
      <c r="Z77" s="94" t="s">
        <v>182</v>
      </c>
      <c r="AA77" s="81" t="s">
        <v>11</v>
      </c>
    </row>
    <row r="78" spans="1:27" s="82" customFormat="1" ht="409.5" x14ac:dyDescent="0.25">
      <c r="A78" s="510" t="s">
        <v>228</v>
      </c>
      <c r="B78" s="511"/>
      <c r="C78" s="512"/>
      <c r="D78" s="118" t="s">
        <v>313</v>
      </c>
      <c r="E78" s="140">
        <f>10%/2</f>
        <v>0.05</v>
      </c>
      <c r="F78" s="118" t="s">
        <v>284</v>
      </c>
      <c r="G78" s="121" t="s">
        <v>49</v>
      </c>
      <c r="H78" s="121" t="s">
        <v>332</v>
      </c>
      <c r="I78" s="121" t="s">
        <v>212</v>
      </c>
      <c r="J78" s="85">
        <v>42870</v>
      </c>
      <c r="K78" s="85">
        <v>43069</v>
      </c>
      <c r="L78" s="86"/>
      <c r="M78" s="121"/>
      <c r="N78" s="121"/>
      <c r="O78" s="137">
        <v>0.3</v>
      </c>
      <c r="P78" s="291">
        <v>0.33</v>
      </c>
      <c r="Q78" s="290" t="s">
        <v>467</v>
      </c>
      <c r="R78" s="137">
        <v>0.3</v>
      </c>
      <c r="S78" s="291">
        <v>0.18181818199999999</v>
      </c>
      <c r="T78" s="307" t="s">
        <v>529</v>
      </c>
      <c r="U78" s="137">
        <v>0.2</v>
      </c>
      <c r="V78" s="121"/>
      <c r="W78" s="121"/>
      <c r="X78" s="128">
        <f>+SUM(L78,O78,R78,U78)</f>
        <v>0.8</v>
      </c>
      <c r="Y78" s="128">
        <f>+SUM(M78,P78,S78,V78)</f>
        <v>0.51181818200000007</v>
      </c>
      <c r="Z78" s="127">
        <f>IFERROR(Y78/X78,"")</f>
        <v>0.63977272750000003</v>
      </c>
      <c r="AA78" s="308" t="s">
        <v>530</v>
      </c>
    </row>
    <row r="79" spans="1:27" s="77" customFormat="1" x14ac:dyDescent="0.25">
      <c r="A79" s="75"/>
      <c r="B79" s="75"/>
      <c r="C79" s="75"/>
      <c r="D79" s="75"/>
      <c r="E79" s="112"/>
      <c r="F79" s="75"/>
      <c r="G79" s="75"/>
      <c r="H79" s="75"/>
      <c r="I79" s="75"/>
      <c r="J79" s="75"/>
      <c r="K79" s="76"/>
      <c r="L79" s="76"/>
      <c r="M79" s="76"/>
      <c r="N79" s="76"/>
      <c r="O79" s="76"/>
      <c r="P79" s="131"/>
      <c r="Q79" s="131"/>
      <c r="R79" s="131"/>
      <c r="S79" s="131"/>
      <c r="T79" s="131"/>
      <c r="U79" s="131"/>
      <c r="V79" s="131"/>
      <c r="W79" s="131"/>
      <c r="X79" s="131"/>
      <c r="Y79" s="131"/>
      <c r="Z79" s="131"/>
      <c r="AA79" s="156">
        <f>+Z78*E78</f>
        <v>3.1988636375000004E-2</v>
      </c>
    </row>
    <row r="80" spans="1:27" s="77" customFormat="1" x14ac:dyDescent="0.25">
      <c r="A80" s="519" t="s">
        <v>435</v>
      </c>
      <c r="B80" s="520"/>
      <c r="C80" s="521" t="str">
        <f>+O14</f>
        <v>Mediante el fortalecimiento de ejercicios de rendición de cuentas y otros mecanismos de participación y control social.</v>
      </c>
      <c r="D80" s="522"/>
      <c r="E80" s="522"/>
      <c r="F80" s="522"/>
      <c r="G80" s="522"/>
      <c r="H80" s="522"/>
      <c r="I80" s="522"/>
      <c r="J80" s="522"/>
      <c r="K80" s="522"/>
      <c r="L80" s="522"/>
      <c r="M80" s="522"/>
      <c r="N80" s="522"/>
      <c r="O80" s="522"/>
      <c r="P80" s="522"/>
      <c r="Q80" s="522"/>
      <c r="R80" s="522"/>
      <c r="S80" s="522"/>
      <c r="T80" s="522"/>
      <c r="U80" s="522"/>
      <c r="V80" s="522"/>
      <c r="W80" s="522"/>
      <c r="X80" s="522"/>
      <c r="Y80" s="522"/>
      <c r="Z80" s="522"/>
      <c r="AA80" s="523"/>
    </row>
    <row r="81" spans="1:27" s="77" customFormat="1" ht="15.75" customHeight="1" x14ac:dyDescent="0.25">
      <c r="A81" s="513" t="s">
        <v>16</v>
      </c>
      <c r="B81" s="514"/>
      <c r="C81" s="515"/>
      <c r="D81" s="527" t="s">
        <v>191</v>
      </c>
      <c r="E81" s="537" t="s">
        <v>24</v>
      </c>
      <c r="F81" s="527" t="s">
        <v>181</v>
      </c>
      <c r="G81" s="527" t="s">
        <v>192</v>
      </c>
      <c r="H81" s="526" t="s">
        <v>17</v>
      </c>
      <c r="I81" s="527" t="s">
        <v>23</v>
      </c>
      <c r="J81" s="530" t="s">
        <v>18</v>
      </c>
      <c r="K81" s="531"/>
      <c r="L81" s="525" t="s">
        <v>185</v>
      </c>
      <c r="M81" s="525"/>
      <c r="N81" s="525"/>
      <c r="O81" s="525"/>
      <c r="P81" s="525"/>
      <c r="Q81" s="525"/>
      <c r="R81" s="525"/>
      <c r="S81" s="525"/>
      <c r="T81" s="525"/>
      <c r="U81" s="525"/>
      <c r="V81" s="525"/>
      <c r="W81" s="525"/>
      <c r="X81" s="526" t="s">
        <v>8</v>
      </c>
      <c r="Y81" s="526"/>
      <c r="Z81" s="526"/>
      <c r="AA81" s="524" t="s">
        <v>204</v>
      </c>
    </row>
    <row r="82" spans="1:27" s="77" customFormat="1" x14ac:dyDescent="0.25">
      <c r="A82" s="516"/>
      <c r="B82" s="517"/>
      <c r="C82" s="518"/>
      <c r="D82" s="528"/>
      <c r="E82" s="538"/>
      <c r="F82" s="528"/>
      <c r="G82" s="528"/>
      <c r="H82" s="526"/>
      <c r="I82" s="528"/>
      <c r="J82" s="525" t="s">
        <v>19</v>
      </c>
      <c r="K82" s="526" t="s">
        <v>20</v>
      </c>
      <c r="L82" s="526" t="s">
        <v>4</v>
      </c>
      <c r="M82" s="526"/>
      <c r="N82" s="526"/>
      <c r="O82" s="526" t="s">
        <v>5</v>
      </c>
      <c r="P82" s="526"/>
      <c r="Q82" s="526"/>
      <c r="R82" s="526" t="s">
        <v>6</v>
      </c>
      <c r="S82" s="526"/>
      <c r="T82" s="526"/>
      <c r="U82" s="526" t="s">
        <v>7</v>
      </c>
      <c r="V82" s="526"/>
      <c r="W82" s="526"/>
      <c r="X82" s="526"/>
      <c r="Y82" s="526"/>
      <c r="Z82" s="526"/>
      <c r="AA82" s="524"/>
    </row>
    <row r="83" spans="1:27" s="77" customFormat="1" ht="30" x14ac:dyDescent="0.25">
      <c r="A83" s="516"/>
      <c r="B83" s="517"/>
      <c r="C83" s="518"/>
      <c r="D83" s="529"/>
      <c r="E83" s="539"/>
      <c r="F83" s="529"/>
      <c r="G83" s="529"/>
      <c r="H83" s="526"/>
      <c r="I83" s="529"/>
      <c r="J83" s="525"/>
      <c r="K83" s="526"/>
      <c r="L83" s="115" t="s">
        <v>183</v>
      </c>
      <c r="M83" s="115" t="s">
        <v>184</v>
      </c>
      <c r="N83" s="115" t="s">
        <v>21</v>
      </c>
      <c r="O83" s="115" t="s">
        <v>183</v>
      </c>
      <c r="P83" s="115" t="s">
        <v>184</v>
      </c>
      <c r="Q83" s="115" t="s">
        <v>21</v>
      </c>
      <c r="R83" s="115" t="s">
        <v>183</v>
      </c>
      <c r="S83" s="115" t="s">
        <v>184</v>
      </c>
      <c r="T83" s="115" t="s">
        <v>21</v>
      </c>
      <c r="U83" s="115" t="s">
        <v>183</v>
      </c>
      <c r="V83" s="115" t="s">
        <v>184</v>
      </c>
      <c r="W83" s="115" t="s">
        <v>21</v>
      </c>
      <c r="X83" s="115" t="s">
        <v>183</v>
      </c>
      <c r="Y83" s="94" t="s">
        <v>184</v>
      </c>
      <c r="Z83" s="94" t="s">
        <v>182</v>
      </c>
      <c r="AA83" s="81" t="s">
        <v>11</v>
      </c>
    </row>
    <row r="84" spans="1:27" s="82" customFormat="1" ht="40.5" customHeight="1" x14ac:dyDescent="0.25">
      <c r="A84" s="510" t="s">
        <v>229</v>
      </c>
      <c r="B84" s="511"/>
      <c r="C84" s="512"/>
      <c r="D84" s="118" t="s">
        <v>258</v>
      </c>
      <c r="E84" s="140">
        <f>10%/2</f>
        <v>0.05</v>
      </c>
      <c r="F84" s="118" t="s">
        <v>279</v>
      </c>
      <c r="G84" s="121" t="s">
        <v>34</v>
      </c>
      <c r="H84" s="121" t="s">
        <v>242</v>
      </c>
      <c r="I84" s="121" t="s">
        <v>207</v>
      </c>
      <c r="J84" s="85">
        <v>43089</v>
      </c>
      <c r="K84" s="85">
        <v>42765</v>
      </c>
      <c r="L84" s="86"/>
      <c r="M84" s="121"/>
      <c r="N84" s="121"/>
      <c r="O84" s="86"/>
      <c r="P84" s="121"/>
      <c r="Q84" s="121"/>
      <c r="R84" s="86"/>
      <c r="S84" s="121"/>
      <c r="T84" s="121"/>
      <c r="U84" s="86">
        <v>1</v>
      </c>
      <c r="V84" s="121"/>
      <c r="W84" s="121"/>
      <c r="X84" s="86">
        <f>+SUM(L84,O84,R84,U84)</f>
        <v>1</v>
      </c>
      <c r="Y84" s="86">
        <f>+SUM(M84,P84,S84,V84)</f>
        <v>0</v>
      </c>
      <c r="Z84" s="127">
        <f>IFERROR(Y84/X84,"")</f>
        <v>0</v>
      </c>
      <c r="AA84" s="87"/>
    </row>
    <row r="85" spans="1:27" s="171" customFormat="1" x14ac:dyDescent="0.25">
      <c r="A85" s="150"/>
      <c r="B85" s="150"/>
      <c r="C85" s="150"/>
      <c r="D85" s="150"/>
      <c r="E85" s="187"/>
      <c r="F85" s="150"/>
      <c r="G85" s="180"/>
      <c r="H85" s="180"/>
      <c r="I85" s="180"/>
      <c r="J85" s="188"/>
      <c r="K85" s="188"/>
      <c r="L85" s="152"/>
      <c r="M85" s="180"/>
      <c r="N85" s="180"/>
      <c r="O85" s="152"/>
      <c r="P85" s="180"/>
      <c r="Q85" s="180"/>
      <c r="R85" s="152"/>
      <c r="S85" s="180"/>
      <c r="T85" s="180"/>
      <c r="U85" s="152"/>
      <c r="V85" s="180"/>
      <c r="W85" s="180"/>
      <c r="X85" s="152"/>
      <c r="Y85" s="152"/>
      <c r="Z85" s="152"/>
      <c r="AA85" s="154">
        <f>+Z51*E51</f>
        <v>1.0087719466666666E-2</v>
      </c>
    </row>
    <row r="86" spans="1:27" s="171" customFormat="1" ht="28.5" x14ac:dyDescent="0.25">
      <c r="A86" s="180"/>
      <c r="B86" s="155" t="s">
        <v>351</v>
      </c>
      <c r="C86" s="150" t="str">
        <f>+'Marco General'!C86</f>
        <v>POA 2017 versión Seguimiento Trimestre III</v>
      </c>
      <c r="D86" s="150"/>
      <c r="E86" s="180"/>
      <c r="F86" s="180"/>
      <c r="G86" s="180"/>
      <c r="H86" s="180"/>
      <c r="I86" s="180"/>
      <c r="J86" s="151"/>
      <c r="K86" s="151"/>
      <c r="L86" s="152"/>
      <c r="M86" s="180"/>
      <c r="N86" s="180"/>
      <c r="O86" s="152"/>
      <c r="P86" s="180"/>
      <c r="Q86" s="180"/>
      <c r="R86" s="152"/>
      <c r="S86" s="180"/>
      <c r="T86" s="180"/>
      <c r="U86" s="152"/>
      <c r="V86" s="180"/>
      <c r="W86" s="180"/>
      <c r="X86" s="153"/>
      <c r="Y86" s="153"/>
      <c r="Z86" s="154"/>
      <c r="AA86" s="158">
        <f>+SUM(AA32,AA46,AA52,AA60,AA73,AA79,AA85)</f>
        <v>0.66098389203375763</v>
      </c>
    </row>
    <row r="87" spans="1:27" s="271" customFormat="1" x14ac:dyDescent="0.25">
      <c r="A87" s="270"/>
      <c r="B87" s="270"/>
      <c r="K87" s="274"/>
      <c r="P87" s="272"/>
      <c r="Q87" s="266"/>
      <c r="R87" s="200"/>
      <c r="S87" s="266"/>
      <c r="T87" s="266"/>
      <c r="U87" s="200"/>
      <c r="V87" s="266"/>
    </row>
    <row r="88" spans="1:27" s="171" customFormat="1" ht="56.25" customHeight="1" x14ac:dyDescent="0.25">
      <c r="E88" s="502" t="s">
        <v>353</v>
      </c>
      <c r="F88" s="502"/>
      <c r="G88" s="502"/>
      <c r="H88" s="502"/>
      <c r="I88" s="502"/>
      <c r="L88" s="168"/>
      <c r="M88" s="502" t="s">
        <v>352</v>
      </c>
      <c r="N88" s="502"/>
      <c r="O88" s="502"/>
      <c r="P88" s="502"/>
      <c r="Q88" s="502"/>
      <c r="R88" s="502"/>
      <c r="S88" s="180"/>
      <c r="T88" s="180"/>
      <c r="U88" s="152"/>
      <c r="V88" s="180"/>
      <c r="W88" s="172"/>
      <c r="X88" s="172"/>
      <c r="Y88" s="172"/>
      <c r="Z88" s="172"/>
      <c r="AA88" s="172"/>
    </row>
    <row r="89" spans="1:27" s="171" customFormat="1" x14ac:dyDescent="0.25">
      <c r="A89" s="169"/>
      <c r="B89" s="169"/>
      <c r="C89" s="169"/>
      <c r="D89" s="169"/>
      <c r="E89" s="189"/>
      <c r="F89" s="169"/>
      <c r="G89" s="169"/>
      <c r="H89" s="169"/>
      <c r="I89" s="169"/>
      <c r="J89" s="169"/>
      <c r="K89" s="170"/>
      <c r="L89" s="170"/>
      <c r="M89" s="170"/>
      <c r="N89" s="170"/>
      <c r="O89" s="170"/>
      <c r="P89" s="190"/>
      <c r="Q89" s="190"/>
      <c r="R89" s="190"/>
      <c r="S89" s="190"/>
      <c r="T89" s="190"/>
      <c r="U89" s="190"/>
      <c r="V89" s="190"/>
      <c r="W89" s="190"/>
      <c r="X89" s="190"/>
      <c r="Y89" s="190"/>
      <c r="Z89" s="190"/>
      <c r="AA89" s="172"/>
    </row>
    <row r="90" spans="1:27" s="171" customFormat="1" x14ac:dyDescent="0.25">
      <c r="A90" s="169"/>
      <c r="B90" s="169"/>
      <c r="C90" s="169"/>
      <c r="D90" s="169"/>
      <c r="E90" s="189"/>
      <c r="F90" s="169"/>
      <c r="G90" s="169"/>
      <c r="H90" s="169"/>
      <c r="I90" s="169"/>
      <c r="J90" s="169"/>
      <c r="K90" s="170"/>
      <c r="L90" s="170"/>
      <c r="M90" s="170"/>
      <c r="N90" s="170"/>
      <c r="O90" s="170"/>
      <c r="P90" s="190"/>
      <c r="Q90" s="190"/>
      <c r="R90" s="190"/>
      <c r="S90" s="190"/>
      <c r="T90" s="190"/>
      <c r="U90" s="190"/>
      <c r="V90" s="190"/>
      <c r="W90" s="190"/>
      <c r="X90" s="190"/>
      <c r="Y90" s="190"/>
      <c r="Z90" s="190"/>
      <c r="AA90" s="172"/>
    </row>
    <row r="91" spans="1:27" s="171" customFormat="1" x14ac:dyDescent="0.25">
      <c r="A91" s="169"/>
      <c r="B91" s="169"/>
      <c r="C91" s="169"/>
      <c r="D91" s="169"/>
      <c r="E91" s="189"/>
      <c r="F91" s="169"/>
      <c r="G91" s="169"/>
      <c r="H91" s="169"/>
      <c r="I91" s="169"/>
      <c r="J91" s="169"/>
      <c r="K91" s="170"/>
      <c r="L91" s="170"/>
      <c r="M91" s="170"/>
      <c r="N91" s="170"/>
      <c r="O91" s="170"/>
      <c r="P91" s="190"/>
      <c r="Q91" s="190"/>
      <c r="R91" s="190"/>
      <c r="S91" s="190"/>
      <c r="T91" s="190"/>
      <c r="U91" s="190"/>
      <c r="V91" s="190"/>
      <c r="W91" s="190"/>
      <c r="X91" s="190"/>
      <c r="Y91" s="190"/>
      <c r="Z91" s="190"/>
      <c r="AA91" s="172"/>
    </row>
    <row r="92" spans="1:27" s="171" customFormat="1" x14ac:dyDescent="0.25">
      <c r="A92" s="169"/>
      <c r="B92" s="169"/>
      <c r="C92" s="169"/>
      <c r="D92" s="169"/>
      <c r="E92" s="189"/>
      <c r="F92" s="169"/>
      <c r="G92" s="169"/>
      <c r="H92" s="169"/>
      <c r="I92" s="169"/>
      <c r="J92" s="169"/>
      <c r="K92" s="170"/>
      <c r="L92" s="170"/>
      <c r="M92" s="170"/>
      <c r="N92" s="170"/>
      <c r="O92" s="170"/>
      <c r="P92" s="190"/>
      <c r="Q92" s="190"/>
      <c r="R92" s="190"/>
      <c r="S92" s="190"/>
      <c r="T92" s="190"/>
      <c r="U92" s="190"/>
      <c r="V92" s="190"/>
      <c r="W92" s="190"/>
      <c r="X92" s="190"/>
      <c r="Y92" s="190"/>
      <c r="Z92" s="190"/>
      <c r="AA92" s="172"/>
    </row>
    <row r="93" spans="1:27" s="171" customFormat="1" x14ac:dyDescent="0.25">
      <c r="A93" s="169"/>
      <c r="B93" s="169"/>
      <c r="C93" s="169"/>
      <c r="D93" s="169"/>
      <c r="S93" s="190"/>
      <c r="T93" s="190"/>
      <c r="U93" s="190"/>
      <c r="V93" s="190"/>
      <c r="W93" s="190"/>
      <c r="X93" s="190"/>
      <c r="Y93" s="190"/>
      <c r="Z93" s="190"/>
      <c r="AA93" s="172"/>
    </row>
    <row r="94" spans="1:27" s="171" customFormat="1" x14ac:dyDescent="0.25">
      <c r="A94" s="169"/>
      <c r="B94" s="169"/>
      <c r="C94" s="169"/>
      <c r="D94" s="169"/>
      <c r="E94" s="189"/>
      <c r="F94" s="169"/>
      <c r="G94" s="169"/>
      <c r="H94" s="169"/>
      <c r="I94" s="169"/>
      <c r="J94" s="169"/>
      <c r="K94" s="170"/>
      <c r="L94" s="170"/>
      <c r="M94" s="170"/>
      <c r="N94" s="170"/>
      <c r="O94" s="170"/>
      <c r="P94" s="190"/>
      <c r="Q94" s="190"/>
      <c r="R94" s="190"/>
      <c r="S94" s="190"/>
      <c r="T94" s="190"/>
      <c r="U94" s="190"/>
      <c r="V94" s="190"/>
      <c r="W94" s="190"/>
      <c r="X94" s="190"/>
      <c r="Y94" s="190"/>
      <c r="Z94" s="190"/>
      <c r="AA94" s="172"/>
    </row>
    <row r="95" spans="1:27" s="171" customFormat="1" x14ac:dyDescent="0.25">
      <c r="A95" s="169"/>
      <c r="B95" s="169"/>
      <c r="C95" s="169"/>
      <c r="D95" s="169"/>
      <c r="E95" s="189"/>
      <c r="F95" s="169"/>
      <c r="G95" s="169"/>
      <c r="H95" s="169"/>
      <c r="I95" s="169"/>
      <c r="J95" s="169"/>
      <c r="K95" s="170"/>
      <c r="L95" s="170"/>
      <c r="M95" s="170"/>
      <c r="N95" s="170"/>
      <c r="O95" s="170"/>
      <c r="P95" s="190"/>
      <c r="Q95" s="190"/>
      <c r="R95" s="190"/>
      <c r="S95" s="190"/>
      <c r="T95" s="190"/>
      <c r="U95" s="190"/>
      <c r="V95" s="190"/>
      <c r="W95" s="190"/>
      <c r="X95" s="190"/>
      <c r="Y95" s="190"/>
      <c r="Z95" s="190"/>
      <c r="AA95" s="172"/>
    </row>
    <row r="96" spans="1:27" s="171" customFormat="1" x14ac:dyDescent="0.25">
      <c r="A96" s="169"/>
      <c r="B96" s="169"/>
      <c r="C96" s="169"/>
      <c r="D96" s="169"/>
      <c r="E96" s="189"/>
      <c r="F96" s="169"/>
      <c r="G96" s="169"/>
      <c r="H96" s="169"/>
      <c r="I96" s="169"/>
      <c r="J96" s="169"/>
      <c r="K96" s="170"/>
      <c r="L96" s="170"/>
      <c r="M96" s="170"/>
      <c r="N96" s="170"/>
      <c r="O96" s="170"/>
      <c r="P96" s="190"/>
      <c r="Q96" s="190"/>
      <c r="R96" s="190"/>
      <c r="S96" s="190"/>
      <c r="T96" s="190"/>
      <c r="U96" s="190"/>
      <c r="V96" s="190"/>
      <c r="W96" s="190"/>
      <c r="X96" s="190"/>
      <c r="Y96" s="190"/>
      <c r="Z96" s="190"/>
      <c r="AA96" s="172"/>
    </row>
    <row r="97" spans="1:27" s="77" customFormat="1" x14ac:dyDescent="0.25">
      <c r="A97" s="75"/>
      <c r="B97" s="75"/>
      <c r="C97" s="75"/>
      <c r="D97" s="75"/>
      <c r="E97" s="112"/>
      <c r="F97" s="75"/>
      <c r="G97" s="75"/>
      <c r="H97" s="75"/>
      <c r="I97" s="75"/>
      <c r="J97" s="75"/>
      <c r="K97" s="76"/>
      <c r="L97" s="76"/>
      <c r="M97" s="76"/>
      <c r="N97" s="76"/>
      <c r="O97" s="76"/>
      <c r="P97" s="131"/>
      <c r="Q97" s="131"/>
      <c r="R97" s="131"/>
      <c r="S97" s="131"/>
      <c r="T97" s="131"/>
      <c r="U97" s="131"/>
      <c r="V97" s="131"/>
      <c r="W97" s="131"/>
      <c r="X97" s="131"/>
      <c r="Y97" s="131"/>
      <c r="Z97" s="131"/>
      <c r="AA97" s="78"/>
    </row>
    <row r="98" spans="1:27" s="77" customFormat="1" x14ac:dyDescent="0.25">
      <c r="A98" s="75"/>
      <c r="B98" s="75"/>
      <c r="C98" s="75"/>
      <c r="D98" s="75"/>
      <c r="E98" s="112"/>
      <c r="F98" s="75"/>
      <c r="G98" s="75"/>
      <c r="H98" s="75"/>
      <c r="I98" s="75"/>
      <c r="J98" s="75"/>
      <c r="K98" s="76"/>
      <c r="L98" s="76"/>
      <c r="M98" s="76"/>
      <c r="N98" s="76"/>
      <c r="O98" s="76"/>
      <c r="P98" s="131"/>
      <c r="Q98" s="131"/>
      <c r="R98" s="131"/>
      <c r="S98" s="131"/>
      <c r="T98" s="131"/>
      <c r="U98" s="131"/>
      <c r="V98" s="131"/>
      <c r="W98" s="131"/>
      <c r="X98" s="131"/>
      <c r="Y98" s="131"/>
      <c r="Z98" s="131"/>
      <c r="AA98" s="78"/>
    </row>
    <row r="99" spans="1:27" s="77" customFormat="1" x14ac:dyDescent="0.25">
      <c r="A99" s="75"/>
      <c r="B99" s="75"/>
      <c r="C99" s="75"/>
      <c r="D99" s="75"/>
      <c r="E99" s="112"/>
      <c r="F99" s="75"/>
      <c r="G99" s="75"/>
      <c r="H99" s="75"/>
      <c r="I99" s="75"/>
      <c r="J99" s="75"/>
      <c r="K99" s="76"/>
      <c r="L99" s="76"/>
      <c r="M99" s="76"/>
      <c r="N99" s="76"/>
      <c r="O99" s="76"/>
      <c r="P99" s="131"/>
      <c r="Q99" s="131"/>
      <c r="R99" s="131"/>
      <c r="S99" s="131"/>
      <c r="T99" s="131"/>
      <c r="U99" s="131"/>
      <c r="V99" s="131"/>
      <c r="W99" s="131"/>
      <c r="X99" s="131"/>
      <c r="Y99" s="131"/>
      <c r="Z99" s="131"/>
      <c r="AA99" s="78"/>
    </row>
    <row r="100" spans="1:27" s="77" customFormat="1" x14ac:dyDescent="0.25">
      <c r="A100" s="75"/>
      <c r="B100" s="75"/>
      <c r="C100" s="75"/>
      <c r="D100" s="75"/>
      <c r="E100" s="112"/>
      <c r="F100" s="75"/>
      <c r="G100" s="75"/>
      <c r="H100" s="75"/>
      <c r="I100" s="75"/>
      <c r="J100" s="75"/>
      <c r="K100" s="76"/>
      <c r="L100" s="76"/>
      <c r="M100" s="76"/>
      <c r="N100" s="76"/>
      <c r="O100" s="76"/>
      <c r="P100" s="131"/>
      <c r="Q100" s="131"/>
      <c r="R100" s="131"/>
      <c r="S100" s="131"/>
      <c r="T100" s="131"/>
      <c r="U100" s="131"/>
      <c r="V100" s="131"/>
      <c r="W100" s="131"/>
      <c r="X100" s="131"/>
      <c r="Y100" s="131"/>
      <c r="Z100" s="131"/>
      <c r="AA100" s="78"/>
    </row>
    <row r="101" spans="1:27" s="77" customFormat="1" x14ac:dyDescent="0.25">
      <c r="A101" s="75"/>
      <c r="B101" s="75"/>
      <c r="C101" s="75"/>
      <c r="D101" s="75"/>
      <c r="E101" s="112"/>
      <c r="F101" s="75"/>
      <c r="G101" s="75"/>
      <c r="H101" s="75"/>
      <c r="I101" s="75"/>
      <c r="J101" s="75"/>
      <c r="K101" s="76"/>
      <c r="L101" s="76"/>
      <c r="M101" s="76"/>
      <c r="N101" s="76"/>
      <c r="O101" s="76"/>
      <c r="P101" s="131"/>
      <c r="Q101" s="131"/>
      <c r="R101" s="131"/>
      <c r="S101" s="131"/>
      <c r="T101" s="131"/>
      <c r="U101" s="131"/>
      <c r="V101" s="131"/>
      <c r="W101" s="131"/>
      <c r="X101" s="131"/>
      <c r="Y101" s="131"/>
      <c r="Z101" s="131"/>
      <c r="AA101" s="78"/>
    </row>
    <row r="102" spans="1:27" s="77" customFormat="1" x14ac:dyDescent="0.25">
      <c r="A102" s="75"/>
      <c r="B102" s="75"/>
      <c r="C102" s="75"/>
      <c r="D102" s="75"/>
      <c r="E102" s="112"/>
      <c r="F102" s="75"/>
      <c r="G102" s="75"/>
      <c r="H102" s="75"/>
      <c r="I102" s="75"/>
      <c r="J102" s="75"/>
      <c r="K102" s="76"/>
      <c r="L102" s="76"/>
      <c r="M102" s="76"/>
      <c r="N102" s="76"/>
      <c r="O102" s="76"/>
      <c r="P102" s="131"/>
      <c r="Q102" s="131"/>
      <c r="R102" s="131"/>
      <c r="S102" s="131"/>
      <c r="T102" s="131"/>
      <c r="U102" s="131"/>
      <c r="V102" s="131"/>
      <c r="W102" s="131"/>
      <c r="X102" s="131"/>
      <c r="Y102" s="131"/>
      <c r="Z102" s="131"/>
      <c r="AA102" s="78"/>
    </row>
    <row r="103" spans="1:27" s="77" customFormat="1" x14ac:dyDescent="0.25">
      <c r="A103" s="75"/>
      <c r="B103" s="75"/>
      <c r="C103" s="75"/>
      <c r="D103" s="75"/>
      <c r="E103" s="112"/>
      <c r="F103" s="75"/>
      <c r="G103" s="75"/>
      <c r="H103" s="75"/>
      <c r="I103" s="75"/>
      <c r="J103" s="75"/>
      <c r="K103" s="76"/>
      <c r="L103" s="76"/>
      <c r="M103" s="76"/>
      <c r="N103" s="76"/>
      <c r="O103" s="76"/>
      <c r="P103" s="131"/>
      <c r="Q103" s="131"/>
      <c r="R103" s="131"/>
      <c r="S103" s="131"/>
      <c r="T103" s="131"/>
      <c r="U103" s="131"/>
      <c r="V103" s="131"/>
      <c r="W103" s="131"/>
      <c r="X103" s="131"/>
      <c r="Y103" s="131"/>
      <c r="Z103" s="131"/>
      <c r="AA103" s="78"/>
    </row>
    <row r="104" spans="1:27" s="77" customFormat="1" x14ac:dyDescent="0.25">
      <c r="A104" s="75"/>
      <c r="B104" s="75"/>
      <c r="C104" s="75"/>
      <c r="D104" s="75"/>
      <c r="E104" s="112"/>
      <c r="F104" s="75"/>
      <c r="G104" s="75"/>
      <c r="H104" s="75"/>
      <c r="I104" s="75"/>
      <c r="J104" s="75"/>
      <c r="K104" s="76"/>
      <c r="L104" s="76"/>
      <c r="M104" s="76"/>
      <c r="N104" s="76"/>
      <c r="O104" s="76"/>
      <c r="P104" s="131"/>
      <c r="Q104" s="131"/>
      <c r="R104" s="131"/>
      <c r="S104" s="131"/>
      <c r="T104" s="131"/>
      <c r="U104" s="131"/>
      <c r="V104" s="131"/>
      <c r="W104" s="131"/>
      <c r="X104" s="131"/>
      <c r="Y104" s="131"/>
      <c r="Z104" s="131"/>
      <c r="AA104" s="78"/>
    </row>
    <row r="105" spans="1:27" s="77" customFormat="1" x14ac:dyDescent="0.25">
      <c r="A105" s="75"/>
      <c r="B105" s="75"/>
      <c r="C105" s="75"/>
      <c r="D105" s="75"/>
      <c r="E105" s="112"/>
      <c r="F105" s="75"/>
      <c r="G105" s="75"/>
      <c r="H105" s="75"/>
      <c r="I105" s="75"/>
      <c r="J105" s="75"/>
      <c r="K105" s="76"/>
      <c r="L105" s="76"/>
      <c r="M105" s="76"/>
      <c r="N105" s="76"/>
      <c r="O105" s="76"/>
      <c r="P105" s="131"/>
      <c r="Q105" s="131"/>
      <c r="R105" s="131"/>
      <c r="S105" s="131"/>
      <c r="T105" s="131"/>
      <c r="U105" s="131"/>
      <c r="V105" s="131"/>
      <c r="W105" s="131"/>
      <c r="X105" s="131"/>
      <c r="Y105" s="131"/>
      <c r="Z105" s="131"/>
      <c r="AA105" s="78"/>
    </row>
    <row r="106" spans="1:27" s="77" customFormat="1" x14ac:dyDescent="0.25">
      <c r="A106" s="75"/>
      <c r="B106" s="75"/>
      <c r="C106" s="75"/>
      <c r="D106" s="75"/>
      <c r="E106" s="112"/>
      <c r="F106" s="75"/>
      <c r="G106" s="75"/>
      <c r="H106" s="75"/>
      <c r="I106" s="75"/>
      <c r="J106" s="75"/>
      <c r="K106" s="76"/>
      <c r="L106" s="76"/>
      <c r="M106" s="76"/>
      <c r="N106" s="76"/>
      <c r="O106" s="76"/>
      <c r="P106" s="131"/>
      <c r="Q106" s="131"/>
      <c r="R106" s="131"/>
      <c r="S106" s="131"/>
      <c r="T106" s="131"/>
      <c r="U106" s="131"/>
      <c r="V106" s="131"/>
      <c r="W106" s="131"/>
      <c r="X106" s="131"/>
      <c r="Y106" s="131"/>
      <c r="Z106" s="131"/>
      <c r="AA106" s="78"/>
    </row>
    <row r="107" spans="1:27" s="77" customFormat="1" x14ac:dyDescent="0.25">
      <c r="A107" s="75"/>
      <c r="B107" s="75"/>
      <c r="C107" s="75"/>
      <c r="D107" s="75"/>
      <c r="E107" s="112"/>
      <c r="F107" s="75"/>
      <c r="G107" s="75"/>
      <c r="H107" s="75"/>
      <c r="I107" s="75"/>
      <c r="J107" s="75"/>
      <c r="K107" s="76"/>
      <c r="L107" s="76"/>
      <c r="M107" s="76"/>
      <c r="N107" s="76"/>
      <c r="O107" s="76"/>
      <c r="P107" s="131"/>
      <c r="Q107" s="131"/>
      <c r="R107" s="131"/>
      <c r="S107" s="131"/>
      <c r="T107" s="131"/>
      <c r="U107" s="131"/>
      <c r="V107" s="131"/>
      <c r="W107" s="131"/>
      <c r="X107" s="131"/>
      <c r="Y107" s="131"/>
      <c r="Z107" s="131"/>
      <c r="AA107" s="78"/>
    </row>
    <row r="108" spans="1:27" s="77" customFormat="1" x14ac:dyDescent="0.25">
      <c r="A108" s="75"/>
      <c r="B108" s="75"/>
      <c r="C108" s="75"/>
      <c r="D108" s="75"/>
      <c r="E108" s="112"/>
      <c r="F108" s="75"/>
      <c r="G108" s="75"/>
      <c r="H108" s="75"/>
      <c r="I108" s="75"/>
      <c r="J108" s="75"/>
      <c r="K108" s="76"/>
      <c r="L108" s="76"/>
      <c r="M108" s="76"/>
      <c r="N108" s="76"/>
      <c r="O108" s="76"/>
      <c r="P108" s="131"/>
      <c r="Q108" s="131"/>
      <c r="R108" s="131"/>
      <c r="S108" s="131"/>
      <c r="T108" s="131"/>
      <c r="U108" s="131"/>
      <c r="V108" s="131"/>
      <c r="W108" s="131"/>
      <c r="X108" s="131"/>
      <c r="Y108" s="131"/>
      <c r="Z108" s="131"/>
      <c r="AA108" s="78"/>
    </row>
    <row r="109" spans="1:27" s="77" customFormat="1" x14ac:dyDescent="0.25">
      <c r="A109" s="75"/>
      <c r="B109" s="75"/>
      <c r="C109" s="75"/>
      <c r="D109" s="75"/>
      <c r="E109" s="112"/>
      <c r="F109" s="75"/>
      <c r="G109" s="75"/>
      <c r="H109" s="75"/>
      <c r="I109" s="75"/>
      <c r="J109" s="75"/>
      <c r="K109" s="76"/>
      <c r="L109" s="76"/>
      <c r="M109" s="76"/>
      <c r="N109" s="76"/>
      <c r="O109" s="76"/>
      <c r="P109" s="131"/>
      <c r="Q109" s="131"/>
      <c r="R109" s="131"/>
      <c r="S109" s="131"/>
      <c r="T109" s="131"/>
      <c r="U109" s="131"/>
      <c r="V109" s="131"/>
      <c r="W109" s="131"/>
      <c r="X109" s="131"/>
      <c r="Y109" s="131"/>
      <c r="Z109" s="131"/>
      <c r="AA109" s="78"/>
    </row>
    <row r="110" spans="1:27" s="77" customFormat="1" x14ac:dyDescent="0.25">
      <c r="A110" s="75"/>
      <c r="B110" s="75"/>
      <c r="C110" s="75"/>
      <c r="D110" s="75"/>
      <c r="E110" s="112"/>
      <c r="F110" s="75"/>
      <c r="G110" s="75"/>
      <c r="H110" s="75"/>
      <c r="I110" s="75"/>
      <c r="J110" s="75"/>
      <c r="K110" s="76"/>
      <c r="L110" s="76"/>
      <c r="M110" s="76"/>
      <c r="N110" s="76"/>
      <c r="O110" s="76"/>
      <c r="P110" s="131"/>
      <c r="Q110" s="131"/>
      <c r="R110" s="131"/>
      <c r="S110" s="131"/>
      <c r="T110" s="131"/>
      <c r="U110" s="131"/>
      <c r="V110" s="131"/>
      <c r="W110" s="131"/>
      <c r="X110" s="131"/>
      <c r="Y110" s="131"/>
      <c r="Z110" s="131"/>
      <c r="AA110" s="78"/>
    </row>
    <row r="111" spans="1:27" s="77" customFormat="1" x14ac:dyDescent="0.25">
      <c r="A111" s="75"/>
      <c r="B111" s="75"/>
      <c r="C111" s="75"/>
      <c r="D111" s="75"/>
      <c r="E111" s="112"/>
      <c r="F111" s="75"/>
      <c r="G111" s="75"/>
      <c r="H111" s="75"/>
      <c r="I111" s="75"/>
      <c r="J111" s="75"/>
      <c r="K111" s="76"/>
      <c r="L111" s="76"/>
      <c r="M111" s="76"/>
      <c r="N111" s="76"/>
      <c r="O111" s="76"/>
      <c r="P111" s="131"/>
      <c r="Q111" s="131"/>
      <c r="R111" s="131"/>
      <c r="S111" s="131"/>
      <c r="T111" s="131"/>
      <c r="U111" s="131"/>
      <c r="V111" s="131"/>
      <c r="W111" s="131"/>
      <c r="X111" s="131"/>
      <c r="Y111" s="131"/>
      <c r="Z111" s="131"/>
      <c r="AA111" s="78"/>
    </row>
    <row r="112" spans="1:27" s="77" customFormat="1" x14ac:dyDescent="0.25">
      <c r="A112" s="75"/>
      <c r="B112" s="75"/>
      <c r="C112" s="75"/>
      <c r="D112" s="75"/>
      <c r="E112" s="112"/>
      <c r="F112" s="75"/>
      <c r="G112" s="75"/>
      <c r="H112" s="75"/>
      <c r="I112" s="75"/>
      <c r="J112" s="75"/>
      <c r="K112" s="76"/>
      <c r="L112" s="76"/>
      <c r="M112" s="76"/>
      <c r="N112" s="76"/>
      <c r="O112" s="76"/>
      <c r="P112" s="131"/>
      <c r="Q112" s="131"/>
      <c r="R112" s="131"/>
      <c r="S112" s="131"/>
      <c r="T112" s="131"/>
      <c r="U112" s="131"/>
      <c r="V112" s="131"/>
      <c r="W112" s="131"/>
      <c r="X112" s="131"/>
      <c r="Y112" s="131"/>
      <c r="Z112" s="131"/>
      <c r="AA112" s="78"/>
    </row>
    <row r="113" spans="1:27" s="77" customFormat="1" x14ac:dyDescent="0.25">
      <c r="A113" s="75"/>
      <c r="B113" s="75"/>
      <c r="C113" s="75"/>
      <c r="D113" s="75"/>
      <c r="E113" s="112"/>
      <c r="F113" s="75"/>
      <c r="G113" s="75"/>
      <c r="H113" s="75"/>
      <c r="I113" s="75"/>
      <c r="J113" s="75"/>
      <c r="K113" s="76"/>
      <c r="L113" s="76"/>
      <c r="M113" s="76"/>
      <c r="N113" s="76"/>
      <c r="O113" s="76"/>
      <c r="P113" s="131"/>
      <c r="Q113" s="131"/>
      <c r="R113" s="131"/>
      <c r="S113" s="131"/>
      <c r="T113" s="131"/>
      <c r="U113" s="131"/>
      <c r="V113" s="131"/>
      <c r="W113" s="131"/>
      <c r="X113" s="131"/>
      <c r="Y113" s="131"/>
      <c r="Z113" s="131"/>
      <c r="AA113" s="78"/>
    </row>
    <row r="114" spans="1:27" s="77" customFormat="1" x14ac:dyDescent="0.25">
      <c r="A114" s="75"/>
      <c r="B114" s="75"/>
      <c r="C114" s="75"/>
      <c r="D114" s="75"/>
      <c r="E114" s="112"/>
      <c r="F114" s="75"/>
      <c r="G114" s="75"/>
      <c r="H114" s="75"/>
      <c r="I114" s="75"/>
      <c r="J114" s="75"/>
      <c r="K114" s="76"/>
      <c r="L114" s="76"/>
      <c r="M114" s="76"/>
      <c r="N114" s="76"/>
      <c r="O114" s="76"/>
      <c r="P114" s="131"/>
      <c r="Q114" s="131"/>
      <c r="R114" s="131"/>
      <c r="S114" s="131"/>
      <c r="T114" s="131"/>
      <c r="U114" s="131"/>
      <c r="V114" s="131"/>
      <c r="W114" s="131"/>
      <c r="X114" s="131"/>
      <c r="Y114" s="131"/>
      <c r="Z114" s="131"/>
      <c r="AA114" s="78"/>
    </row>
    <row r="115" spans="1:27" s="77" customFormat="1" x14ac:dyDescent="0.25">
      <c r="A115" s="75"/>
      <c r="B115" s="75"/>
      <c r="C115" s="75"/>
      <c r="D115" s="75"/>
      <c r="E115" s="112"/>
      <c r="F115" s="75"/>
      <c r="G115" s="75"/>
      <c r="H115" s="75"/>
      <c r="I115" s="75"/>
      <c r="J115" s="75"/>
      <c r="K115" s="76"/>
      <c r="L115" s="76"/>
      <c r="M115" s="76"/>
      <c r="N115" s="76"/>
      <c r="O115" s="76"/>
      <c r="P115" s="131"/>
      <c r="Q115" s="131"/>
      <c r="R115" s="131"/>
      <c r="S115" s="131"/>
      <c r="T115" s="131"/>
      <c r="U115" s="131"/>
      <c r="V115" s="131"/>
      <c r="W115" s="131"/>
      <c r="X115" s="131"/>
      <c r="Y115" s="131"/>
      <c r="Z115" s="131"/>
      <c r="AA115" s="78"/>
    </row>
    <row r="116" spans="1:27" s="77" customFormat="1" x14ac:dyDescent="0.25">
      <c r="A116" s="75"/>
      <c r="B116" s="75"/>
      <c r="C116" s="75"/>
      <c r="D116" s="75"/>
      <c r="E116" s="112"/>
      <c r="F116" s="75"/>
      <c r="G116" s="75"/>
      <c r="H116" s="75"/>
      <c r="I116" s="75"/>
      <c r="J116" s="75"/>
      <c r="K116" s="76"/>
      <c r="L116" s="76"/>
      <c r="M116" s="76"/>
      <c r="N116" s="76"/>
      <c r="O116" s="76"/>
      <c r="P116" s="131"/>
      <c r="Q116" s="131"/>
      <c r="R116" s="131"/>
      <c r="S116" s="131"/>
      <c r="T116" s="131"/>
      <c r="U116" s="131"/>
      <c r="V116" s="131"/>
      <c r="W116" s="131"/>
      <c r="X116" s="131"/>
      <c r="Y116" s="131"/>
      <c r="Z116" s="131"/>
      <c r="AA116" s="78"/>
    </row>
    <row r="117" spans="1:27" s="77" customFormat="1" x14ac:dyDescent="0.25">
      <c r="A117" s="75"/>
      <c r="B117" s="75"/>
      <c r="C117" s="75"/>
      <c r="D117" s="75"/>
      <c r="E117" s="112"/>
      <c r="F117" s="75"/>
      <c r="G117" s="75"/>
      <c r="H117" s="75"/>
      <c r="I117" s="75"/>
      <c r="J117" s="75"/>
      <c r="K117" s="76"/>
      <c r="L117" s="76"/>
      <c r="M117" s="76"/>
      <c r="N117" s="76"/>
      <c r="O117" s="76"/>
      <c r="P117" s="131"/>
      <c r="Q117" s="131"/>
      <c r="R117" s="131"/>
      <c r="S117" s="131"/>
      <c r="T117" s="131"/>
      <c r="U117" s="131"/>
      <c r="V117" s="131"/>
      <c r="W117" s="131"/>
      <c r="X117" s="131"/>
      <c r="Y117" s="131"/>
      <c r="Z117" s="131"/>
      <c r="AA117" s="78"/>
    </row>
    <row r="118" spans="1:27" s="77" customFormat="1" x14ac:dyDescent="0.25">
      <c r="A118" s="75"/>
      <c r="B118" s="75"/>
      <c r="C118" s="75"/>
      <c r="D118" s="75"/>
      <c r="E118" s="112"/>
      <c r="F118" s="75"/>
      <c r="G118" s="75"/>
      <c r="H118" s="75"/>
      <c r="I118" s="75"/>
      <c r="J118" s="75"/>
      <c r="K118" s="76"/>
      <c r="L118" s="76"/>
      <c r="M118" s="76"/>
      <c r="N118" s="76"/>
      <c r="O118" s="76"/>
      <c r="P118" s="131"/>
      <c r="Q118" s="131"/>
      <c r="R118" s="131"/>
      <c r="S118" s="131"/>
      <c r="T118" s="131"/>
      <c r="U118" s="131"/>
      <c r="V118" s="131"/>
      <c r="W118" s="131"/>
      <c r="X118" s="131"/>
      <c r="Y118" s="131"/>
      <c r="Z118" s="131"/>
      <c r="AA118" s="78"/>
    </row>
    <row r="119" spans="1:27" s="77" customFormat="1" x14ac:dyDescent="0.25">
      <c r="A119" s="75"/>
      <c r="B119" s="75"/>
      <c r="C119" s="75"/>
      <c r="D119" s="75"/>
      <c r="E119" s="112"/>
      <c r="F119" s="75"/>
      <c r="G119" s="75"/>
      <c r="H119" s="75"/>
      <c r="I119" s="75"/>
      <c r="J119" s="75"/>
      <c r="K119" s="76"/>
      <c r="L119" s="76"/>
      <c r="M119" s="76"/>
      <c r="N119" s="76"/>
      <c r="O119" s="76"/>
      <c r="P119" s="131"/>
      <c r="Q119" s="131"/>
      <c r="R119" s="131"/>
      <c r="S119" s="131"/>
      <c r="T119" s="131"/>
      <c r="U119" s="131"/>
      <c r="V119" s="131"/>
      <c r="W119" s="131"/>
      <c r="X119" s="131"/>
      <c r="Y119" s="131"/>
      <c r="Z119" s="131"/>
      <c r="AA119" s="78"/>
    </row>
    <row r="120" spans="1:27" s="77" customFormat="1" x14ac:dyDescent="0.25">
      <c r="A120" s="75"/>
      <c r="B120" s="75"/>
      <c r="C120" s="75"/>
      <c r="D120" s="75"/>
      <c r="E120" s="112"/>
      <c r="F120" s="75"/>
      <c r="G120" s="75"/>
      <c r="H120" s="75"/>
      <c r="I120" s="75"/>
      <c r="J120" s="75"/>
      <c r="K120" s="76"/>
      <c r="L120" s="76"/>
      <c r="M120" s="76"/>
      <c r="N120" s="76"/>
      <c r="O120" s="76"/>
      <c r="P120" s="131"/>
      <c r="Q120" s="131"/>
      <c r="R120" s="131"/>
      <c r="S120" s="131"/>
      <c r="T120" s="131"/>
      <c r="U120" s="131"/>
      <c r="V120" s="131"/>
      <c r="W120" s="131"/>
      <c r="X120" s="131"/>
      <c r="Y120" s="131"/>
      <c r="Z120" s="131"/>
      <c r="AA120" s="78"/>
    </row>
    <row r="121" spans="1:27" s="77" customFormat="1" x14ac:dyDescent="0.25">
      <c r="A121" s="75"/>
      <c r="B121" s="75"/>
      <c r="C121" s="75"/>
      <c r="D121" s="75"/>
      <c r="E121" s="112"/>
      <c r="F121" s="75"/>
      <c r="G121" s="75"/>
      <c r="H121" s="75"/>
      <c r="I121" s="75"/>
      <c r="J121" s="75"/>
      <c r="K121" s="76"/>
      <c r="L121" s="76"/>
      <c r="M121" s="76"/>
      <c r="N121" s="76"/>
      <c r="O121" s="76"/>
      <c r="P121" s="131"/>
      <c r="Q121" s="131"/>
      <c r="R121" s="131"/>
      <c r="S121" s="131"/>
      <c r="T121" s="131"/>
      <c r="U121" s="131"/>
      <c r="V121" s="131"/>
      <c r="W121" s="131"/>
      <c r="X121" s="131"/>
      <c r="Y121" s="131"/>
      <c r="Z121" s="131"/>
      <c r="AA121" s="78"/>
    </row>
    <row r="122" spans="1:27" s="77" customFormat="1" x14ac:dyDescent="0.25">
      <c r="A122" s="75"/>
      <c r="B122" s="75"/>
      <c r="C122" s="75"/>
      <c r="D122" s="75"/>
      <c r="E122" s="112"/>
      <c r="F122" s="75"/>
      <c r="G122" s="75"/>
      <c r="H122" s="75"/>
      <c r="I122" s="75"/>
      <c r="J122" s="75"/>
      <c r="K122" s="76"/>
      <c r="L122" s="76"/>
      <c r="M122" s="76"/>
      <c r="N122" s="76"/>
      <c r="O122" s="76"/>
      <c r="P122" s="131"/>
      <c r="Q122" s="131"/>
      <c r="R122" s="131"/>
      <c r="S122" s="131"/>
      <c r="T122" s="131"/>
      <c r="U122" s="131"/>
      <c r="V122" s="131"/>
      <c r="W122" s="131"/>
      <c r="X122" s="131"/>
      <c r="Y122" s="131"/>
      <c r="Z122" s="131"/>
      <c r="AA122" s="78"/>
    </row>
    <row r="123" spans="1:27" s="77" customFormat="1" x14ac:dyDescent="0.25">
      <c r="A123" s="75"/>
      <c r="B123" s="75"/>
      <c r="C123" s="75"/>
      <c r="D123" s="75"/>
      <c r="E123" s="112"/>
      <c r="F123" s="75"/>
      <c r="G123" s="75"/>
      <c r="H123" s="75"/>
      <c r="I123" s="75"/>
      <c r="J123" s="75"/>
      <c r="K123" s="76"/>
      <c r="L123" s="76"/>
      <c r="M123" s="76"/>
      <c r="N123" s="76"/>
      <c r="O123" s="76"/>
      <c r="P123" s="131"/>
      <c r="Q123" s="131"/>
      <c r="R123" s="131"/>
      <c r="S123" s="131"/>
      <c r="T123" s="131"/>
      <c r="U123" s="131"/>
      <c r="V123" s="131"/>
      <c r="W123" s="131"/>
      <c r="X123" s="131"/>
      <c r="Y123" s="131"/>
      <c r="Z123" s="131"/>
      <c r="AA123" s="78"/>
    </row>
    <row r="124" spans="1:27" s="77" customFormat="1" x14ac:dyDescent="0.25">
      <c r="A124" s="75"/>
      <c r="B124" s="75"/>
      <c r="C124" s="75"/>
      <c r="D124" s="75"/>
      <c r="E124" s="112"/>
      <c r="F124" s="75"/>
      <c r="G124" s="75"/>
      <c r="H124" s="75"/>
      <c r="I124" s="75"/>
      <c r="J124" s="75"/>
      <c r="K124" s="76"/>
      <c r="L124" s="76"/>
      <c r="M124" s="76"/>
      <c r="N124" s="76"/>
      <c r="O124" s="76"/>
      <c r="P124" s="131"/>
      <c r="Q124" s="131"/>
      <c r="R124" s="131"/>
      <c r="S124" s="131"/>
      <c r="T124" s="131"/>
      <c r="U124" s="131"/>
      <c r="V124" s="131"/>
      <c r="W124" s="131"/>
      <c r="X124" s="131"/>
      <c r="Y124" s="131"/>
      <c r="Z124" s="131"/>
      <c r="AA124" s="78"/>
    </row>
    <row r="125" spans="1:27" s="77" customFormat="1" x14ac:dyDescent="0.25">
      <c r="A125" s="75"/>
      <c r="B125" s="75"/>
      <c r="C125" s="75"/>
      <c r="D125" s="75"/>
      <c r="E125" s="112"/>
      <c r="F125" s="75"/>
      <c r="G125" s="75"/>
      <c r="H125" s="75"/>
      <c r="I125" s="75"/>
      <c r="J125" s="75"/>
      <c r="K125" s="76"/>
      <c r="L125" s="76"/>
      <c r="M125" s="76"/>
      <c r="N125" s="76"/>
      <c r="O125" s="76"/>
      <c r="P125" s="131"/>
      <c r="Q125" s="131"/>
      <c r="R125" s="131"/>
      <c r="S125" s="131"/>
      <c r="T125" s="131"/>
      <c r="U125" s="131"/>
      <c r="V125" s="131"/>
      <c r="W125" s="131"/>
      <c r="X125" s="131"/>
      <c r="Y125" s="131"/>
      <c r="Z125" s="131"/>
      <c r="AA125" s="78"/>
    </row>
    <row r="126" spans="1:27" s="77" customFormat="1" x14ac:dyDescent="0.25">
      <c r="A126" s="75"/>
      <c r="B126" s="75"/>
      <c r="C126" s="75"/>
      <c r="D126" s="75"/>
      <c r="E126" s="112"/>
      <c r="F126" s="75"/>
      <c r="G126" s="75"/>
      <c r="H126" s="75"/>
      <c r="I126" s="75"/>
      <c r="J126" s="75"/>
      <c r="K126" s="76"/>
      <c r="L126" s="76"/>
      <c r="M126" s="76"/>
      <c r="N126" s="76"/>
      <c r="O126" s="76"/>
      <c r="P126" s="131"/>
      <c r="Q126" s="131"/>
      <c r="R126" s="131"/>
      <c r="S126" s="131"/>
      <c r="T126" s="131"/>
      <c r="U126" s="131"/>
      <c r="V126" s="131"/>
      <c r="W126" s="131"/>
      <c r="X126" s="131"/>
      <c r="Y126" s="131"/>
      <c r="Z126" s="131"/>
      <c r="AA126" s="78"/>
    </row>
    <row r="127" spans="1:27" s="77" customFormat="1" x14ac:dyDescent="0.25">
      <c r="A127" s="75"/>
      <c r="B127" s="75"/>
      <c r="C127" s="75"/>
      <c r="D127" s="75"/>
      <c r="E127" s="112"/>
      <c r="F127" s="75"/>
      <c r="G127" s="75"/>
      <c r="H127" s="75"/>
      <c r="I127" s="75"/>
      <c r="J127" s="75"/>
      <c r="K127" s="76"/>
      <c r="L127" s="76"/>
      <c r="M127" s="76"/>
      <c r="N127" s="76"/>
      <c r="O127" s="76"/>
      <c r="P127" s="131"/>
      <c r="Q127" s="131"/>
      <c r="R127" s="131"/>
      <c r="S127" s="131"/>
      <c r="T127" s="131"/>
      <c r="U127" s="131"/>
      <c r="V127" s="131"/>
      <c r="W127" s="131"/>
      <c r="X127" s="131"/>
      <c r="Y127" s="131"/>
      <c r="Z127" s="131"/>
      <c r="AA127" s="78"/>
    </row>
    <row r="128" spans="1:27" s="77" customFormat="1" x14ac:dyDescent="0.25">
      <c r="A128" s="75"/>
      <c r="B128" s="75"/>
      <c r="C128" s="75"/>
      <c r="D128" s="75"/>
      <c r="E128" s="112"/>
      <c r="F128" s="75"/>
      <c r="G128" s="75"/>
      <c r="H128" s="75"/>
      <c r="I128" s="75"/>
      <c r="J128" s="75"/>
      <c r="K128" s="76"/>
      <c r="L128" s="76"/>
      <c r="M128" s="76"/>
      <c r="N128" s="76"/>
      <c r="O128" s="76"/>
      <c r="P128" s="131"/>
      <c r="Q128" s="131"/>
      <c r="R128" s="131"/>
      <c r="S128" s="131"/>
      <c r="T128" s="131"/>
      <c r="U128" s="131"/>
      <c r="V128" s="131"/>
      <c r="W128" s="131"/>
      <c r="X128" s="131"/>
      <c r="Y128" s="131"/>
      <c r="Z128" s="131"/>
      <c r="AA128" s="78"/>
    </row>
    <row r="129" spans="1:27" s="77" customFormat="1" x14ac:dyDescent="0.25">
      <c r="A129" s="75"/>
      <c r="B129" s="75"/>
      <c r="C129" s="75"/>
      <c r="D129" s="75"/>
      <c r="E129" s="112"/>
      <c r="F129" s="75"/>
      <c r="G129" s="75"/>
      <c r="H129" s="75"/>
      <c r="I129" s="75"/>
      <c r="J129" s="75"/>
      <c r="K129" s="76"/>
      <c r="L129" s="76"/>
      <c r="M129" s="76"/>
      <c r="N129" s="76"/>
      <c r="O129" s="76"/>
      <c r="P129" s="131"/>
      <c r="Q129" s="131"/>
      <c r="R129" s="131"/>
      <c r="S129" s="131"/>
      <c r="T129" s="131"/>
      <c r="U129" s="131"/>
      <c r="V129" s="131"/>
      <c r="W129" s="131"/>
      <c r="X129" s="131"/>
      <c r="Y129" s="131"/>
      <c r="Z129" s="131"/>
      <c r="AA129" s="78"/>
    </row>
    <row r="130" spans="1:27" s="77" customFormat="1" x14ac:dyDescent="0.25">
      <c r="A130" s="75"/>
      <c r="B130" s="75"/>
      <c r="C130" s="75"/>
      <c r="D130" s="75"/>
      <c r="E130" s="112"/>
      <c r="F130" s="75"/>
      <c r="G130" s="75"/>
      <c r="H130" s="75"/>
      <c r="I130" s="75"/>
      <c r="J130" s="75"/>
      <c r="K130" s="76"/>
      <c r="L130" s="76"/>
      <c r="M130" s="76"/>
      <c r="N130" s="76"/>
      <c r="O130" s="76"/>
      <c r="P130" s="131"/>
      <c r="Q130" s="131"/>
      <c r="R130" s="131"/>
      <c r="S130" s="131"/>
      <c r="T130" s="131"/>
      <c r="U130" s="131"/>
      <c r="V130" s="131"/>
      <c r="W130" s="131"/>
      <c r="X130" s="131"/>
      <c r="Y130" s="131"/>
      <c r="Z130" s="131"/>
      <c r="AA130" s="78"/>
    </row>
    <row r="131" spans="1:27" s="77" customFormat="1" x14ac:dyDescent="0.25">
      <c r="A131" s="75"/>
      <c r="B131" s="75"/>
      <c r="C131" s="75"/>
      <c r="D131" s="75"/>
      <c r="E131" s="112"/>
      <c r="F131" s="75"/>
      <c r="G131" s="75"/>
      <c r="H131" s="75"/>
      <c r="I131" s="75"/>
      <c r="J131" s="75"/>
      <c r="K131" s="76"/>
      <c r="L131" s="76"/>
      <c r="M131" s="76"/>
      <c r="N131" s="76"/>
      <c r="O131" s="76"/>
      <c r="P131" s="131"/>
      <c r="Q131" s="131"/>
      <c r="R131" s="131"/>
      <c r="S131" s="131"/>
      <c r="T131" s="131"/>
      <c r="U131" s="131"/>
      <c r="V131" s="131"/>
      <c r="W131" s="131"/>
      <c r="X131" s="131"/>
      <c r="Y131" s="131"/>
      <c r="Z131" s="131"/>
      <c r="AA131" s="78"/>
    </row>
    <row r="132" spans="1:27" s="77" customFormat="1" x14ac:dyDescent="0.25">
      <c r="A132" s="75"/>
      <c r="B132" s="75"/>
      <c r="C132" s="75"/>
      <c r="D132" s="75"/>
      <c r="E132" s="112"/>
      <c r="F132" s="75"/>
      <c r="G132" s="75"/>
      <c r="H132" s="75"/>
      <c r="I132" s="75"/>
      <c r="J132" s="75"/>
      <c r="K132" s="76"/>
      <c r="L132" s="76"/>
      <c r="M132" s="76"/>
      <c r="N132" s="76"/>
      <c r="O132" s="76"/>
      <c r="P132" s="131"/>
      <c r="Q132" s="131"/>
      <c r="R132" s="131"/>
      <c r="S132" s="131"/>
      <c r="T132" s="131"/>
      <c r="U132" s="131"/>
      <c r="V132" s="131"/>
      <c r="W132" s="131"/>
      <c r="X132" s="131"/>
      <c r="Y132" s="131"/>
      <c r="Z132" s="131"/>
      <c r="AA132" s="78"/>
    </row>
    <row r="133" spans="1:27" s="77" customFormat="1" x14ac:dyDescent="0.25">
      <c r="A133" s="75"/>
      <c r="B133" s="75"/>
      <c r="C133" s="75"/>
      <c r="D133" s="75"/>
      <c r="E133" s="112"/>
      <c r="F133" s="75"/>
      <c r="G133" s="75"/>
      <c r="H133" s="75"/>
      <c r="I133" s="75"/>
      <c r="J133" s="75"/>
      <c r="K133" s="76"/>
      <c r="L133" s="76"/>
      <c r="M133" s="76"/>
      <c r="N133" s="76"/>
      <c r="O133" s="76"/>
      <c r="P133" s="131"/>
      <c r="Q133" s="131"/>
      <c r="R133" s="131"/>
      <c r="S133" s="131"/>
      <c r="T133" s="131"/>
      <c r="U133" s="131"/>
      <c r="V133" s="131"/>
      <c r="W133" s="131"/>
      <c r="X133" s="131"/>
      <c r="Y133" s="131"/>
      <c r="Z133" s="131"/>
      <c r="AA133" s="78"/>
    </row>
    <row r="134" spans="1:27" s="77" customFormat="1" x14ac:dyDescent="0.25">
      <c r="A134" s="75"/>
      <c r="B134" s="75"/>
      <c r="C134" s="75"/>
      <c r="D134" s="75"/>
      <c r="E134" s="112"/>
      <c r="F134" s="75"/>
      <c r="G134" s="75"/>
      <c r="H134" s="75"/>
      <c r="I134" s="75"/>
      <c r="J134" s="75"/>
      <c r="K134" s="76"/>
      <c r="L134" s="76"/>
      <c r="M134" s="76"/>
      <c r="N134" s="76"/>
      <c r="O134" s="76"/>
      <c r="P134" s="131"/>
      <c r="Q134" s="131"/>
      <c r="R134" s="131"/>
      <c r="S134" s="131"/>
      <c r="T134" s="131"/>
      <c r="U134" s="131"/>
      <c r="V134" s="131"/>
      <c r="W134" s="131"/>
      <c r="X134" s="131"/>
      <c r="Y134" s="131"/>
      <c r="Z134" s="131"/>
      <c r="AA134" s="78"/>
    </row>
    <row r="135" spans="1:27" s="77" customFormat="1" x14ac:dyDescent="0.25">
      <c r="A135" s="75"/>
      <c r="B135" s="75"/>
      <c r="C135" s="75"/>
      <c r="D135" s="75"/>
      <c r="E135" s="112"/>
      <c r="F135" s="75"/>
      <c r="G135" s="75"/>
      <c r="H135" s="75"/>
      <c r="I135" s="75"/>
      <c r="J135" s="75"/>
      <c r="K135" s="76"/>
      <c r="L135" s="76"/>
      <c r="M135" s="76"/>
      <c r="N135" s="76"/>
      <c r="O135" s="76"/>
      <c r="P135" s="131"/>
      <c r="Q135" s="131"/>
      <c r="R135" s="131"/>
      <c r="S135" s="131"/>
      <c r="T135" s="131"/>
      <c r="U135" s="131"/>
      <c r="V135" s="131"/>
      <c r="W135" s="131"/>
      <c r="X135" s="131"/>
      <c r="Y135" s="131"/>
      <c r="Z135" s="131"/>
      <c r="AA135" s="78"/>
    </row>
    <row r="136" spans="1:27" s="77" customFormat="1" x14ac:dyDescent="0.25">
      <c r="A136" s="75"/>
      <c r="B136" s="75"/>
      <c r="C136" s="75"/>
      <c r="D136" s="75"/>
      <c r="E136" s="112"/>
      <c r="F136" s="75"/>
      <c r="G136" s="75"/>
      <c r="H136" s="75"/>
      <c r="I136" s="75"/>
      <c r="J136" s="75"/>
      <c r="K136" s="76"/>
      <c r="L136" s="76"/>
      <c r="M136" s="76"/>
      <c r="N136" s="76"/>
      <c r="O136" s="76"/>
      <c r="P136" s="131"/>
      <c r="Q136" s="131"/>
      <c r="R136" s="131"/>
      <c r="S136" s="131"/>
      <c r="T136" s="131"/>
      <c r="U136" s="131"/>
      <c r="V136" s="131"/>
      <c r="W136" s="131"/>
      <c r="X136" s="131"/>
      <c r="Y136" s="131"/>
      <c r="Z136" s="131"/>
      <c r="AA136" s="78"/>
    </row>
    <row r="137" spans="1:27" s="77" customFormat="1" x14ac:dyDescent="0.25">
      <c r="A137" s="75"/>
      <c r="B137" s="75"/>
      <c r="C137" s="75"/>
      <c r="D137" s="75"/>
      <c r="E137" s="112"/>
      <c r="F137" s="75"/>
      <c r="G137" s="75"/>
      <c r="H137" s="75"/>
      <c r="I137" s="75"/>
      <c r="J137" s="75"/>
      <c r="K137" s="76"/>
      <c r="L137" s="76"/>
      <c r="M137" s="76"/>
      <c r="N137" s="76"/>
      <c r="O137" s="76"/>
      <c r="P137" s="131"/>
      <c r="Q137" s="131"/>
      <c r="R137" s="131"/>
      <c r="S137" s="131"/>
      <c r="T137" s="131"/>
      <c r="U137" s="131"/>
      <c r="V137" s="131"/>
      <c r="W137" s="131"/>
      <c r="X137" s="131"/>
      <c r="Y137" s="131"/>
      <c r="Z137" s="131"/>
      <c r="AA137" s="78"/>
    </row>
    <row r="138" spans="1:27" s="77" customFormat="1" x14ac:dyDescent="0.25">
      <c r="A138" s="75"/>
      <c r="B138" s="75"/>
      <c r="C138" s="75"/>
      <c r="D138" s="75"/>
      <c r="E138" s="112"/>
      <c r="F138" s="75"/>
      <c r="G138" s="75"/>
      <c r="H138" s="75"/>
      <c r="I138" s="75"/>
      <c r="J138" s="75"/>
      <c r="K138" s="76"/>
      <c r="L138" s="76"/>
      <c r="M138" s="76"/>
      <c r="N138" s="76"/>
      <c r="O138" s="76"/>
      <c r="P138" s="131"/>
      <c r="Q138" s="131"/>
      <c r="R138" s="131"/>
      <c r="S138" s="131"/>
      <c r="T138" s="131"/>
      <c r="U138" s="131"/>
      <c r="V138" s="131"/>
      <c r="W138" s="131"/>
      <c r="X138" s="131"/>
      <c r="Y138" s="131"/>
      <c r="Z138" s="131"/>
      <c r="AA138" s="78"/>
    </row>
    <row r="139" spans="1:27" s="77" customFormat="1" x14ac:dyDescent="0.25">
      <c r="A139" s="75"/>
      <c r="B139" s="75"/>
      <c r="C139" s="75"/>
      <c r="D139" s="75"/>
      <c r="E139" s="112"/>
      <c r="F139" s="75"/>
      <c r="G139" s="75"/>
      <c r="H139" s="75"/>
      <c r="I139" s="75"/>
      <c r="J139" s="75"/>
      <c r="K139" s="76"/>
      <c r="L139" s="76"/>
      <c r="M139" s="76"/>
      <c r="N139" s="76"/>
      <c r="O139" s="76"/>
      <c r="P139" s="131"/>
      <c r="Q139" s="131"/>
      <c r="R139" s="131"/>
      <c r="S139" s="131"/>
      <c r="T139" s="131"/>
      <c r="U139" s="131"/>
      <c r="V139" s="131"/>
      <c r="W139" s="131"/>
      <c r="X139" s="131"/>
      <c r="Y139" s="131"/>
      <c r="Z139" s="131"/>
      <c r="AA139" s="78"/>
    </row>
    <row r="140" spans="1:27" s="77" customFormat="1" x14ac:dyDescent="0.25">
      <c r="A140" s="75"/>
      <c r="B140" s="75"/>
      <c r="C140" s="75"/>
      <c r="D140" s="75"/>
      <c r="E140" s="112"/>
      <c r="F140" s="75"/>
      <c r="G140" s="75"/>
      <c r="H140" s="75"/>
      <c r="I140" s="75"/>
      <c r="J140" s="75"/>
      <c r="K140" s="76"/>
      <c r="L140" s="76"/>
      <c r="M140" s="76"/>
      <c r="N140" s="76"/>
      <c r="O140" s="76"/>
      <c r="P140" s="131"/>
      <c r="Q140" s="131"/>
      <c r="R140" s="131"/>
      <c r="S140" s="131"/>
      <c r="T140" s="131"/>
      <c r="U140" s="131"/>
      <c r="V140" s="131"/>
      <c r="W140" s="131"/>
      <c r="X140" s="131"/>
      <c r="Y140" s="131"/>
      <c r="Z140" s="131"/>
      <c r="AA140" s="78"/>
    </row>
    <row r="141" spans="1:27" s="77" customFormat="1" x14ac:dyDescent="0.25">
      <c r="A141" s="75"/>
      <c r="B141" s="75"/>
      <c r="C141" s="75"/>
      <c r="D141" s="75"/>
      <c r="E141" s="112"/>
      <c r="F141" s="75"/>
      <c r="G141" s="75"/>
      <c r="H141" s="75"/>
      <c r="I141" s="75"/>
      <c r="J141" s="75"/>
      <c r="K141" s="76"/>
      <c r="L141" s="76"/>
      <c r="M141" s="76"/>
      <c r="N141" s="76"/>
      <c r="O141" s="76"/>
      <c r="P141" s="131"/>
      <c r="Q141" s="131"/>
      <c r="R141" s="131"/>
      <c r="S141" s="131"/>
      <c r="T141" s="131"/>
      <c r="U141" s="131"/>
      <c r="V141" s="131"/>
      <c r="W141" s="131"/>
      <c r="X141" s="131"/>
      <c r="Y141" s="131"/>
      <c r="Z141" s="131"/>
      <c r="AA141" s="78"/>
    </row>
    <row r="142" spans="1:27" s="77" customFormat="1" x14ac:dyDescent="0.25">
      <c r="A142" s="75"/>
      <c r="B142" s="75"/>
      <c r="C142" s="75"/>
      <c r="D142" s="75"/>
      <c r="E142" s="112"/>
      <c r="F142" s="75"/>
      <c r="G142" s="75"/>
      <c r="H142" s="75"/>
      <c r="I142" s="75"/>
      <c r="J142" s="75"/>
      <c r="K142" s="76"/>
      <c r="L142" s="76"/>
      <c r="M142" s="76"/>
      <c r="N142" s="76"/>
      <c r="O142" s="76"/>
      <c r="P142" s="131"/>
      <c r="Q142" s="131"/>
      <c r="R142" s="131"/>
      <c r="S142" s="131"/>
      <c r="T142" s="131"/>
      <c r="U142" s="131"/>
      <c r="V142" s="131"/>
      <c r="W142" s="131"/>
      <c r="X142" s="131"/>
      <c r="Y142" s="131"/>
      <c r="Z142" s="131"/>
      <c r="AA142" s="78"/>
    </row>
    <row r="143" spans="1:27" s="77" customFormat="1" x14ac:dyDescent="0.25">
      <c r="A143" s="75"/>
      <c r="B143" s="75"/>
      <c r="C143" s="75"/>
      <c r="D143" s="75"/>
      <c r="E143" s="112"/>
      <c r="F143" s="75"/>
      <c r="G143" s="75"/>
      <c r="H143" s="75"/>
      <c r="I143" s="75"/>
      <c r="J143" s="75"/>
      <c r="K143" s="76"/>
      <c r="L143" s="76"/>
      <c r="M143" s="76"/>
      <c r="N143" s="76"/>
      <c r="O143" s="76"/>
      <c r="P143" s="131"/>
      <c r="Q143" s="131"/>
      <c r="R143" s="131"/>
      <c r="S143" s="131"/>
      <c r="T143" s="131"/>
      <c r="U143" s="131"/>
      <c r="V143" s="131"/>
      <c r="W143" s="131"/>
      <c r="X143" s="131"/>
      <c r="Y143" s="131"/>
      <c r="Z143" s="131"/>
      <c r="AA143" s="78"/>
    </row>
    <row r="144" spans="1:27" s="77" customFormat="1" x14ac:dyDescent="0.25">
      <c r="A144" s="75"/>
      <c r="B144" s="75"/>
      <c r="C144" s="75"/>
      <c r="D144" s="75"/>
      <c r="E144" s="112"/>
      <c r="F144" s="75"/>
      <c r="G144" s="75"/>
      <c r="H144" s="75"/>
      <c r="I144" s="75"/>
      <c r="J144" s="75"/>
      <c r="K144" s="76"/>
      <c r="L144" s="76"/>
      <c r="M144" s="76"/>
      <c r="N144" s="76"/>
      <c r="O144" s="76"/>
      <c r="P144" s="131"/>
      <c r="Q144" s="131"/>
      <c r="R144" s="131"/>
      <c r="S144" s="131"/>
      <c r="T144" s="131"/>
      <c r="U144" s="131"/>
      <c r="V144" s="131"/>
      <c r="W144" s="131"/>
      <c r="X144" s="131"/>
      <c r="Y144" s="131"/>
      <c r="Z144" s="131"/>
      <c r="AA144" s="78"/>
    </row>
    <row r="145" spans="1:27" s="77" customFormat="1" x14ac:dyDescent="0.25">
      <c r="A145" s="75"/>
      <c r="B145" s="75"/>
      <c r="C145" s="75"/>
      <c r="D145" s="75"/>
      <c r="E145" s="112"/>
      <c r="F145" s="75"/>
      <c r="G145" s="75"/>
      <c r="H145" s="75"/>
      <c r="I145" s="75"/>
      <c r="J145" s="75"/>
      <c r="K145" s="76"/>
      <c r="L145" s="76"/>
      <c r="M145" s="76"/>
      <c r="N145" s="76"/>
      <c r="O145" s="76"/>
      <c r="P145" s="131"/>
      <c r="Q145" s="131"/>
      <c r="R145" s="131"/>
      <c r="S145" s="131"/>
      <c r="T145" s="131"/>
      <c r="U145" s="131"/>
      <c r="V145" s="131"/>
      <c r="W145" s="131"/>
      <c r="X145" s="131"/>
      <c r="Y145" s="131"/>
      <c r="Z145" s="131"/>
      <c r="AA145" s="78"/>
    </row>
    <row r="146" spans="1:27" s="77" customFormat="1" x14ac:dyDescent="0.25">
      <c r="A146" s="75"/>
      <c r="B146" s="75"/>
      <c r="C146" s="75"/>
      <c r="D146" s="75"/>
      <c r="E146" s="112"/>
      <c r="F146" s="75"/>
      <c r="G146" s="75"/>
      <c r="H146" s="75"/>
      <c r="I146" s="75"/>
      <c r="J146" s="75"/>
      <c r="K146" s="76"/>
      <c r="L146" s="76"/>
      <c r="M146" s="76"/>
      <c r="N146" s="76"/>
      <c r="O146" s="76"/>
      <c r="P146" s="131"/>
      <c r="Q146" s="131"/>
      <c r="R146" s="131"/>
      <c r="S146" s="131"/>
      <c r="T146" s="131"/>
      <c r="U146" s="131"/>
      <c r="V146" s="131"/>
      <c r="W146" s="131"/>
      <c r="X146" s="131"/>
      <c r="Y146" s="131"/>
      <c r="Z146" s="131"/>
      <c r="AA146" s="78"/>
    </row>
    <row r="147" spans="1:27" s="77" customFormat="1" x14ac:dyDescent="0.25">
      <c r="A147" s="75"/>
      <c r="B147" s="75"/>
      <c r="C147" s="75"/>
      <c r="D147" s="75"/>
      <c r="E147" s="112"/>
      <c r="F147" s="75"/>
      <c r="G147" s="75"/>
      <c r="H147" s="75"/>
      <c r="I147" s="75"/>
      <c r="J147" s="75"/>
      <c r="K147" s="76"/>
      <c r="L147" s="76"/>
      <c r="M147" s="76"/>
      <c r="N147" s="76"/>
      <c r="O147" s="76"/>
      <c r="P147" s="131"/>
      <c r="Q147" s="131"/>
      <c r="R147" s="131"/>
      <c r="S147" s="131"/>
      <c r="T147" s="131"/>
      <c r="U147" s="131"/>
      <c r="V147" s="131"/>
      <c r="W147" s="131"/>
      <c r="X147" s="131"/>
      <c r="Y147" s="131"/>
      <c r="Z147" s="131"/>
      <c r="AA147" s="78"/>
    </row>
    <row r="148" spans="1:27" s="77" customFormat="1" x14ac:dyDescent="0.25">
      <c r="A148" s="75"/>
      <c r="B148" s="75"/>
      <c r="C148" s="75"/>
      <c r="D148" s="75"/>
      <c r="E148" s="112"/>
      <c r="F148" s="75"/>
      <c r="G148" s="75"/>
      <c r="H148" s="75"/>
      <c r="I148" s="75"/>
      <c r="J148" s="75"/>
      <c r="K148" s="76"/>
      <c r="L148" s="76"/>
      <c r="M148" s="76"/>
      <c r="N148" s="76"/>
      <c r="O148" s="76"/>
      <c r="P148" s="131"/>
      <c r="Q148" s="131"/>
      <c r="R148" s="131"/>
      <c r="S148" s="131"/>
      <c r="T148" s="131"/>
      <c r="U148" s="131"/>
      <c r="V148" s="131"/>
      <c r="W148" s="131"/>
      <c r="X148" s="131"/>
      <c r="Y148" s="131"/>
      <c r="Z148" s="131"/>
      <c r="AA148" s="78"/>
    </row>
    <row r="149" spans="1:27" s="77" customFormat="1" x14ac:dyDescent="0.25">
      <c r="A149" s="75"/>
      <c r="B149" s="75"/>
      <c r="C149" s="75"/>
      <c r="D149" s="75"/>
      <c r="E149" s="112"/>
      <c r="F149" s="75"/>
      <c r="G149" s="75"/>
      <c r="H149" s="75"/>
      <c r="I149" s="75"/>
      <c r="J149" s="75"/>
      <c r="K149" s="76"/>
      <c r="L149" s="76"/>
      <c r="M149" s="76"/>
      <c r="N149" s="76"/>
      <c r="O149" s="76"/>
      <c r="P149" s="131"/>
      <c r="Q149" s="131"/>
      <c r="R149" s="131"/>
      <c r="S149" s="131"/>
      <c r="T149" s="131"/>
      <c r="U149" s="131"/>
      <c r="V149" s="131"/>
      <c r="W149" s="131"/>
      <c r="X149" s="131"/>
      <c r="Y149" s="131"/>
      <c r="Z149" s="131"/>
      <c r="AA149" s="78"/>
    </row>
    <row r="150" spans="1:27" s="77" customFormat="1" x14ac:dyDescent="0.25">
      <c r="A150" s="75"/>
      <c r="B150" s="75"/>
      <c r="C150" s="75"/>
      <c r="D150" s="75"/>
      <c r="E150" s="112"/>
      <c r="F150" s="75"/>
      <c r="G150" s="75"/>
      <c r="H150" s="75"/>
      <c r="I150" s="75"/>
      <c r="J150" s="75"/>
      <c r="K150" s="76"/>
      <c r="L150" s="76"/>
      <c r="M150" s="76"/>
      <c r="N150" s="76"/>
      <c r="O150" s="76"/>
      <c r="P150" s="131"/>
      <c r="Q150" s="131"/>
      <c r="R150" s="131"/>
      <c r="S150" s="131"/>
      <c r="T150" s="131"/>
      <c r="U150" s="131"/>
      <c r="V150" s="131"/>
      <c r="W150" s="131"/>
      <c r="X150" s="131"/>
      <c r="Y150" s="131"/>
      <c r="Z150" s="131"/>
      <c r="AA150" s="78"/>
    </row>
    <row r="151" spans="1:27" s="77" customFormat="1" x14ac:dyDescent="0.25">
      <c r="A151" s="75"/>
      <c r="B151" s="75"/>
      <c r="C151" s="75"/>
      <c r="D151" s="75"/>
      <c r="E151" s="112"/>
      <c r="F151" s="75"/>
      <c r="G151" s="75"/>
      <c r="H151" s="75"/>
      <c r="I151" s="75"/>
      <c r="J151" s="75"/>
      <c r="K151" s="76"/>
      <c r="L151" s="76"/>
      <c r="M151" s="76"/>
      <c r="N151" s="76"/>
      <c r="O151" s="76"/>
      <c r="P151" s="131"/>
      <c r="Q151" s="131"/>
      <c r="R151" s="131"/>
      <c r="S151" s="131"/>
      <c r="T151" s="131"/>
      <c r="U151" s="131"/>
      <c r="V151" s="131"/>
      <c r="W151" s="131"/>
      <c r="X151" s="131"/>
      <c r="Y151" s="131"/>
      <c r="Z151" s="131"/>
      <c r="AA151" s="78"/>
    </row>
    <row r="152" spans="1:27" s="77" customFormat="1" x14ac:dyDescent="0.25">
      <c r="A152" s="75"/>
      <c r="B152" s="75"/>
      <c r="C152" s="75"/>
      <c r="D152" s="75"/>
      <c r="E152" s="112"/>
      <c r="F152" s="75"/>
      <c r="G152" s="75"/>
      <c r="H152" s="75"/>
      <c r="I152" s="75"/>
      <c r="J152" s="75"/>
      <c r="K152" s="76"/>
      <c r="L152" s="76"/>
      <c r="M152" s="76"/>
      <c r="N152" s="76"/>
      <c r="O152" s="76"/>
      <c r="P152" s="131"/>
      <c r="Q152" s="131"/>
      <c r="R152" s="131"/>
      <c r="S152" s="131"/>
      <c r="T152" s="131"/>
      <c r="U152" s="131"/>
      <c r="V152" s="131"/>
      <c r="W152" s="131"/>
      <c r="X152" s="131"/>
      <c r="Y152" s="131"/>
      <c r="Z152" s="131"/>
      <c r="AA152" s="78"/>
    </row>
    <row r="153" spans="1:27" s="77" customFormat="1" x14ac:dyDescent="0.25">
      <c r="A153" s="75"/>
      <c r="B153" s="75"/>
      <c r="C153" s="75"/>
      <c r="D153" s="75"/>
      <c r="E153" s="112"/>
      <c r="F153" s="75"/>
      <c r="G153" s="75"/>
      <c r="H153" s="75"/>
      <c r="I153" s="75"/>
      <c r="J153" s="75"/>
      <c r="K153" s="76"/>
      <c r="L153" s="76"/>
      <c r="M153" s="76"/>
      <c r="N153" s="76"/>
      <c r="O153" s="76"/>
      <c r="P153" s="131"/>
      <c r="Q153" s="131"/>
      <c r="R153" s="131"/>
      <c r="S153" s="131"/>
      <c r="T153" s="131"/>
      <c r="U153" s="131"/>
      <c r="V153" s="131"/>
      <c r="W153" s="131"/>
      <c r="X153" s="131"/>
      <c r="Y153" s="131"/>
      <c r="Z153" s="131"/>
      <c r="AA153" s="78"/>
    </row>
    <row r="154" spans="1:27" s="77" customFormat="1" x14ac:dyDescent="0.25">
      <c r="A154" s="75"/>
      <c r="B154" s="75"/>
      <c r="C154" s="75"/>
      <c r="D154" s="75"/>
      <c r="E154" s="112"/>
      <c r="F154" s="75"/>
      <c r="G154" s="75"/>
      <c r="H154" s="75"/>
      <c r="I154" s="75"/>
      <c r="J154" s="75"/>
      <c r="K154" s="76"/>
      <c r="L154" s="76"/>
      <c r="M154" s="76"/>
      <c r="N154" s="76"/>
      <c r="O154" s="76"/>
      <c r="P154" s="131"/>
      <c r="Q154" s="131"/>
      <c r="R154" s="131"/>
      <c r="S154" s="131"/>
      <c r="T154" s="131"/>
      <c r="U154" s="131"/>
      <c r="V154" s="131"/>
      <c r="W154" s="131"/>
      <c r="X154" s="131"/>
      <c r="Y154" s="131"/>
      <c r="Z154" s="131"/>
      <c r="AA154" s="78"/>
    </row>
    <row r="155" spans="1:27" s="77" customFormat="1" x14ac:dyDescent="0.25">
      <c r="A155" s="75"/>
      <c r="B155" s="75"/>
      <c r="C155" s="75"/>
      <c r="D155" s="75"/>
      <c r="E155" s="112"/>
      <c r="F155" s="75"/>
      <c r="G155" s="75"/>
      <c r="H155" s="75"/>
      <c r="I155" s="75"/>
      <c r="J155" s="75"/>
      <c r="K155" s="76"/>
      <c r="L155" s="76"/>
      <c r="M155" s="76"/>
      <c r="N155" s="76"/>
      <c r="O155" s="76"/>
      <c r="P155" s="131"/>
      <c r="Q155" s="131"/>
      <c r="R155" s="131"/>
      <c r="S155" s="131"/>
      <c r="T155" s="131"/>
      <c r="U155" s="131"/>
      <c r="V155" s="131"/>
      <c r="W155" s="131"/>
      <c r="X155" s="131"/>
      <c r="Y155" s="131"/>
      <c r="Z155" s="131"/>
      <c r="AA155" s="78"/>
    </row>
    <row r="156" spans="1:27" s="77" customFormat="1" x14ac:dyDescent="0.25">
      <c r="A156" s="75"/>
      <c r="B156" s="75"/>
      <c r="C156" s="75"/>
      <c r="D156" s="75"/>
      <c r="E156" s="112"/>
      <c r="F156" s="75"/>
      <c r="G156" s="75"/>
      <c r="H156" s="75"/>
      <c r="I156" s="75"/>
      <c r="J156" s="75"/>
      <c r="K156" s="76"/>
      <c r="L156" s="76"/>
      <c r="M156" s="76"/>
      <c r="N156" s="76"/>
      <c r="O156" s="76"/>
      <c r="P156" s="131"/>
      <c r="Q156" s="131"/>
      <c r="R156" s="131"/>
      <c r="S156" s="131"/>
      <c r="T156" s="131"/>
      <c r="U156" s="131"/>
      <c r="V156" s="131"/>
      <c r="W156" s="131"/>
      <c r="X156" s="131"/>
      <c r="Y156" s="131"/>
      <c r="Z156" s="131"/>
      <c r="AA156" s="78"/>
    </row>
    <row r="157" spans="1:27" s="77" customFormat="1" x14ac:dyDescent="0.25">
      <c r="A157" s="75"/>
      <c r="B157" s="75"/>
      <c r="C157" s="75"/>
      <c r="D157" s="75"/>
      <c r="E157" s="112"/>
      <c r="F157" s="75"/>
      <c r="G157" s="75"/>
      <c r="H157" s="75"/>
      <c r="I157" s="75"/>
      <c r="J157" s="75"/>
      <c r="K157" s="76"/>
      <c r="L157" s="76"/>
      <c r="M157" s="76"/>
      <c r="N157" s="76"/>
      <c r="O157" s="76"/>
      <c r="P157" s="131"/>
      <c r="Q157" s="131"/>
      <c r="R157" s="131"/>
      <c r="S157" s="131"/>
      <c r="T157" s="131"/>
      <c r="U157" s="131"/>
      <c r="V157" s="131"/>
      <c r="W157" s="131"/>
      <c r="X157" s="131"/>
      <c r="Y157" s="131"/>
      <c r="Z157" s="131"/>
      <c r="AA157" s="78"/>
    </row>
    <row r="158" spans="1:27" s="77" customFormat="1" x14ac:dyDescent="0.25">
      <c r="A158" s="75"/>
      <c r="B158" s="75"/>
      <c r="C158" s="75"/>
      <c r="D158" s="75"/>
      <c r="E158" s="112"/>
      <c r="F158" s="75"/>
      <c r="G158" s="75"/>
      <c r="H158" s="75"/>
      <c r="I158" s="75"/>
      <c r="J158" s="75"/>
      <c r="K158" s="76"/>
      <c r="L158" s="76"/>
      <c r="M158" s="76"/>
      <c r="N158" s="76"/>
      <c r="O158" s="76"/>
      <c r="P158" s="131"/>
      <c r="Q158" s="131"/>
      <c r="R158" s="131"/>
      <c r="S158" s="131"/>
      <c r="T158" s="131"/>
      <c r="U158" s="131"/>
      <c r="V158" s="131"/>
      <c r="W158" s="131"/>
      <c r="X158" s="131"/>
      <c r="Y158" s="131"/>
      <c r="Z158" s="131"/>
      <c r="AA158" s="78"/>
    </row>
    <row r="159" spans="1:27" s="77" customFormat="1" x14ac:dyDescent="0.25">
      <c r="A159" s="75"/>
      <c r="B159" s="75"/>
      <c r="C159" s="75"/>
      <c r="D159" s="75"/>
      <c r="E159" s="112"/>
      <c r="F159" s="75"/>
      <c r="G159" s="75"/>
      <c r="H159" s="75"/>
      <c r="I159" s="75"/>
      <c r="J159" s="75"/>
      <c r="K159" s="76"/>
      <c r="L159" s="76"/>
      <c r="M159" s="76"/>
      <c r="N159" s="76"/>
      <c r="O159" s="76"/>
      <c r="P159" s="131"/>
      <c r="Q159" s="131"/>
      <c r="R159" s="131"/>
      <c r="S159" s="131"/>
      <c r="T159" s="131"/>
      <c r="U159" s="131"/>
      <c r="V159" s="131"/>
      <c r="W159" s="131"/>
      <c r="X159" s="131"/>
      <c r="Y159" s="131"/>
      <c r="Z159" s="131"/>
      <c r="AA159" s="78"/>
    </row>
    <row r="160" spans="1:27" s="77" customFormat="1" x14ac:dyDescent="0.25">
      <c r="A160" s="75"/>
      <c r="B160" s="75"/>
      <c r="C160" s="75"/>
      <c r="D160" s="75"/>
      <c r="E160" s="112"/>
      <c r="F160" s="75"/>
      <c r="G160" s="75"/>
      <c r="H160" s="75"/>
      <c r="I160" s="75"/>
      <c r="J160" s="75"/>
      <c r="K160" s="76"/>
      <c r="L160" s="76"/>
      <c r="M160" s="76"/>
      <c r="N160" s="76"/>
      <c r="O160" s="76"/>
      <c r="P160" s="131"/>
      <c r="Q160" s="131"/>
      <c r="R160" s="131"/>
      <c r="S160" s="131"/>
      <c r="T160" s="131"/>
      <c r="U160" s="131"/>
      <c r="V160" s="131"/>
      <c r="W160" s="131"/>
      <c r="X160" s="131"/>
      <c r="Y160" s="131"/>
      <c r="Z160" s="131"/>
      <c r="AA160" s="78"/>
    </row>
    <row r="161" spans="1:27" s="77" customFormat="1" x14ac:dyDescent="0.25">
      <c r="A161" s="75"/>
      <c r="B161" s="75"/>
      <c r="C161" s="75"/>
      <c r="D161" s="75"/>
      <c r="E161" s="112"/>
      <c r="F161" s="75"/>
      <c r="G161" s="75"/>
      <c r="H161" s="75"/>
      <c r="I161" s="75"/>
      <c r="J161" s="75"/>
      <c r="K161" s="76"/>
      <c r="L161" s="76"/>
      <c r="M161" s="76"/>
      <c r="N161" s="76"/>
      <c r="O161" s="76"/>
      <c r="P161" s="131"/>
      <c r="Q161" s="131"/>
      <c r="R161" s="131"/>
      <c r="S161" s="131"/>
      <c r="T161" s="131"/>
      <c r="U161" s="131"/>
      <c r="V161" s="131"/>
      <c r="W161" s="131"/>
      <c r="X161" s="131"/>
      <c r="Y161" s="131"/>
      <c r="Z161" s="131"/>
      <c r="AA161" s="78"/>
    </row>
    <row r="162" spans="1:27" s="77" customFormat="1" x14ac:dyDescent="0.25">
      <c r="A162" s="75"/>
      <c r="B162" s="75"/>
      <c r="C162" s="75"/>
      <c r="D162" s="75"/>
      <c r="E162" s="112"/>
      <c r="F162" s="75"/>
      <c r="G162" s="75"/>
      <c r="H162" s="75"/>
      <c r="I162" s="75"/>
      <c r="J162" s="75"/>
      <c r="K162" s="76"/>
      <c r="L162" s="76"/>
      <c r="M162" s="76"/>
      <c r="N162" s="76"/>
      <c r="O162" s="76"/>
      <c r="P162" s="131"/>
      <c r="Q162" s="131"/>
      <c r="R162" s="131"/>
      <c r="S162" s="131"/>
      <c r="T162" s="131"/>
      <c r="U162" s="131"/>
      <c r="V162" s="131"/>
      <c r="W162" s="131"/>
      <c r="X162" s="131"/>
      <c r="Y162" s="131"/>
      <c r="Z162" s="131"/>
      <c r="AA162" s="78"/>
    </row>
    <row r="163" spans="1:27" s="77" customFormat="1" x14ac:dyDescent="0.25">
      <c r="A163" s="75"/>
      <c r="B163" s="75"/>
      <c r="C163" s="75"/>
      <c r="D163" s="75"/>
      <c r="E163" s="112"/>
      <c r="F163" s="75"/>
      <c r="G163" s="75"/>
      <c r="H163" s="75"/>
      <c r="I163" s="75"/>
      <c r="J163" s="75"/>
      <c r="K163" s="76"/>
      <c r="L163" s="76"/>
      <c r="M163" s="76"/>
      <c r="N163" s="76"/>
      <c r="O163" s="76"/>
      <c r="P163" s="131"/>
      <c r="Q163" s="131"/>
      <c r="R163" s="131"/>
      <c r="S163" s="131"/>
      <c r="T163" s="131"/>
      <c r="U163" s="131"/>
      <c r="V163" s="131"/>
      <c r="W163" s="131"/>
      <c r="X163" s="131"/>
      <c r="Y163" s="131"/>
      <c r="Z163" s="131"/>
      <c r="AA163" s="78"/>
    </row>
    <row r="164" spans="1:27" s="77" customFormat="1" x14ac:dyDescent="0.25">
      <c r="A164" s="75"/>
      <c r="B164" s="75"/>
      <c r="C164" s="75"/>
      <c r="D164" s="75"/>
      <c r="E164" s="112"/>
      <c r="F164" s="75"/>
      <c r="G164" s="75"/>
      <c r="H164" s="75"/>
      <c r="I164" s="75"/>
      <c r="J164" s="75"/>
      <c r="K164" s="76"/>
      <c r="L164" s="76"/>
      <c r="M164" s="76"/>
      <c r="N164" s="76"/>
      <c r="O164" s="76"/>
      <c r="P164" s="131"/>
      <c r="Q164" s="131"/>
      <c r="R164" s="131"/>
      <c r="S164" s="131"/>
      <c r="T164" s="131"/>
      <c r="U164" s="131"/>
      <c r="V164" s="131"/>
      <c r="W164" s="131"/>
      <c r="X164" s="131"/>
      <c r="Y164" s="131"/>
      <c r="Z164" s="131"/>
      <c r="AA164" s="78"/>
    </row>
    <row r="165" spans="1:27" s="77" customFormat="1" x14ac:dyDescent="0.25">
      <c r="A165" s="75"/>
      <c r="B165" s="75"/>
      <c r="C165" s="75"/>
      <c r="D165" s="75"/>
      <c r="E165" s="112"/>
      <c r="F165" s="75"/>
      <c r="G165" s="75"/>
      <c r="H165" s="75"/>
      <c r="I165" s="75"/>
      <c r="J165" s="75"/>
      <c r="K165" s="76"/>
      <c r="L165" s="76"/>
      <c r="M165" s="76"/>
      <c r="N165" s="76"/>
      <c r="O165" s="76"/>
      <c r="P165" s="131"/>
      <c r="Q165" s="131"/>
      <c r="R165" s="131"/>
      <c r="S165" s="131"/>
      <c r="T165" s="131"/>
      <c r="U165" s="131"/>
      <c r="V165" s="131"/>
      <c r="W165" s="131"/>
      <c r="X165" s="131"/>
      <c r="Y165" s="131"/>
      <c r="Z165" s="131"/>
      <c r="AA165" s="78"/>
    </row>
    <row r="166" spans="1:27" s="77" customFormat="1" x14ac:dyDescent="0.25">
      <c r="A166" s="75"/>
      <c r="B166" s="75"/>
      <c r="C166" s="75"/>
      <c r="D166" s="75"/>
      <c r="E166" s="112"/>
      <c r="F166" s="75"/>
      <c r="G166" s="75"/>
      <c r="H166" s="75"/>
      <c r="I166" s="75"/>
      <c r="J166" s="75"/>
      <c r="K166" s="76"/>
      <c r="L166" s="76"/>
      <c r="M166" s="76"/>
      <c r="N166" s="76"/>
      <c r="O166" s="76"/>
      <c r="P166" s="131"/>
      <c r="Q166" s="131"/>
      <c r="R166" s="131"/>
      <c r="S166" s="131"/>
      <c r="T166" s="131"/>
      <c r="U166" s="131"/>
      <c r="V166" s="131"/>
      <c r="W166" s="131"/>
      <c r="X166" s="131"/>
      <c r="Y166" s="131"/>
      <c r="Z166" s="131"/>
      <c r="AA166" s="78"/>
    </row>
    <row r="167" spans="1:27" s="77" customFormat="1" x14ac:dyDescent="0.25">
      <c r="A167" s="75"/>
      <c r="B167" s="75"/>
      <c r="C167" s="75"/>
      <c r="D167" s="75"/>
      <c r="E167" s="112"/>
      <c r="F167" s="75"/>
      <c r="G167" s="75"/>
      <c r="H167" s="75"/>
      <c r="I167" s="75"/>
      <c r="J167" s="75"/>
      <c r="K167" s="76"/>
      <c r="L167" s="76"/>
      <c r="M167" s="76"/>
      <c r="N167" s="76"/>
      <c r="O167" s="76"/>
      <c r="P167" s="131"/>
      <c r="Q167" s="131"/>
      <c r="R167" s="131"/>
      <c r="S167" s="131"/>
      <c r="T167" s="131"/>
      <c r="U167" s="131"/>
      <c r="V167" s="131"/>
      <c r="W167" s="131"/>
      <c r="X167" s="131"/>
      <c r="Y167" s="131"/>
      <c r="Z167" s="131"/>
      <c r="AA167" s="78"/>
    </row>
    <row r="168" spans="1:27" s="77" customFormat="1" x14ac:dyDescent="0.25">
      <c r="A168" s="75"/>
      <c r="B168" s="75"/>
      <c r="C168" s="75"/>
      <c r="D168" s="75"/>
      <c r="E168" s="112"/>
      <c r="F168" s="75"/>
      <c r="G168" s="75"/>
      <c r="H168" s="75"/>
      <c r="I168" s="75"/>
      <c r="J168" s="75"/>
      <c r="K168" s="76"/>
      <c r="L168" s="76"/>
      <c r="M168" s="76"/>
      <c r="N168" s="76"/>
      <c r="O168" s="76"/>
      <c r="P168" s="131"/>
      <c r="Q168" s="131"/>
      <c r="R168" s="131"/>
      <c r="S168" s="131"/>
      <c r="T168" s="131"/>
      <c r="U168" s="131"/>
      <c r="V168" s="131"/>
      <c r="W168" s="131"/>
      <c r="X168" s="131"/>
      <c r="Y168" s="131"/>
      <c r="Z168" s="131"/>
      <c r="AA168" s="78"/>
    </row>
    <row r="169" spans="1:27" s="77" customFormat="1" x14ac:dyDescent="0.25">
      <c r="A169" s="75"/>
      <c r="B169" s="75"/>
      <c r="C169" s="75"/>
      <c r="D169" s="75"/>
      <c r="E169" s="112"/>
      <c r="F169" s="75"/>
      <c r="G169" s="75"/>
      <c r="H169" s="75"/>
      <c r="I169" s="75"/>
      <c r="J169" s="75"/>
      <c r="K169" s="76"/>
      <c r="L169" s="76"/>
      <c r="M169" s="76"/>
      <c r="N169" s="76"/>
      <c r="O169" s="76"/>
      <c r="P169" s="131"/>
      <c r="Q169" s="131"/>
      <c r="R169" s="131"/>
      <c r="S169" s="131"/>
      <c r="T169" s="131"/>
      <c r="U169" s="131"/>
      <c r="V169" s="131"/>
      <c r="W169" s="131"/>
      <c r="X169" s="131"/>
      <c r="Y169" s="131"/>
      <c r="Z169" s="131"/>
      <c r="AA169" s="78"/>
    </row>
    <row r="170" spans="1:27" s="77" customFormat="1" x14ac:dyDescent="0.25">
      <c r="A170" s="75"/>
      <c r="B170" s="75"/>
      <c r="C170" s="75"/>
      <c r="D170" s="75"/>
      <c r="E170" s="112"/>
      <c r="F170" s="75"/>
      <c r="G170" s="75"/>
      <c r="H170" s="75"/>
      <c r="I170" s="75"/>
      <c r="J170" s="75"/>
      <c r="K170" s="76"/>
      <c r="L170" s="76"/>
      <c r="M170" s="76"/>
      <c r="N170" s="76"/>
      <c r="O170" s="76"/>
      <c r="P170" s="131"/>
      <c r="Q170" s="131"/>
      <c r="R170" s="131"/>
      <c r="S170" s="131"/>
      <c r="T170" s="131"/>
      <c r="U170" s="131"/>
      <c r="V170" s="131"/>
      <c r="W170" s="131"/>
      <c r="X170" s="131"/>
      <c r="Y170" s="131"/>
      <c r="Z170" s="131"/>
      <c r="AA170" s="78"/>
    </row>
    <row r="171" spans="1:27" s="77" customFormat="1" x14ac:dyDescent="0.25">
      <c r="A171" s="75"/>
      <c r="B171" s="75"/>
      <c r="C171" s="75"/>
      <c r="D171" s="75"/>
      <c r="E171" s="112"/>
      <c r="F171" s="75"/>
      <c r="G171" s="75"/>
      <c r="H171" s="75"/>
      <c r="I171" s="75"/>
      <c r="J171" s="75"/>
      <c r="K171" s="76"/>
      <c r="L171" s="76"/>
      <c r="M171" s="76"/>
      <c r="N171" s="76"/>
      <c r="O171" s="76"/>
      <c r="P171" s="131"/>
      <c r="Q171" s="131"/>
      <c r="R171" s="131"/>
      <c r="S171" s="131"/>
      <c r="T171" s="131"/>
      <c r="U171" s="131"/>
      <c r="V171" s="131"/>
      <c r="W171" s="131"/>
      <c r="X171" s="131"/>
      <c r="Y171" s="131"/>
      <c r="Z171" s="131"/>
      <c r="AA171" s="78"/>
    </row>
    <row r="172" spans="1:27" s="77" customFormat="1" x14ac:dyDescent="0.25">
      <c r="A172" s="75"/>
      <c r="B172" s="75"/>
      <c r="C172" s="75"/>
      <c r="D172" s="75"/>
      <c r="E172" s="112"/>
      <c r="F172" s="75"/>
      <c r="G172" s="75"/>
      <c r="H172" s="75"/>
      <c r="I172" s="75"/>
      <c r="J172" s="75"/>
      <c r="K172" s="76"/>
      <c r="L172" s="76"/>
      <c r="M172" s="76"/>
      <c r="N172" s="76"/>
      <c r="O172" s="76"/>
      <c r="P172" s="131"/>
      <c r="Q172" s="131"/>
      <c r="R172" s="131"/>
      <c r="S172" s="131"/>
      <c r="T172" s="131"/>
      <c r="U172" s="131"/>
      <c r="V172" s="131"/>
      <c r="W172" s="131"/>
      <c r="X172" s="131"/>
      <c r="Y172" s="131"/>
      <c r="Z172" s="131"/>
      <c r="AA172" s="78"/>
    </row>
    <row r="173" spans="1:27" s="77" customFormat="1" x14ac:dyDescent="0.25">
      <c r="A173" s="75"/>
      <c r="B173" s="75"/>
      <c r="C173" s="75"/>
      <c r="D173" s="75"/>
      <c r="E173" s="112"/>
      <c r="F173" s="75"/>
      <c r="G173" s="75"/>
      <c r="H173" s="75"/>
      <c r="I173" s="75"/>
      <c r="J173" s="75"/>
      <c r="K173" s="76"/>
      <c r="L173" s="76"/>
      <c r="M173" s="76"/>
      <c r="N173" s="76"/>
      <c r="O173" s="76"/>
      <c r="P173" s="131"/>
      <c r="Q173" s="131"/>
      <c r="R173" s="131"/>
      <c r="S173" s="131"/>
      <c r="T173" s="131"/>
      <c r="U173" s="131"/>
      <c r="V173" s="131"/>
      <c r="W173" s="131"/>
      <c r="X173" s="131"/>
      <c r="Y173" s="131"/>
      <c r="Z173" s="131"/>
      <c r="AA173" s="78"/>
    </row>
    <row r="174" spans="1:27" s="77" customFormat="1" x14ac:dyDescent="0.25">
      <c r="A174" s="75"/>
      <c r="B174" s="75"/>
      <c r="C174" s="75"/>
      <c r="D174" s="75"/>
      <c r="E174" s="112"/>
      <c r="F174" s="75"/>
      <c r="G174" s="75"/>
      <c r="H174" s="75"/>
      <c r="I174" s="75"/>
      <c r="J174" s="75"/>
      <c r="K174" s="76"/>
      <c r="L174" s="76"/>
      <c r="M174" s="76"/>
      <c r="N174" s="76"/>
      <c r="O174" s="76"/>
      <c r="P174" s="131"/>
      <c r="Q174" s="131"/>
      <c r="R174" s="131"/>
      <c r="S174" s="131"/>
      <c r="T174" s="131"/>
      <c r="U174" s="131"/>
      <c r="V174" s="131"/>
      <c r="W174" s="131"/>
      <c r="X174" s="131"/>
      <c r="Y174" s="131"/>
      <c r="Z174" s="131"/>
      <c r="AA174" s="78"/>
    </row>
    <row r="175" spans="1:27" s="77" customFormat="1" x14ac:dyDescent="0.25">
      <c r="A175" s="75"/>
      <c r="B175" s="75"/>
      <c r="C175" s="75"/>
      <c r="D175" s="75"/>
      <c r="E175" s="112"/>
      <c r="F175" s="75"/>
      <c r="G175" s="75"/>
      <c r="H175" s="75"/>
      <c r="I175" s="75"/>
      <c r="J175" s="75"/>
      <c r="K175" s="76"/>
      <c r="L175" s="76"/>
      <c r="M175" s="76"/>
      <c r="N175" s="76"/>
      <c r="O175" s="76"/>
      <c r="P175" s="131"/>
      <c r="Q175" s="131"/>
      <c r="R175" s="131"/>
      <c r="S175" s="131"/>
      <c r="T175" s="131"/>
      <c r="U175" s="131"/>
      <c r="V175" s="131"/>
      <c r="W175" s="131"/>
      <c r="X175" s="131"/>
      <c r="Y175" s="131"/>
      <c r="Z175" s="131"/>
      <c r="AA175" s="78"/>
    </row>
    <row r="176" spans="1:27" s="77" customFormat="1" x14ac:dyDescent="0.25">
      <c r="A176" s="75"/>
      <c r="B176" s="75"/>
      <c r="C176" s="75"/>
      <c r="D176" s="75"/>
      <c r="E176" s="112"/>
      <c r="F176" s="75"/>
      <c r="G176" s="75"/>
      <c r="H176" s="75"/>
      <c r="I176" s="75"/>
      <c r="J176" s="75"/>
      <c r="K176" s="76"/>
      <c r="L176" s="76"/>
      <c r="M176" s="76"/>
      <c r="N176" s="76"/>
      <c r="O176" s="76"/>
      <c r="P176" s="131"/>
      <c r="Q176" s="131"/>
      <c r="R176" s="131"/>
      <c r="S176" s="131"/>
      <c r="T176" s="131"/>
      <c r="U176" s="131"/>
      <c r="V176" s="131"/>
      <c r="W176" s="131"/>
      <c r="X176" s="131"/>
      <c r="Y176" s="131"/>
      <c r="Z176" s="131"/>
      <c r="AA176" s="78"/>
    </row>
    <row r="177" spans="1:27" s="77" customFormat="1" x14ac:dyDescent="0.25">
      <c r="A177" s="75"/>
      <c r="B177" s="75"/>
      <c r="C177" s="75"/>
      <c r="D177" s="75"/>
      <c r="E177" s="112"/>
      <c r="F177" s="75"/>
      <c r="G177" s="75"/>
      <c r="H177" s="75"/>
      <c r="I177" s="75"/>
      <c r="J177" s="75"/>
      <c r="K177" s="76"/>
      <c r="L177" s="76"/>
      <c r="M177" s="76"/>
      <c r="N177" s="76"/>
      <c r="O177" s="76"/>
      <c r="P177" s="131"/>
      <c r="Q177" s="131"/>
      <c r="R177" s="131"/>
      <c r="S177" s="131"/>
      <c r="T177" s="131"/>
      <c r="U177" s="131"/>
      <c r="V177" s="131"/>
      <c r="W177" s="131"/>
      <c r="X177" s="131"/>
      <c r="Y177" s="131"/>
      <c r="Z177" s="131"/>
      <c r="AA177" s="78"/>
    </row>
    <row r="178" spans="1:27" s="77" customFormat="1" x14ac:dyDescent="0.25">
      <c r="A178" s="75"/>
      <c r="B178" s="75"/>
      <c r="C178" s="75"/>
      <c r="D178" s="75"/>
      <c r="E178" s="112"/>
      <c r="F178" s="75"/>
      <c r="G178" s="75"/>
      <c r="H178" s="75"/>
      <c r="I178" s="75"/>
      <c r="J178" s="75"/>
      <c r="K178" s="76"/>
      <c r="L178" s="76"/>
      <c r="M178" s="76"/>
      <c r="N178" s="76"/>
      <c r="O178" s="76"/>
      <c r="P178" s="131"/>
      <c r="Q178" s="131"/>
      <c r="R178" s="131"/>
      <c r="S178" s="131"/>
      <c r="T178" s="131"/>
      <c r="U178" s="131"/>
      <c r="V178" s="131"/>
      <c r="W178" s="131"/>
      <c r="X178" s="131"/>
      <c r="Y178" s="131"/>
      <c r="Z178" s="131"/>
      <c r="AA178" s="78"/>
    </row>
    <row r="179" spans="1:27" s="77" customFormat="1" x14ac:dyDescent="0.25">
      <c r="A179" s="75"/>
      <c r="B179" s="75"/>
      <c r="C179" s="75"/>
      <c r="D179" s="75"/>
      <c r="E179" s="112"/>
      <c r="F179" s="75"/>
      <c r="G179" s="75"/>
      <c r="H179" s="75"/>
      <c r="I179" s="75"/>
      <c r="J179" s="75"/>
      <c r="K179" s="76"/>
      <c r="L179" s="76"/>
      <c r="M179" s="76"/>
      <c r="N179" s="76"/>
      <c r="O179" s="76"/>
      <c r="P179" s="131"/>
      <c r="Q179" s="131"/>
      <c r="R179" s="131"/>
      <c r="S179" s="131"/>
      <c r="T179" s="131"/>
      <c r="U179" s="131"/>
      <c r="V179" s="131"/>
      <c r="W179" s="131"/>
      <c r="X179" s="131"/>
      <c r="Y179" s="131"/>
      <c r="Z179" s="131"/>
      <c r="AA179" s="78"/>
    </row>
    <row r="180" spans="1:27" s="77" customFormat="1" x14ac:dyDescent="0.25">
      <c r="A180" s="75"/>
      <c r="B180" s="75"/>
      <c r="C180" s="75"/>
      <c r="D180" s="75"/>
      <c r="E180" s="112"/>
      <c r="F180" s="75"/>
      <c r="G180" s="75"/>
      <c r="H180" s="75"/>
      <c r="I180" s="75"/>
      <c r="J180" s="75"/>
      <c r="K180" s="76"/>
      <c r="L180" s="76"/>
      <c r="M180" s="76"/>
      <c r="N180" s="76"/>
      <c r="O180" s="76"/>
      <c r="P180" s="131"/>
      <c r="Q180" s="131"/>
      <c r="R180" s="131"/>
      <c r="S180" s="131"/>
      <c r="T180" s="131"/>
      <c r="U180" s="131"/>
      <c r="V180" s="131"/>
      <c r="W180" s="131"/>
      <c r="X180" s="131"/>
      <c r="Y180" s="131"/>
      <c r="Z180" s="131"/>
      <c r="AA180" s="78"/>
    </row>
    <row r="181" spans="1:27" s="77" customFormat="1" x14ac:dyDescent="0.25">
      <c r="A181" s="75"/>
      <c r="B181" s="75"/>
      <c r="C181" s="75"/>
      <c r="D181" s="75"/>
      <c r="E181" s="112"/>
      <c r="F181" s="75"/>
      <c r="G181" s="75"/>
      <c r="H181" s="75"/>
      <c r="I181" s="75"/>
      <c r="J181" s="75"/>
      <c r="K181" s="76"/>
      <c r="L181" s="76"/>
      <c r="M181" s="76"/>
      <c r="N181" s="76"/>
      <c r="O181" s="76"/>
      <c r="P181" s="131"/>
      <c r="Q181" s="131"/>
      <c r="R181" s="131"/>
      <c r="S181" s="131"/>
      <c r="T181" s="131"/>
      <c r="U181" s="131"/>
      <c r="V181" s="131"/>
      <c r="W181" s="131"/>
      <c r="X181" s="131"/>
      <c r="Y181" s="131"/>
      <c r="Z181" s="131"/>
      <c r="AA181" s="78"/>
    </row>
    <row r="182" spans="1:27" s="77" customFormat="1" x14ac:dyDescent="0.25">
      <c r="A182" s="75"/>
      <c r="B182" s="75"/>
      <c r="C182" s="75"/>
      <c r="D182" s="75"/>
      <c r="E182" s="112"/>
      <c r="F182" s="75"/>
      <c r="G182" s="75"/>
      <c r="H182" s="75"/>
      <c r="I182" s="75"/>
      <c r="J182" s="75"/>
      <c r="K182" s="76"/>
      <c r="L182" s="76"/>
      <c r="M182" s="76"/>
      <c r="N182" s="76"/>
      <c r="O182" s="76"/>
      <c r="P182" s="131"/>
      <c r="Q182" s="131"/>
      <c r="R182" s="131"/>
      <c r="S182" s="131"/>
      <c r="T182" s="131"/>
      <c r="U182" s="131"/>
      <c r="V182" s="131"/>
      <c r="W182" s="131"/>
      <c r="X182" s="131"/>
      <c r="Y182" s="131"/>
      <c r="Z182" s="131"/>
      <c r="AA182" s="78"/>
    </row>
    <row r="183" spans="1:27" s="77" customFormat="1" x14ac:dyDescent="0.25">
      <c r="A183" s="75"/>
      <c r="B183" s="75"/>
      <c r="C183" s="75"/>
      <c r="D183" s="75"/>
      <c r="E183" s="112"/>
      <c r="F183" s="75"/>
      <c r="G183" s="75"/>
      <c r="H183" s="75"/>
      <c r="I183" s="75"/>
      <c r="J183" s="75"/>
      <c r="K183" s="76"/>
      <c r="L183" s="76"/>
      <c r="M183" s="76"/>
      <c r="N183" s="76"/>
      <c r="O183" s="76"/>
      <c r="P183" s="131"/>
      <c r="Q183" s="131"/>
      <c r="R183" s="131"/>
      <c r="S183" s="131"/>
      <c r="T183" s="131"/>
      <c r="U183" s="131"/>
      <c r="V183" s="131"/>
      <c r="W183" s="131"/>
      <c r="X183" s="131"/>
      <c r="Y183" s="131"/>
      <c r="Z183" s="131"/>
      <c r="AA183" s="78"/>
    </row>
    <row r="184" spans="1:27" s="77" customFormat="1" x14ac:dyDescent="0.25">
      <c r="A184" s="75"/>
      <c r="B184" s="75"/>
      <c r="C184" s="75"/>
      <c r="D184" s="75"/>
      <c r="E184" s="112"/>
      <c r="F184" s="75"/>
      <c r="G184" s="75"/>
      <c r="H184" s="75"/>
      <c r="I184" s="75"/>
      <c r="J184" s="75"/>
      <c r="K184" s="76"/>
      <c r="L184" s="76"/>
      <c r="M184" s="76"/>
      <c r="N184" s="76"/>
      <c r="O184" s="76"/>
      <c r="P184" s="131"/>
      <c r="Q184" s="131"/>
      <c r="R184" s="131"/>
      <c r="S184" s="131"/>
      <c r="T184" s="131"/>
      <c r="U184" s="131"/>
      <c r="V184" s="131"/>
      <c r="W184" s="131"/>
      <c r="X184" s="131"/>
      <c r="Y184" s="131"/>
      <c r="Z184" s="131"/>
      <c r="AA184" s="78"/>
    </row>
    <row r="185" spans="1:27" s="77" customFormat="1" x14ac:dyDescent="0.25">
      <c r="A185" s="75"/>
      <c r="B185" s="75"/>
      <c r="C185" s="75"/>
      <c r="D185" s="75"/>
      <c r="E185" s="112"/>
      <c r="F185" s="75"/>
      <c r="G185" s="75"/>
      <c r="H185" s="75"/>
      <c r="I185" s="75"/>
      <c r="J185" s="75"/>
      <c r="K185" s="76"/>
      <c r="L185" s="76"/>
      <c r="M185" s="76"/>
      <c r="N185" s="76"/>
      <c r="O185" s="76"/>
      <c r="P185" s="131"/>
      <c r="Q185" s="131"/>
      <c r="R185" s="131"/>
      <c r="S185" s="131"/>
      <c r="T185" s="131"/>
      <c r="U185" s="131"/>
      <c r="V185" s="131"/>
      <c r="W185" s="131"/>
      <c r="X185" s="131"/>
      <c r="Y185" s="131"/>
      <c r="Z185" s="131"/>
      <c r="AA185" s="78"/>
    </row>
    <row r="186" spans="1:27" s="77" customFormat="1" x14ac:dyDescent="0.25">
      <c r="A186" s="75"/>
      <c r="B186" s="75"/>
      <c r="C186" s="75"/>
      <c r="D186" s="75"/>
      <c r="E186" s="112"/>
      <c r="F186" s="75"/>
      <c r="G186" s="75"/>
      <c r="H186" s="75"/>
      <c r="I186" s="75"/>
      <c r="J186" s="75"/>
      <c r="K186" s="76"/>
      <c r="L186" s="76"/>
      <c r="M186" s="76"/>
      <c r="N186" s="76"/>
      <c r="O186" s="76"/>
      <c r="P186" s="131"/>
      <c r="Q186" s="131"/>
      <c r="R186" s="131"/>
      <c r="S186" s="131"/>
      <c r="T186" s="131"/>
      <c r="U186" s="131"/>
      <c r="V186" s="131"/>
      <c r="W186" s="131"/>
      <c r="X186" s="131"/>
      <c r="Y186" s="131"/>
      <c r="Z186" s="131"/>
      <c r="AA186" s="78"/>
    </row>
    <row r="187" spans="1:27" s="77" customFormat="1" x14ac:dyDescent="0.25">
      <c r="A187" s="75"/>
      <c r="B187" s="75"/>
      <c r="C187" s="75"/>
      <c r="D187" s="75"/>
      <c r="E187" s="112"/>
      <c r="F187" s="75"/>
      <c r="G187" s="75"/>
      <c r="H187" s="75"/>
      <c r="I187" s="75"/>
      <c r="J187" s="75"/>
      <c r="K187" s="76"/>
      <c r="L187" s="76"/>
      <c r="M187" s="76"/>
      <c r="N187" s="76"/>
      <c r="O187" s="76"/>
      <c r="P187" s="131"/>
      <c r="Q187" s="131"/>
      <c r="R187" s="131"/>
      <c r="S187" s="131"/>
      <c r="T187" s="131"/>
      <c r="U187" s="131"/>
      <c r="V187" s="131"/>
      <c r="W187" s="131"/>
      <c r="X187" s="131"/>
      <c r="Y187" s="131"/>
      <c r="Z187" s="131"/>
      <c r="AA187" s="78"/>
    </row>
    <row r="188" spans="1:27" s="77" customFormat="1" x14ac:dyDescent="0.25">
      <c r="A188" s="75"/>
      <c r="B188" s="75"/>
      <c r="C188" s="75"/>
      <c r="D188" s="75"/>
      <c r="E188" s="112"/>
      <c r="F188" s="75"/>
      <c r="G188" s="75"/>
      <c r="H188" s="75"/>
      <c r="I188" s="75"/>
      <c r="J188" s="75"/>
      <c r="K188" s="76"/>
      <c r="L188" s="76"/>
      <c r="M188" s="76"/>
      <c r="N188" s="76"/>
      <c r="O188" s="76"/>
      <c r="P188" s="131"/>
      <c r="Q188" s="131"/>
      <c r="R188" s="131"/>
      <c r="S188" s="131"/>
      <c r="T188" s="131"/>
      <c r="U188" s="131"/>
      <c r="V188" s="131"/>
      <c r="W188" s="131"/>
      <c r="X188" s="131"/>
      <c r="Y188" s="131"/>
      <c r="Z188" s="131"/>
      <c r="AA188" s="78"/>
    </row>
    <row r="189" spans="1:27" s="77" customFormat="1" x14ac:dyDescent="0.25">
      <c r="A189" s="75"/>
      <c r="B189" s="75"/>
      <c r="C189" s="75"/>
      <c r="D189" s="75"/>
      <c r="E189" s="112"/>
      <c r="F189" s="75"/>
      <c r="G189" s="75"/>
      <c r="H189" s="75"/>
      <c r="I189" s="75"/>
      <c r="J189" s="75"/>
      <c r="K189" s="76"/>
      <c r="L189" s="76"/>
      <c r="M189" s="76"/>
      <c r="N189" s="76"/>
      <c r="O189" s="76"/>
      <c r="P189" s="131"/>
      <c r="Q189" s="131"/>
      <c r="R189" s="131"/>
      <c r="S189" s="131"/>
      <c r="T189" s="131"/>
      <c r="U189" s="131"/>
      <c r="V189" s="131"/>
      <c r="W189" s="131"/>
      <c r="X189" s="131"/>
      <c r="Y189" s="131"/>
      <c r="Z189" s="131"/>
      <c r="AA189" s="78"/>
    </row>
    <row r="190" spans="1:27" s="77" customFormat="1" x14ac:dyDescent="0.25">
      <c r="A190" s="75"/>
      <c r="B190" s="75"/>
      <c r="C190" s="75"/>
      <c r="D190" s="75"/>
      <c r="E190" s="112"/>
      <c r="F190" s="75"/>
      <c r="G190" s="75"/>
      <c r="H190" s="75"/>
      <c r="I190" s="75"/>
      <c r="J190" s="75"/>
      <c r="K190" s="76"/>
      <c r="L190" s="76"/>
      <c r="M190" s="76"/>
      <c r="N190" s="76"/>
      <c r="O190" s="76"/>
      <c r="P190" s="131"/>
      <c r="Q190" s="131"/>
      <c r="R190" s="131"/>
      <c r="S190" s="131"/>
      <c r="T190" s="131"/>
      <c r="U190" s="131"/>
      <c r="V190" s="131"/>
      <c r="W190" s="131"/>
      <c r="X190" s="131"/>
      <c r="Y190" s="131"/>
      <c r="Z190" s="131"/>
      <c r="AA190" s="78"/>
    </row>
    <row r="191" spans="1:27" s="77" customFormat="1" x14ac:dyDescent="0.25">
      <c r="A191" s="75"/>
      <c r="B191" s="75"/>
      <c r="C191" s="75"/>
      <c r="D191" s="75"/>
      <c r="E191" s="112"/>
      <c r="F191" s="75"/>
      <c r="G191" s="75"/>
      <c r="H191" s="75"/>
      <c r="I191" s="75"/>
      <c r="J191" s="75"/>
      <c r="K191" s="76"/>
      <c r="L191" s="76"/>
      <c r="M191" s="76"/>
      <c r="N191" s="76"/>
      <c r="O191" s="76"/>
      <c r="P191" s="131"/>
      <c r="Q191" s="131"/>
      <c r="R191" s="131"/>
      <c r="S191" s="131"/>
      <c r="T191" s="131"/>
      <c r="U191" s="131"/>
      <c r="V191" s="131"/>
      <c r="W191" s="131"/>
      <c r="X191" s="131"/>
      <c r="Y191" s="131"/>
      <c r="Z191" s="131"/>
      <c r="AA191" s="78"/>
    </row>
    <row r="192" spans="1:27" s="77" customFormat="1" x14ac:dyDescent="0.25">
      <c r="A192" s="75"/>
      <c r="B192" s="75"/>
      <c r="C192" s="75"/>
      <c r="D192" s="75"/>
      <c r="E192" s="112"/>
      <c r="F192" s="75"/>
      <c r="G192" s="75"/>
      <c r="H192" s="75"/>
      <c r="I192" s="75"/>
      <c r="J192" s="75"/>
      <c r="K192" s="76"/>
      <c r="L192" s="76"/>
      <c r="M192" s="76"/>
      <c r="N192" s="76"/>
      <c r="O192" s="76"/>
      <c r="P192" s="131"/>
      <c r="Q192" s="131"/>
      <c r="R192" s="131"/>
      <c r="S192" s="131"/>
      <c r="T192" s="131"/>
      <c r="U192" s="131"/>
      <c r="V192" s="131"/>
      <c r="W192" s="131"/>
      <c r="X192" s="131"/>
      <c r="Y192" s="131"/>
      <c r="Z192" s="131"/>
      <c r="AA192" s="78"/>
    </row>
    <row r="193" spans="1:27" s="77" customFormat="1" x14ac:dyDescent="0.25">
      <c r="A193" s="75"/>
      <c r="B193" s="75"/>
      <c r="C193" s="75"/>
      <c r="D193" s="75"/>
      <c r="E193" s="112"/>
      <c r="F193" s="75"/>
      <c r="G193" s="75"/>
      <c r="H193" s="75"/>
      <c r="I193" s="75"/>
      <c r="J193" s="75"/>
      <c r="K193" s="76"/>
      <c r="L193" s="76"/>
      <c r="M193" s="76"/>
      <c r="N193" s="76"/>
      <c r="O193" s="76"/>
      <c r="P193" s="131"/>
      <c r="Q193" s="131"/>
      <c r="R193" s="131"/>
      <c r="S193" s="131"/>
      <c r="T193" s="131"/>
      <c r="U193" s="131"/>
      <c r="V193" s="131"/>
      <c r="W193" s="131"/>
      <c r="X193" s="131"/>
      <c r="Y193" s="131"/>
      <c r="Z193" s="131"/>
      <c r="AA193" s="78"/>
    </row>
    <row r="194" spans="1:27" s="77" customFormat="1" x14ac:dyDescent="0.25">
      <c r="A194" s="75"/>
      <c r="B194" s="75"/>
      <c r="C194" s="75"/>
      <c r="D194" s="75"/>
      <c r="E194" s="112"/>
      <c r="F194" s="75"/>
      <c r="G194" s="75"/>
      <c r="H194" s="75"/>
      <c r="I194" s="75"/>
      <c r="J194" s="75"/>
      <c r="K194" s="76"/>
      <c r="L194" s="76"/>
      <c r="M194" s="76"/>
      <c r="N194" s="76"/>
      <c r="O194" s="76"/>
      <c r="P194" s="131"/>
      <c r="Q194" s="131"/>
      <c r="R194" s="131"/>
      <c r="S194" s="131"/>
      <c r="T194" s="131"/>
      <c r="U194" s="131"/>
      <c r="V194" s="131"/>
      <c r="W194" s="131"/>
      <c r="X194" s="131"/>
      <c r="Y194" s="131"/>
      <c r="Z194" s="131"/>
      <c r="AA194" s="78"/>
    </row>
    <row r="195" spans="1:27" s="77" customFormat="1" x14ac:dyDescent="0.25">
      <c r="A195" s="75"/>
      <c r="B195" s="75"/>
      <c r="C195" s="75"/>
      <c r="D195" s="75"/>
      <c r="E195" s="112"/>
      <c r="F195" s="75"/>
      <c r="G195" s="75"/>
      <c r="H195" s="75"/>
      <c r="I195" s="75"/>
      <c r="J195" s="75"/>
      <c r="K195" s="76"/>
      <c r="L195" s="76"/>
      <c r="M195" s="76"/>
      <c r="N195" s="76"/>
      <c r="O195" s="76"/>
      <c r="P195" s="131"/>
      <c r="Q195" s="131"/>
      <c r="R195" s="131"/>
      <c r="S195" s="131"/>
      <c r="T195" s="131"/>
      <c r="U195" s="131"/>
      <c r="V195" s="131"/>
      <c r="W195" s="131"/>
      <c r="X195" s="131"/>
      <c r="Y195" s="131"/>
      <c r="Z195" s="131"/>
      <c r="AA195" s="78"/>
    </row>
    <row r="196" spans="1:27" s="77" customFormat="1" x14ac:dyDescent="0.25">
      <c r="A196" s="75"/>
      <c r="B196" s="75"/>
      <c r="C196" s="75"/>
      <c r="D196" s="75"/>
      <c r="E196" s="112"/>
      <c r="F196" s="75"/>
      <c r="G196" s="75"/>
      <c r="H196" s="75"/>
      <c r="I196" s="75"/>
      <c r="J196" s="75"/>
      <c r="K196" s="76"/>
      <c r="L196" s="76"/>
      <c r="M196" s="76"/>
      <c r="N196" s="76"/>
      <c r="O196" s="76"/>
      <c r="P196" s="131"/>
      <c r="Q196" s="131"/>
      <c r="R196" s="131"/>
      <c r="S196" s="131"/>
      <c r="T196" s="131"/>
      <c r="U196" s="131"/>
      <c r="V196" s="131"/>
      <c r="W196" s="131"/>
      <c r="X196" s="131"/>
      <c r="Y196" s="131"/>
      <c r="Z196" s="131"/>
      <c r="AA196" s="78"/>
    </row>
    <row r="197" spans="1:27" s="77" customFormat="1" x14ac:dyDescent="0.25">
      <c r="A197" s="75"/>
      <c r="B197" s="75"/>
      <c r="C197" s="75"/>
      <c r="D197" s="75"/>
      <c r="E197" s="112"/>
      <c r="F197" s="75"/>
      <c r="G197" s="75"/>
      <c r="H197" s="75"/>
      <c r="I197" s="75"/>
      <c r="J197" s="75"/>
      <c r="K197" s="76"/>
      <c r="L197" s="76"/>
      <c r="M197" s="76"/>
      <c r="N197" s="76"/>
      <c r="O197" s="76"/>
      <c r="P197" s="131"/>
      <c r="Q197" s="131"/>
      <c r="R197" s="131"/>
      <c r="S197" s="131"/>
      <c r="T197" s="131"/>
      <c r="U197" s="131"/>
      <c r="V197" s="131"/>
      <c r="W197" s="131"/>
      <c r="X197" s="131"/>
      <c r="Y197" s="131"/>
      <c r="Z197" s="131"/>
      <c r="AA197" s="78"/>
    </row>
    <row r="198" spans="1:27" s="77" customFormat="1" x14ac:dyDescent="0.25">
      <c r="A198" s="75"/>
      <c r="B198" s="75"/>
      <c r="C198" s="75"/>
      <c r="D198" s="75"/>
      <c r="E198" s="112"/>
      <c r="F198" s="75"/>
      <c r="G198" s="75"/>
      <c r="H198" s="75"/>
      <c r="I198" s="75"/>
      <c r="J198" s="75"/>
      <c r="K198" s="76"/>
      <c r="L198" s="76"/>
      <c r="M198" s="76"/>
      <c r="N198" s="76"/>
      <c r="O198" s="76"/>
      <c r="P198" s="131"/>
      <c r="Q198" s="131"/>
      <c r="R198" s="131"/>
      <c r="S198" s="131"/>
      <c r="T198" s="131"/>
      <c r="U198" s="131"/>
      <c r="V198" s="131"/>
      <c r="W198" s="131"/>
      <c r="X198" s="131"/>
      <c r="Y198" s="131"/>
      <c r="Z198" s="131"/>
      <c r="AA198" s="78"/>
    </row>
    <row r="199" spans="1:27" s="77" customFormat="1" x14ac:dyDescent="0.25">
      <c r="A199" s="75"/>
      <c r="B199" s="75"/>
      <c r="C199" s="75"/>
      <c r="D199" s="75"/>
      <c r="E199" s="112"/>
      <c r="F199" s="75"/>
      <c r="G199" s="75"/>
      <c r="H199" s="75"/>
      <c r="I199" s="75"/>
      <c r="J199" s="75"/>
      <c r="K199" s="76"/>
      <c r="L199" s="76"/>
      <c r="M199" s="76"/>
      <c r="N199" s="76"/>
      <c r="O199" s="76"/>
      <c r="P199" s="131"/>
      <c r="Q199" s="131"/>
      <c r="R199" s="131"/>
      <c r="S199" s="131"/>
      <c r="T199" s="131"/>
      <c r="U199" s="131"/>
      <c r="V199" s="131"/>
      <c r="W199" s="131"/>
      <c r="X199" s="131"/>
      <c r="Y199" s="131"/>
      <c r="Z199" s="131"/>
      <c r="AA199" s="78"/>
    </row>
    <row r="200" spans="1:27" s="77" customFormat="1" x14ac:dyDescent="0.25">
      <c r="A200" s="75"/>
      <c r="B200" s="75"/>
      <c r="C200" s="75"/>
      <c r="D200" s="75"/>
      <c r="E200" s="112"/>
      <c r="F200" s="75"/>
      <c r="G200" s="75"/>
      <c r="H200" s="75"/>
      <c r="I200" s="75"/>
      <c r="J200" s="75"/>
      <c r="K200" s="76"/>
      <c r="L200" s="76"/>
      <c r="M200" s="76"/>
      <c r="N200" s="76"/>
      <c r="O200" s="76"/>
      <c r="P200" s="131"/>
      <c r="Q200" s="131"/>
      <c r="R200" s="131"/>
      <c r="S200" s="131"/>
      <c r="T200" s="131"/>
      <c r="U200" s="131"/>
      <c r="V200" s="131"/>
      <c r="W200" s="131"/>
      <c r="X200" s="131"/>
      <c r="Y200" s="131"/>
      <c r="Z200" s="131"/>
      <c r="AA200" s="78"/>
    </row>
    <row r="201" spans="1:27" s="77" customFormat="1" x14ac:dyDescent="0.25">
      <c r="A201" s="75"/>
      <c r="B201" s="75"/>
      <c r="C201" s="75"/>
      <c r="D201" s="75"/>
      <c r="E201" s="112"/>
      <c r="F201" s="75"/>
      <c r="G201" s="75"/>
      <c r="H201" s="75"/>
      <c r="I201" s="75"/>
      <c r="J201" s="75"/>
      <c r="K201" s="76"/>
      <c r="L201" s="76"/>
      <c r="M201" s="76"/>
      <c r="N201" s="76"/>
      <c r="O201" s="76"/>
      <c r="P201" s="131"/>
      <c r="Q201" s="131"/>
      <c r="R201" s="131"/>
      <c r="S201" s="131"/>
      <c r="T201" s="131"/>
      <c r="U201" s="131"/>
      <c r="V201" s="131"/>
      <c r="W201" s="131"/>
      <c r="X201" s="131"/>
      <c r="Y201" s="131"/>
      <c r="Z201" s="131"/>
      <c r="AA201" s="78"/>
    </row>
    <row r="202" spans="1:27" s="77" customFormat="1" x14ac:dyDescent="0.25">
      <c r="A202" s="75"/>
      <c r="B202" s="75"/>
      <c r="C202" s="75"/>
      <c r="D202" s="75"/>
      <c r="E202" s="112"/>
      <c r="F202" s="75"/>
      <c r="G202" s="75"/>
      <c r="H202" s="75"/>
      <c r="I202" s="75"/>
      <c r="J202" s="75"/>
      <c r="K202" s="76"/>
      <c r="L202" s="76"/>
      <c r="M202" s="76"/>
      <c r="N202" s="76"/>
      <c r="O202" s="76"/>
      <c r="P202" s="131"/>
      <c r="Q202" s="131"/>
      <c r="R202" s="131"/>
      <c r="S202" s="131"/>
      <c r="T202" s="131"/>
      <c r="U202" s="131"/>
      <c r="V202" s="131"/>
      <c r="W202" s="131"/>
      <c r="X202" s="131"/>
      <c r="Y202" s="131"/>
      <c r="Z202" s="131"/>
      <c r="AA202" s="78"/>
    </row>
    <row r="203" spans="1:27" s="77" customFormat="1" x14ac:dyDescent="0.25">
      <c r="A203" s="75"/>
      <c r="B203" s="75"/>
      <c r="C203" s="75"/>
      <c r="D203" s="75"/>
      <c r="E203" s="112"/>
      <c r="F203" s="75"/>
      <c r="G203" s="75"/>
      <c r="H203" s="75"/>
      <c r="I203" s="75"/>
      <c r="J203" s="75"/>
      <c r="K203" s="76"/>
      <c r="L203" s="76"/>
      <c r="M203" s="76"/>
      <c r="N203" s="76"/>
      <c r="O203" s="76"/>
      <c r="P203" s="131"/>
      <c r="Q203" s="131"/>
      <c r="R203" s="131"/>
      <c r="S203" s="131"/>
      <c r="T203" s="131"/>
      <c r="U203" s="131"/>
      <c r="V203" s="131"/>
      <c r="W203" s="131"/>
      <c r="X203" s="131"/>
      <c r="Y203" s="131"/>
      <c r="Z203" s="131"/>
      <c r="AA203" s="78"/>
    </row>
    <row r="204" spans="1:27" s="77" customFormat="1" x14ac:dyDescent="0.25">
      <c r="A204" s="75"/>
      <c r="B204" s="75"/>
      <c r="C204" s="75"/>
      <c r="D204" s="75"/>
      <c r="E204" s="112"/>
      <c r="F204" s="75"/>
      <c r="G204" s="75"/>
      <c r="H204" s="75"/>
      <c r="I204" s="75"/>
      <c r="J204" s="75"/>
      <c r="K204" s="76"/>
      <c r="L204" s="76"/>
      <c r="M204" s="76"/>
      <c r="N204" s="76"/>
      <c r="O204" s="76"/>
      <c r="P204" s="131"/>
      <c r="Q204" s="131"/>
      <c r="R204" s="131"/>
      <c r="S204" s="131"/>
      <c r="T204" s="131"/>
      <c r="U204" s="131"/>
      <c r="V204" s="131"/>
      <c r="W204" s="131"/>
      <c r="X204" s="131"/>
      <c r="Y204" s="131"/>
      <c r="Z204" s="131"/>
      <c r="AA204" s="78"/>
    </row>
    <row r="205" spans="1:27" s="77" customFormat="1" x14ac:dyDescent="0.25">
      <c r="A205" s="75"/>
      <c r="B205" s="75"/>
      <c r="C205" s="75"/>
      <c r="D205" s="75"/>
      <c r="E205" s="112"/>
      <c r="F205" s="75"/>
      <c r="G205" s="75"/>
      <c r="H205" s="75"/>
      <c r="I205" s="75"/>
      <c r="J205" s="75"/>
      <c r="K205" s="76"/>
      <c r="L205" s="76"/>
      <c r="M205" s="76"/>
      <c r="N205" s="76"/>
      <c r="O205" s="76"/>
      <c r="P205" s="131"/>
      <c r="Q205" s="131"/>
      <c r="R205" s="131"/>
      <c r="S205" s="131"/>
      <c r="T205" s="131"/>
      <c r="U205" s="131"/>
      <c r="V205" s="131"/>
      <c r="W205" s="131"/>
      <c r="X205" s="131"/>
      <c r="Y205" s="131"/>
      <c r="Z205" s="131"/>
      <c r="AA205" s="78"/>
    </row>
    <row r="206" spans="1:27" s="77" customFormat="1" x14ac:dyDescent="0.25">
      <c r="A206" s="75"/>
      <c r="B206" s="75"/>
      <c r="C206" s="75"/>
      <c r="D206" s="75"/>
      <c r="E206" s="112"/>
      <c r="F206" s="75"/>
      <c r="G206" s="75"/>
      <c r="H206" s="75"/>
      <c r="I206" s="75"/>
      <c r="J206" s="75"/>
      <c r="K206" s="76"/>
      <c r="L206" s="76"/>
      <c r="M206" s="76"/>
      <c r="N206" s="76"/>
      <c r="O206" s="76"/>
      <c r="P206" s="131"/>
      <c r="Q206" s="131"/>
      <c r="R206" s="131"/>
      <c r="S206" s="131"/>
      <c r="T206" s="131"/>
      <c r="U206" s="131"/>
      <c r="V206" s="131"/>
      <c r="W206" s="131"/>
      <c r="X206" s="131"/>
      <c r="Y206" s="131"/>
      <c r="Z206" s="131"/>
      <c r="AA206" s="78"/>
    </row>
    <row r="207" spans="1:27" s="77" customFormat="1" x14ac:dyDescent="0.25">
      <c r="A207" s="75"/>
      <c r="B207" s="75"/>
      <c r="C207" s="75"/>
      <c r="D207" s="75"/>
      <c r="E207" s="112"/>
      <c r="F207" s="75"/>
      <c r="G207" s="75"/>
      <c r="H207" s="75"/>
      <c r="I207" s="75"/>
      <c r="J207" s="75"/>
      <c r="K207" s="76"/>
      <c r="L207" s="76"/>
      <c r="M207" s="76"/>
      <c r="N207" s="76"/>
      <c r="O207" s="76"/>
      <c r="P207" s="131"/>
      <c r="Q207" s="131"/>
      <c r="R207" s="131"/>
      <c r="S207" s="131"/>
      <c r="T207" s="131"/>
      <c r="U207" s="131"/>
      <c r="V207" s="131"/>
      <c r="W207" s="131"/>
      <c r="X207" s="131"/>
      <c r="Y207" s="131"/>
      <c r="Z207" s="131"/>
      <c r="AA207" s="78"/>
    </row>
    <row r="208" spans="1:27" s="77" customFormat="1" x14ac:dyDescent="0.25">
      <c r="A208" s="75"/>
      <c r="B208" s="75"/>
      <c r="C208" s="75"/>
      <c r="D208" s="75"/>
      <c r="E208" s="112"/>
      <c r="F208" s="75"/>
      <c r="G208" s="75"/>
      <c r="H208" s="75"/>
      <c r="I208" s="75"/>
      <c r="J208" s="75"/>
      <c r="K208" s="76"/>
      <c r="L208" s="76"/>
      <c r="M208" s="76"/>
      <c r="N208" s="76"/>
      <c r="O208" s="76"/>
      <c r="P208" s="131"/>
      <c r="Q208" s="131"/>
      <c r="R208" s="131"/>
      <c r="S208" s="131"/>
      <c r="T208" s="131"/>
      <c r="U208" s="131"/>
      <c r="V208" s="131"/>
      <c r="W208" s="131"/>
      <c r="X208" s="131"/>
      <c r="Y208" s="131"/>
      <c r="Z208" s="131"/>
      <c r="AA208" s="78"/>
    </row>
    <row r="209" spans="1:27" s="77" customFormat="1" x14ac:dyDescent="0.25">
      <c r="A209" s="75"/>
      <c r="B209" s="75"/>
      <c r="C209" s="75"/>
      <c r="D209" s="75"/>
      <c r="E209" s="112"/>
      <c r="F209" s="75"/>
      <c r="G209" s="75"/>
      <c r="H209" s="75"/>
      <c r="I209" s="75"/>
      <c r="J209" s="75"/>
      <c r="K209" s="76"/>
      <c r="L209" s="76"/>
      <c r="M209" s="76"/>
      <c r="N209" s="76"/>
      <c r="O209" s="76"/>
      <c r="P209" s="131"/>
      <c r="Q209" s="131"/>
      <c r="R209" s="131"/>
      <c r="S209" s="131"/>
      <c r="T209" s="131"/>
      <c r="U209" s="131"/>
      <c r="V209" s="131"/>
      <c r="W209" s="131"/>
      <c r="X209" s="131"/>
      <c r="Y209" s="131"/>
      <c r="Z209" s="131"/>
      <c r="AA209" s="78"/>
    </row>
    <row r="210" spans="1:27" s="77" customFormat="1" x14ac:dyDescent="0.25">
      <c r="A210" s="75"/>
      <c r="B210" s="75"/>
      <c r="C210" s="75"/>
      <c r="D210" s="75"/>
      <c r="E210" s="112"/>
      <c r="F210" s="75"/>
      <c r="G210" s="75"/>
      <c r="H210" s="75"/>
      <c r="I210" s="75"/>
      <c r="J210" s="75"/>
      <c r="K210" s="76"/>
      <c r="L210" s="76"/>
      <c r="M210" s="76"/>
      <c r="N210" s="76"/>
      <c r="O210" s="76"/>
      <c r="P210" s="131"/>
      <c r="Q210" s="131"/>
      <c r="R210" s="131"/>
      <c r="S210" s="131"/>
      <c r="T210" s="131"/>
      <c r="U210" s="131"/>
      <c r="V210" s="131"/>
      <c r="W210" s="131"/>
      <c r="X210" s="131"/>
      <c r="Y210" s="131"/>
      <c r="Z210" s="131"/>
      <c r="AA210" s="78"/>
    </row>
    <row r="211" spans="1:27" s="77" customFormat="1" x14ac:dyDescent="0.25">
      <c r="A211" s="75"/>
      <c r="B211" s="75"/>
      <c r="C211" s="75"/>
      <c r="D211" s="75"/>
      <c r="E211" s="112"/>
      <c r="F211" s="75"/>
      <c r="G211" s="75"/>
      <c r="H211" s="75"/>
      <c r="I211" s="75"/>
      <c r="J211" s="75"/>
      <c r="K211" s="76"/>
      <c r="L211" s="76"/>
      <c r="M211" s="76"/>
      <c r="N211" s="76"/>
      <c r="O211" s="76"/>
      <c r="P211" s="131"/>
      <c r="Q211" s="131"/>
      <c r="R211" s="131"/>
      <c r="S211" s="131"/>
      <c r="T211" s="131"/>
      <c r="U211" s="131"/>
      <c r="V211" s="131"/>
      <c r="W211" s="131"/>
      <c r="X211" s="131"/>
      <c r="Y211" s="131"/>
      <c r="Z211" s="131"/>
      <c r="AA211" s="78"/>
    </row>
    <row r="212" spans="1:27" s="77" customFormat="1" x14ac:dyDescent="0.25">
      <c r="A212" s="75"/>
      <c r="B212" s="75"/>
      <c r="C212" s="75"/>
      <c r="D212" s="75"/>
      <c r="E212" s="112"/>
      <c r="F212" s="75"/>
      <c r="G212" s="75"/>
      <c r="H212" s="75"/>
      <c r="I212" s="75"/>
      <c r="J212" s="75"/>
      <c r="K212" s="76"/>
      <c r="L212" s="76"/>
      <c r="M212" s="76"/>
      <c r="N212" s="76"/>
      <c r="O212" s="76"/>
      <c r="P212" s="131"/>
      <c r="Q212" s="131"/>
      <c r="R212" s="131"/>
      <c r="S212" s="131"/>
      <c r="T212" s="131"/>
      <c r="U212" s="131"/>
      <c r="V212" s="131"/>
      <c r="W212" s="131"/>
      <c r="X212" s="131"/>
      <c r="Y212" s="131"/>
      <c r="Z212" s="131"/>
      <c r="AA212" s="78"/>
    </row>
    <row r="213" spans="1:27" s="77" customFormat="1" x14ac:dyDescent="0.25">
      <c r="A213" s="75"/>
      <c r="B213" s="75"/>
      <c r="C213" s="75"/>
      <c r="D213" s="75"/>
      <c r="E213" s="112"/>
      <c r="F213" s="75"/>
      <c r="G213" s="75"/>
      <c r="H213" s="75"/>
      <c r="I213" s="75"/>
      <c r="J213" s="75"/>
      <c r="K213" s="76"/>
      <c r="L213" s="76"/>
      <c r="M213" s="76"/>
      <c r="N213" s="76"/>
      <c r="O213" s="76"/>
      <c r="P213" s="131"/>
      <c r="Q213" s="131"/>
      <c r="R213" s="131"/>
      <c r="S213" s="131"/>
      <c r="T213" s="131"/>
      <c r="U213" s="131"/>
      <c r="V213" s="131"/>
      <c r="W213" s="131"/>
      <c r="X213" s="131"/>
      <c r="Y213" s="131"/>
      <c r="Z213" s="131"/>
      <c r="AA213" s="78"/>
    </row>
    <row r="214" spans="1:27" s="77" customFormat="1" x14ac:dyDescent="0.25">
      <c r="A214" s="75"/>
      <c r="B214" s="75"/>
      <c r="C214" s="75"/>
      <c r="D214" s="75"/>
      <c r="E214" s="112"/>
      <c r="F214" s="75"/>
      <c r="G214" s="75"/>
      <c r="H214" s="75"/>
      <c r="I214" s="75"/>
      <c r="J214" s="75"/>
      <c r="K214" s="76"/>
      <c r="L214" s="76"/>
      <c r="M214" s="76"/>
      <c r="N214" s="76"/>
      <c r="O214" s="76"/>
      <c r="P214" s="131"/>
      <c r="Q214" s="131"/>
      <c r="R214" s="131"/>
      <c r="S214" s="131"/>
      <c r="T214" s="131"/>
      <c r="U214" s="131"/>
      <c r="V214" s="131"/>
      <c r="W214" s="131"/>
      <c r="X214" s="131"/>
      <c r="Y214" s="131"/>
      <c r="Z214" s="131"/>
      <c r="AA214" s="78"/>
    </row>
    <row r="215" spans="1:27" s="77" customFormat="1" x14ac:dyDescent="0.25">
      <c r="A215" s="75"/>
      <c r="B215" s="75"/>
      <c r="C215" s="75"/>
      <c r="D215" s="75"/>
      <c r="E215" s="112"/>
      <c r="F215" s="75"/>
      <c r="G215" s="75"/>
      <c r="H215" s="75"/>
      <c r="I215" s="75"/>
      <c r="J215" s="75"/>
      <c r="K215" s="76"/>
      <c r="L215" s="76"/>
      <c r="M215" s="76"/>
      <c r="N215" s="76"/>
      <c r="O215" s="76"/>
      <c r="P215" s="131"/>
      <c r="Q215" s="131"/>
      <c r="R215" s="131"/>
      <c r="S215" s="131"/>
      <c r="T215" s="131"/>
      <c r="U215" s="131"/>
      <c r="V215" s="131"/>
      <c r="W215" s="131"/>
      <c r="X215" s="131"/>
      <c r="Y215" s="131"/>
      <c r="Z215" s="131"/>
      <c r="AA215" s="78"/>
    </row>
    <row r="216" spans="1:27" s="77" customFormat="1" x14ac:dyDescent="0.25">
      <c r="A216" s="75"/>
      <c r="B216" s="75"/>
      <c r="C216" s="75"/>
      <c r="D216" s="75"/>
      <c r="E216" s="112"/>
      <c r="F216" s="75"/>
      <c r="G216" s="75"/>
      <c r="H216" s="75"/>
      <c r="I216" s="75"/>
      <c r="J216" s="75"/>
      <c r="K216" s="76"/>
      <c r="L216" s="76"/>
      <c r="M216" s="76"/>
      <c r="N216" s="76"/>
      <c r="O216" s="76"/>
      <c r="P216" s="131"/>
      <c r="Q216" s="131"/>
      <c r="R216" s="131"/>
      <c r="S216" s="131"/>
      <c r="T216" s="131"/>
      <c r="U216" s="131"/>
      <c r="V216" s="131"/>
      <c r="W216" s="131"/>
      <c r="X216" s="131"/>
      <c r="Y216" s="131"/>
      <c r="Z216" s="131"/>
      <c r="AA216" s="78"/>
    </row>
    <row r="217" spans="1:27" s="77" customFormat="1" x14ac:dyDescent="0.25">
      <c r="A217" s="75"/>
      <c r="B217" s="75"/>
      <c r="C217" s="75"/>
      <c r="D217" s="75"/>
      <c r="E217" s="112"/>
      <c r="F217" s="75"/>
      <c r="G217" s="75"/>
      <c r="H217" s="75"/>
      <c r="I217" s="75"/>
      <c r="J217" s="75"/>
      <c r="K217" s="76"/>
      <c r="L217" s="76"/>
      <c r="M217" s="76"/>
      <c r="N217" s="76"/>
      <c r="O217" s="76"/>
      <c r="P217" s="131"/>
      <c r="Q217" s="131"/>
      <c r="R217" s="131"/>
      <c r="S217" s="131"/>
      <c r="T217" s="131"/>
      <c r="U217" s="131"/>
      <c r="V217" s="131"/>
      <c r="W217" s="131"/>
      <c r="X217" s="131"/>
      <c r="Y217" s="131"/>
      <c r="Z217" s="131"/>
      <c r="AA217" s="78"/>
    </row>
    <row r="218" spans="1:27" s="77" customFormat="1" x14ac:dyDescent="0.25">
      <c r="A218" s="75"/>
      <c r="B218" s="75"/>
      <c r="C218" s="75"/>
      <c r="D218" s="75"/>
      <c r="E218" s="112"/>
      <c r="F218" s="75"/>
      <c r="G218" s="75"/>
      <c r="H218" s="75"/>
      <c r="I218" s="75"/>
      <c r="J218" s="75"/>
      <c r="K218" s="76"/>
      <c r="L218" s="76"/>
      <c r="M218" s="76"/>
      <c r="N218" s="76"/>
      <c r="O218" s="76"/>
      <c r="P218" s="131"/>
      <c r="Q218" s="131"/>
      <c r="R218" s="131"/>
      <c r="S218" s="131"/>
      <c r="T218" s="131"/>
      <c r="U218" s="131"/>
      <c r="V218" s="131"/>
      <c r="W218" s="131"/>
      <c r="X218" s="131"/>
      <c r="Y218" s="131"/>
      <c r="Z218" s="131"/>
      <c r="AA218" s="78"/>
    </row>
    <row r="219" spans="1:27" s="77" customFormat="1" x14ac:dyDescent="0.25">
      <c r="A219" s="75"/>
      <c r="B219" s="75"/>
      <c r="C219" s="75"/>
      <c r="D219" s="75"/>
      <c r="E219" s="112"/>
      <c r="F219" s="75"/>
      <c r="G219" s="75"/>
      <c r="H219" s="75"/>
      <c r="I219" s="75"/>
      <c r="J219" s="75"/>
      <c r="K219" s="76"/>
      <c r="L219" s="76"/>
      <c r="M219" s="76"/>
      <c r="N219" s="76"/>
      <c r="O219" s="76"/>
      <c r="P219" s="131"/>
      <c r="Q219" s="131"/>
      <c r="R219" s="131"/>
      <c r="S219" s="131"/>
      <c r="T219" s="131"/>
      <c r="U219" s="131"/>
      <c r="V219" s="131"/>
      <c r="W219" s="131"/>
      <c r="X219" s="131"/>
      <c r="Y219" s="131"/>
      <c r="Z219" s="131"/>
      <c r="AA219" s="78"/>
    </row>
    <row r="220" spans="1:27" s="77" customFormat="1" x14ac:dyDescent="0.25">
      <c r="A220" s="75"/>
      <c r="B220" s="75"/>
      <c r="C220" s="75"/>
      <c r="D220" s="75"/>
      <c r="E220" s="112"/>
      <c r="F220" s="75"/>
      <c r="G220" s="75"/>
      <c r="H220" s="75"/>
      <c r="I220" s="75"/>
      <c r="J220" s="75"/>
      <c r="K220" s="76"/>
      <c r="L220" s="76"/>
      <c r="M220" s="76"/>
      <c r="N220" s="76"/>
      <c r="O220" s="76"/>
      <c r="P220" s="131"/>
      <c r="Q220" s="131"/>
      <c r="R220" s="131"/>
      <c r="S220" s="131"/>
      <c r="T220" s="131"/>
      <c r="U220" s="131"/>
      <c r="V220" s="131"/>
      <c r="W220" s="131"/>
      <c r="X220" s="131"/>
      <c r="Y220" s="131"/>
      <c r="Z220" s="131"/>
      <c r="AA220" s="78"/>
    </row>
    <row r="221" spans="1:27" s="77" customFormat="1" x14ac:dyDescent="0.25">
      <c r="A221" s="75"/>
      <c r="B221" s="75"/>
      <c r="C221" s="75"/>
      <c r="D221" s="75"/>
      <c r="E221" s="112"/>
      <c r="F221" s="75"/>
      <c r="G221" s="75"/>
      <c r="H221" s="75"/>
      <c r="I221" s="75"/>
      <c r="J221" s="75"/>
      <c r="K221" s="76"/>
      <c r="L221" s="76"/>
      <c r="M221" s="76"/>
      <c r="N221" s="76"/>
      <c r="O221" s="76"/>
      <c r="P221" s="131"/>
      <c r="Q221" s="131"/>
      <c r="R221" s="131"/>
      <c r="S221" s="131"/>
      <c r="T221" s="131"/>
      <c r="U221" s="131"/>
      <c r="V221" s="131"/>
      <c r="W221" s="131"/>
      <c r="X221" s="131"/>
      <c r="Y221" s="131"/>
      <c r="Z221" s="131"/>
      <c r="AA221" s="78"/>
    </row>
    <row r="222" spans="1:27" s="77" customFormat="1" x14ac:dyDescent="0.25">
      <c r="A222" s="75"/>
      <c r="B222" s="75"/>
      <c r="C222" s="75"/>
      <c r="D222" s="75"/>
      <c r="E222" s="112"/>
      <c r="F222" s="75"/>
      <c r="G222" s="75"/>
      <c r="H222" s="75"/>
      <c r="I222" s="75"/>
      <c r="J222" s="75"/>
      <c r="K222" s="76"/>
      <c r="L222" s="76"/>
      <c r="M222" s="76"/>
      <c r="N222" s="76"/>
      <c r="O222" s="76"/>
      <c r="P222" s="131"/>
      <c r="Q222" s="131"/>
      <c r="R222" s="131"/>
      <c r="S222" s="131"/>
      <c r="T222" s="131"/>
      <c r="U222" s="131"/>
      <c r="V222" s="131"/>
      <c r="W222" s="131"/>
      <c r="X222" s="131"/>
      <c r="Y222" s="131"/>
      <c r="Z222" s="131"/>
      <c r="AA222" s="78"/>
    </row>
    <row r="223" spans="1:27" s="77" customFormat="1" x14ac:dyDescent="0.25">
      <c r="A223" s="75"/>
      <c r="B223" s="75"/>
      <c r="C223" s="75"/>
      <c r="D223" s="75"/>
      <c r="E223" s="112"/>
      <c r="F223" s="75"/>
      <c r="G223" s="75"/>
      <c r="H223" s="75"/>
      <c r="I223" s="75"/>
      <c r="J223" s="75"/>
      <c r="K223" s="76"/>
      <c r="L223" s="76"/>
      <c r="M223" s="76"/>
      <c r="N223" s="76"/>
      <c r="O223" s="76"/>
      <c r="P223" s="131"/>
      <c r="Q223" s="131"/>
      <c r="R223" s="131"/>
      <c r="S223" s="131"/>
      <c r="T223" s="131"/>
      <c r="U223" s="131"/>
      <c r="V223" s="131"/>
      <c r="W223" s="131"/>
      <c r="X223" s="131"/>
      <c r="Y223" s="131"/>
      <c r="Z223" s="131"/>
      <c r="AA223" s="78"/>
    </row>
    <row r="224" spans="1:27" s="77" customFormat="1" x14ac:dyDescent="0.25">
      <c r="A224" s="75"/>
      <c r="B224" s="75"/>
      <c r="C224" s="75"/>
      <c r="D224" s="75"/>
      <c r="E224" s="112"/>
      <c r="F224" s="75"/>
      <c r="G224" s="75"/>
      <c r="H224" s="75"/>
      <c r="I224" s="75"/>
      <c r="J224" s="75"/>
      <c r="K224" s="76"/>
      <c r="L224" s="76"/>
      <c r="M224" s="76"/>
      <c r="N224" s="76"/>
      <c r="O224" s="76"/>
      <c r="P224" s="131"/>
      <c r="Q224" s="131"/>
      <c r="R224" s="131"/>
      <c r="S224" s="131"/>
      <c r="T224" s="131"/>
      <c r="U224" s="131"/>
      <c r="V224" s="131"/>
      <c r="W224" s="131"/>
      <c r="X224" s="131"/>
      <c r="Y224" s="131"/>
      <c r="Z224" s="131"/>
      <c r="AA224" s="78"/>
    </row>
    <row r="225" spans="1:27" s="77" customFormat="1" x14ac:dyDescent="0.25">
      <c r="A225" s="75"/>
      <c r="B225" s="75"/>
      <c r="C225" s="75"/>
      <c r="D225" s="75"/>
      <c r="E225" s="112"/>
      <c r="F225" s="75"/>
      <c r="G225" s="75"/>
      <c r="H225" s="75"/>
      <c r="I225" s="75"/>
      <c r="J225" s="75"/>
      <c r="K225" s="76"/>
      <c r="L225" s="76"/>
      <c r="M225" s="76"/>
      <c r="N225" s="76"/>
      <c r="O225" s="76"/>
      <c r="P225" s="131"/>
      <c r="Q225" s="131"/>
      <c r="R225" s="131"/>
      <c r="S225" s="131"/>
      <c r="T225" s="131"/>
      <c r="U225" s="131"/>
      <c r="V225" s="131"/>
      <c r="W225" s="131"/>
      <c r="X225" s="131"/>
      <c r="Y225" s="131"/>
      <c r="Z225" s="131"/>
      <c r="AA225" s="78"/>
    </row>
    <row r="226" spans="1:27" s="77" customFormat="1" x14ac:dyDescent="0.25">
      <c r="A226" s="75"/>
      <c r="B226" s="75"/>
      <c r="C226" s="75"/>
      <c r="D226" s="75"/>
      <c r="E226" s="112"/>
      <c r="F226" s="75"/>
      <c r="G226" s="75"/>
      <c r="H226" s="75"/>
      <c r="I226" s="75"/>
      <c r="J226" s="75"/>
      <c r="K226" s="76"/>
      <c r="L226" s="76"/>
      <c r="M226" s="76"/>
      <c r="N226" s="76"/>
      <c r="O226" s="76"/>
      <c r="P226" s="131"/>
      <c r="Q226" s="131"/>
      <c r="R226" s="131"/>
      <c r="S226" s="131"/>
      <c r="T226" s="131"/>
      <c r="U226" s="131"/>
      <c r="V226" s="131"/>
      <c r="W226" s="131"/>
      <c r="X226" s="131"/>
      <c r="Y226" s="131"/>
      <c r="Z226" s="131"/>
      <c r="AA226" s="78"/>
    </row>
    <row r="227" spans="1:27" s="77" customFormat="1" x14ac:dyDescent="0.25">
      <c r="A227" s="75"/>
      <c r="B227" s="75"/>
      <c r="C227" s="75"/>
      <c r="D227" s="75"/>
      <c r="E227" s="112"/>
      <c r="F227" s="75"/>
      <c r="G227" s="75"/>
      <c r="H227" s="75"/>
      <c r="I227" s="75"/>
      <c r="J227" s="75"/>
      <c r="K227" s="76"/>
      <c r="L227" s="76"/>
      <c r="M227" s="76"/>
      <c r="N227" s="76"/>
      <c r="O227" s="76"/>
      <c r="P227" s="131"/>
      <c r="Q227" s="131"/>
      <c r="R227" s="131"/>
      <c r="S227" s="131"/>
      <c r="T227" s="131"/>
      <c r="U227" s="131"/>
      <c r="V227" s="131"/>
      <c r="W227" s="131"/>
      <c r="X227" s="131"/>
      <c r="Y227" s="131"/>
      <c r="Z227" s="131"/>
      <c r="AA227" s="78"/>
    </row>
    <row r="228" spans="1:27" s="77" customFormat="1" x14ac:dyDescent="0.25">
      <c r="A228" s="75"/>
      <c r="B228" s="75"/>
      <c r="C228" s="75"/>
      <c r="D228" s="75"/>
      <c r="E228" s="112"/>
      <c r="F228" s="75"/>
      <c r="G228" s="75"/>
      <c r="H228" s="75"/>
      <c r="I228" s="75"/>
      <c r="J228" s="75"/>
      <c r="K228" s="76"/>
      <c r="L228" s="76"/>
      <c r="M228" s="76"/>
      <c r="N228" s="76"/>
      <c r="O228" s="76"/>
      <c r="P228" s="131"/>
      <c r="Q228" s="131"/>
      <c r="R228" s="131"/>
      <c r="S228" s="131"/>
      <c r="T228" s="131"/>
      <c r="U228" s="131"/>
      <c r="V228" s="131"/>
      <c r="W228" s="131"/>
      <c r="X228" s="131"/>
      <c r="Y228" s="131"/>
      <c r="Z228" s="131"/>
      <c r="AA228" s="78"/>
    </row>
    <row r="229" spans="1:27" s="77" customFormat="1" x14ac:dyDescent="0.25">
      <c r="A229" s="75"/>
      <c r="B229" s="75"/>
      <c r="C229" s="75"/>
      <c r="D229" s="75"/>
      <c r="E229" s="112"/>
      <c r="F229" s="75"/>
      <c r="G229" s="75"/>
      <c r="H229" s="75"/>
      <c r="I229" s="75"/>
      <c r="J229" s="75"/>
      <c r="K229" s="76"/>
      <c r="L229" s="76"/>
      <c r="M229" s="76"/>
      <c r="N229" s="76"/>
      <c r="O229" s="76"/>
      <c r="P229" s="131"/>
      <c r="Q229" s="131"/>
      <c r="R229" s="131"/>
      <c r="S229" s="131"/>
      <c r="T229" s="131"/>
      <c r="U229" s="131"/>
      <c r="V229" s="131"/>
      <c r="W229" s="131"/>
      <c r="X229" s="131"/>
      <c r="Y229" s="131"/>
      <c r="Z229" s="131"/>
      <c r="AA229" s="78"/>
    </row>
    <row r="230" spans="1:27" s="77" customFormat="1" x14ac:dyDescent="0.25">
      <c r="A230" s="75"/>
      <c r="B230" s="75"/>
      <c r="C230" s="75"/>
      <c r="D230" s="75"/>
      <c r="E230" s="112"/>
      <c r="F230" s="75"/>
      <c r="G230" s="75"/>
      <c r="H230" s="75"/>
      <c r="I230" s="75"/>
      <c r="J230" s="75"/>
      <c r="K230" s="76"/>
      <c r="L230" s="76"/>
      <c r="M230" s="76"/>
      <c r="N230" s="76"/>
      <c r="O230" s="76"/>
      <c r="P230" s="131"/>
      <c r="Q230" s="131"/>
      <c r="R230" s="131"/>
      <c r="S230" s="131"/>
      <c r="T230" s="131"/>
      <c r="U230" s="131"/>
      <c r="V230" s="131"/>
      <c r="W230" s="131"/>
      <c r="X230" s="131"/>
      <c r="Y230" s="131"/>
      <c r="Z230" s="131"/>
      <c r="AA230" s="78"/>
    </row>
    <row r="231" spans="1:27" s="77" customFormat="1" x14ac:dyDescent="0.25">
      <c r="A231" s="75"/>
      <c r="B231" s="75"/>
      <c r="C231" s="75"/>
      <c r="D231" s="75"/>
      <c r="E231" s="112"/>
      <c r="F231" s="75"/>
      <c r="G231" s="75"/>
      <c r="H231" s="75"/>
      <c r="I231" s="75"/>
      <c r="J231" s="75"/>
      <c r="K231" s="76"/>
      <c r="L231" s="76"/>
      <c r="M231" s="76"/>
      <c r="N231" s="76"/>
      <c r="O231" s="76"/>
      <c r="P231" s="131"/>
      <c r="Q231" s="131"/>
      <c r="R231" s="131"/>
      <c r="S231" s="131"/>
      <c r="T231" s="131"/>
      <c r="U231" s="131"/>
      <c r="V231" s="131"/>
      <c r="W231" s="131"/>
      <c r="X231" s="131"/>
      <c r="Y231" s="131"/>
      <c r="Z231" s="131"/>
      <c r="AA231" s="78"/>
    </row>
    <row r="232" spans="1:27" s="77" customFormat="1" x14ac:dyDescent="0.25">
      <c r="A232" s="75"/>
      <c r="B232" s="75"/>
      <c r="C232" s="75"/>
      <c r="D232" s="75"/>
      <c r="E232" s="112"/>
      <c r="F232" s="75"/>
      <c r="G232" s="75"/>
      <c r="H232" s="75"/>
      <c r="I232" s="75"/>
      <c r="J232" s="75"/>
      <c r="K232" s="76"/>
      <c r="L232" s="76"/>
      <c r="M232" s="76"/>
      <c r="N232" s="76"/>
      <c r="O232" s="76"/>
      <c r="P232" s="131"/>
      <c r="Q232" s="131"/>
      <c r="R232" s="131"/>
      <c r="S232" s="131"/>
      <c r="T232" s="131"/>
      <c r="U232" s="131"/>
      <c r="V232" s="131"/>
      <c r="W232" s="131"/>
      <c r="X232" s="131"/>
      <c r="Y232" s="131"/>
      <c r="Z232" s="131"/>
      <c r="AA232" s="78"/>
    </row>
    <row r="233" spans="1:27" s="77" customFormat="1" x14ac:dyDescent="0.25">
      <c r="A233" s="75"/>
      <c r="B233" s="75"/>
      <c r="C233" s="75"/>
      <c r="D233" s="75"/>
      <c r="E233" s="112"/>
      <c r="F233" s="75"/>
      <c r="G233" s="75"/>
      <c r="H233" s="75"/>
      <c r="I233" s="75"/>
      <c r="J233" s="75"/>
      <c r="K233" s="76"/>
      <c r="L233" s="76"/>
      <c r="M233" s="76"/>
      <c r="N233" s="76"/>
      <c r="O233" s="76"/>
      <c r="P233" s="131"/>
      <c r="Q233" s="131"/>
      <c r="R233" s="131"/>
      <c r="S233" s="131"/>
      <c r="T233" s="131"/>
      <c r="U233" s="131"/>
      <c r="V233" s="131"/>
      <c r="W233" s="131"/>
      <c r="X233" s="131"/>
      <c r="Y233" s="131"/>
      <c r="Z233" s="131"/>
      <c r="AA233" s="78"/>
    </row>
    <row r="234" spans="1:27" s="77" customFormat="1" x14ac:dyDescent="0.25">
      <c r="A234" s="75"/>
      <c r="B234" s="75"/>
      <c r="C234" s="75"/>
      <c r="D234" s="75"/>
      <c r="E234" s="112"/>
      <c r="F234" s="75"/>
      <c r="G234" s="75"/>
      <c r="H234" s="75"/>
      <c r="I234" s="75"/>
      <c r="J234" s="75"/>
      <c r="K234" s="76"/>
      <c r="L234" s="76"/>
      <c r="M234" s="76"/>
      <c r="N234" s="76"/>
      <c r="O234" s="76"/>
      <c r="P234" s="131"/>
      <c r="Q234" s="131"/>
      <c r="R234" s="131"/>
      <c r="S234" s="131"/>
      <c r="T234" s="131"/>
      <c r="U234" s="131"/>
      <c r="V234" s="131"/>
      <c r="W234" s="131"/>
      <c r="X234" s="131"/>
      <c r="Y234" s="131"/>
      <c r="Z234" s="131"/>
      <c r="AA234" s="78"/>
    </row>
    <row r="235" spans="1:27" s="77" customFormat="1" x14ac:dyDescent="0.25">
      <c r="A235" s="75"/>
      <c r="B235" s="75"/>
      <c r="C235" s="75"/>
      <c r="D235" s="75"/>
      <c r="E235" s="112"/>
      <c r="F235" s="75"/>
      <c r="G235" s="75"/>
      <c r="H235" s="75"/>
      <c r="I235" s="75"/>
      <c r="J235" s="75"/>
      <c r="K235" s="76"/>
      <c r="L235" s="76"/>
      <c r="M235" s="76"/>
      <c r="N235" s="76"/>
      <c r="O235" s="76"/>
      <c r="P235" s="131"/>
      <c r="Q235" s="131"/>
      <c r="R235" s="131"/>
      <c r="S235" s="131"/>
      <c r="T235" s="131"/>
      <c r="U235" s="131"/>
      <c r="V235" s="131"/>
      <c r="W235" s="131"/>
      <c r="X235" s="131"/>
      <c r="Y235" s="131"/>
      <c r="Z235" s="131"/>
      <c r="AA235" s="78"/>
    </row>
    <row r="236" spans="1:27" s="77" customFormat="1" x14ac:dyDescent="0.25">
      <c r="A236" s="75"/>
      <c r="B236" s="75"/>
      <c r="C236" s="75"/>
      <c r="D236" s="75"/>
      <c r="E236" s="112"/>
      <c r="F236" s="75"/>
      <c r="G236" s="75"/>
      <c r="H236" s="75"/>
      <c r="I236" s="75"/>
      <c r="J236" s="75"/>
      <c r="K236" s="76"/>
      <c r="L236" s="76"/>
      <c r="M236" s="76"/>
      <c r="N236" s="76"/>
      <c r="O236" s="76"/>
      <c r="P236" s="131"/>
      <c r="Q236" s="131"/>
      <c r="R236" s="131"/>
      <c r="S236" s="131"/>
      <c r="T236" s="131"/>
      <c r="U236" s="131"/>
      <c r="V236" s="131"/>
      <c r="W236" s="131"/>
      <c r="X236" s="131"/>
      <c r="Y236" s="131"/>
      <c r="Z236" s="131"/>
      <c r="AA236" s="78"/>
    </row>
    <row r="237" spans="1:27" s="77" customFormat="1" x14ac:dyDescent="0.25">
      <c r="A237" s="75"/>
      <c r="B237" s="75"/>
      <c r="C237" s="75"/>
      <c r="D237" s="75"/>
      <c r="E237" s="112"/>
      <c r="F237" s="75"/>
      <c r="G237" s="75"/>
      <c r="H237" s="75"/>
      <c r="I237" s="75"/>
      <c r="J237" s="75"/>
      <c r="K237" s="76"/>
      <c r="L237" s="76"/>
      <c r="M237" s="76"/>
      <c r="N237" s="76"/>
      <c r="O237" s="76"/>
      <c r="P237" s="131"/>
      <c r="Q237" s="131"/>
      <c r="R237" s="131"/>
      <c r="S237" s="131"/>
      <c r="T237" s="131"/>
      <c r="U237" s="131"/>
      <c r="V237" s="131"/>
      <c r="W237" s="131"/>
      <c r="X237" s="131"/>
      <c r="Y237" s="131"/>
      <c r="Z237" s="131"/>
      <c r="AA237" s="78"/>
    </row>
    <row r="238" spans="1:27" s="77" customFormat="1" x14ac:dyDescent="0.25">
      <c r="A238" s="75"/>
      <c r="B238" s="75"/>
      <c r="C238" s="75"/>
      <c r="D238" s="75"/>
      <c r="E238" s="112"/>
      <c r="F238" s="75"/>
      <c r="G238" s="75"/>
      <c r="H238" s="75"/>
      <c r="I238" s="75"/>
      <c r="J238" s="75"/>
      <c r="K238" s="76"/>
      <c r="L238" s="76"/>
      <c r="M238" s="76"/>
      <c r="N238" s="76"/>
      <c r="O238" s="76"/>
      <c r="P238" s="131"/>
      <c r="Q238" s="131"/>
      <c r="R238" s="131"/>
      <c r="S238" s="131"/>
      <c r="T238" s="131"/>
      <c r="U238" s="131"/>
      <c r="V238" s="131"/>
      <c r="W238" s="131"/>
      <c r="X238" s="131"/>
      <c r="Y238" s="131"/>
      <c r="Z238" s="131"/>
      <c r="AA238" s="78"/>
    </row>
    <row r="239" spans="1:27" s="77" customFormat="1" x14ac:dyDescent="0.25">
      <c r="A239" s="75"/>
      <c r="B239" s="75"/>
      <c r="C239" s="75"/>
      <c r="D239" s="75"/>
      <c r="E239" s="112"/>
      <c r="F239" s="75"/>
      <c r="G239" s="75"/>
      <c r="H239" s="75"/>
      <c r="I239" s="75"/>
      <c r="J239" s="75"/>
      <c r="K239" s="76"/>
      <c r="L239" s="76"/>
      <c r="M239" s="76"/>
      <c r="N239" s="76"/>
      <c r="O239" s="76"/>
      <c r="P239" s="131"/>
      <c r="Q239" s="131"/>
      <c r="R239" s="131"/>
      <c r="S239" s="131"/>
      <c r="T239" s="131"/>
      <c r="U239" s="131"/>
      <c r="V239" s="131"/>
      <c r="W239" s="131"/>
      <c r="X239" s="131"/>
      <c r="Y239" s="131"/>
      <c r="Z239" s="131"/>
      <c r="AA239" s="78"/>
    </row>
    <row r="240" spans="1:27" s="77" customFormat="1" x14ac:dyDescent="0.25">
      <c r="A240" s="75"/>
      <c r="B240" s="75"/>
      <c r="C240" s="75"/>
      <c r="D240" s="75"/>
      <c r="E240" s="112"/>
      <c r="F240" s="75"/>
      <c r="G240" s="75"/>
      <c r="H240" s="75"/>
      <c r="I240" s="75"/>
      <c r="J240" s="75"/>
      <c r="K240" s="76"/>
      <c r="L240" s="76"/>
      <c r="M240" s="76"/>
      <c r="N240" s="76"/>
      <c r="O240" s="76"/>
      <c r="P240" s="131"/>
      <c r="Q240" s="131"/>
      <c r="R240" s="131"/>
      <c r="S240" s="131"/>
      <c r="T240" s="131"/>
      <c r="U240" s="131"/>
      <c r="V240" s="131"/>
      <c r="W240" s="131"/>
      <c r="X240" s="131"/>
      <c r="Y240" s="131"/>
      <c r="Z240" s="131"/>
      <c r="AA240" s="78"/>
    </row>
    <row r="241" spans="1:27" s="77" customFormat="1" x14ac:dyDescent="0.25">
      <c r="A241" s="75"/>
      <c r="B241" s="75"/>
      <c r="C241" s="75"/>
      <c r="D241" s="75"/>
      <c r="E241" s="112"/>
      <c r="F241" s="75"/>
      <c r="G241" s="75"/>
      <c r="H241" s="75"/>
      <c r="I241" s="75"/>
      <c r="J241" s="75"/>
      <c r="K241" s="76"/>
      <c r="L241" s="76"/>
      <c r="M241" s="76"/>
      <c r="N241" s="76"/>
      <c r="O241" s="76"/>
      <c r="P241" s="131"/>
      <c r="Q241" s="131"/>
      <c r="R241" s="131"/>
      <c r="S241" s="131"/>
      <c r="T241" s="131"/>
      <c r="U241" s="131"/>
      <c r="V241" s="131"/>
      <c r="W241" s="131"/>
      <c r="X241" s="131"/>
      <c r="Y241" s="131"/>
      <c r="Z241" s="131"/>
      <c r="AA241" s="78"/>
    </row>
    <row r="242" spans="1:27" s="77" customFormat="1" x14ac:dyDescent="0.25">
      <c r="A242" s="75"/>
      <c r="B242" s="75"/>
      <c r="C242" s="75"/>
      <c r="D242" s="75"/>
      <c r="E242" s="112"/>
      <c r="F242" s="75"/>
      <c r="G242" s="75"/>
      <c r="H242" s="75"/>
      <c r="I242" s="75"/>
      <c r="J242" s="75"/>
      <c r="K242" s="76"/>
      <c r="L242" s="76"/>
      <c r="M242" s="76"/>
      <c r="N242" s="76"/>
      <c r="O242" s="76"/>
      <c r="P242" s="131"/>
      <c r="Q242" s="131"/>
      <c r="R242" s="131"/>
      <c r="S242" s="131"/>
      <c r="T242" s="131"/>
      <c r="U242" s="131"/>
      <c r="V242" s="131"/>
      <c r="W242" s="131"/>
      <c r="X242" s="131"/>
      <c r="Y242" s="131"/>
      <c r="Z242" s="131"/>
      <c r="AA242" s="78"/>
    </row>
    <row r="243" spans="1:27" s="77" customFormat="1" x14ac:dyDescent="0.25">
      <c r="A243" s="75"/>
      <c r="B243" s="75"/>
      <c r="C243" s="75"/>
      <c r="D243" s="75"/>
      <c r="E243" s="112"/>
      <c r="F243" s="75"/>
      <c r="G243" s="75"/>
      <c r="H243" s="75"/>
      <c r="I243" s="75"/>
      <c r="J243" s="75"/>
      <c r="K243" s="76"/>
      <c r="L243" s="76"/>
      <c r="M243" s="76"/>
      <c r="N243" s="76"/>
      <c r="O243" s="76"/>
      <c r="P243" s="131"/>
      <c r="Q243" s="131"/>
      <c r="R243" s="131"/>
      <c r="S243" s="131"/>
      <c r="T243" s="131"/>
      <c r="U243" s="131"/>
      <c r="V243" s="131"/>
      <c r="W243" s="131"/>
      <c r="X243" s="131"/>
      <c r="Y243" s="131"/>
      <c r="Z243" s="131"/>
      <c r="AA243" s="78"/>
    </row>
    <row r="244" spans="1:27" s="77" customFormat="1" x14ac:dyDescent="0.25">
      <c r="A244" s="75"/>
      <c r="B244" s="75"/>
      <c r="C244" s="75"/>
      <c r="D244" s="75"/>
      <c r="E244" s="112"/>
      <c r="F244" s="75"/>
      <c r="G244" s="75"/>
      <c r="H244" s="75"/>
      <c r="I244" s="75"/>
      <c r="J244" s="75"/>
      <c r="K244" s="76"/>
      <c r="L244" s="76"/>
      <c r="M244" s="76"/>
      <c r="N244" s="76"/>
      <c r="O244" s="76"/>
      <c r="P244" s="131"/>
      <c r="Q244" s="131"/>
      <c r="R244" s="131"/>
      <c r="S244" s="131"/>
      <c r="T244" s="131"/>
      <c r="U244" s="131"/>
      <c r="V244" s="131"/>
      <c r="W244" s="131"/>
      <c r="X244" s="131"/>
      <c r="Y244" s="131"/>
      <c r="Z244" s="131"/>
      <c r="AA244" s="78"/>
    </row>
    <row r="245" spans="1:27" s="77" customFormat="1" x14ac:dyDescent="0.25">
      <c r="A245" s="75"/>
      <c r="B245" s="75"/>
      <c r="C245" s="75"/>
      <c r="D245" s="75"/>
      <c r="E245" s="112"/>
      <c r="F245" s="75"/>
      <c r="G245" s="75"/>
      <c r="H245" s="75"/>
      <c r="I245" s="75"/>
      <c r="J245" s="75"/>
      <c r="K245" s="76"/>
      <c r="L245" s="76"/>
      <c r="M245" s="76"/>
      <c r="N245" s="76"/>
      <c r="O245" s="76"/>
      <c r="P245" s="131"/>
      <c r="Q245" s="131"/>
      <c r="R245" s="131"/>
      <c r="S245" s="131"/>
      <c r="T245" s="131"/>
      <c r="U245" s="131"/>
      <c r="V245" s="131"/>
      <c r="W245" s="131"/>
      <c r="X245" s="131"/>
      <c r="Y245" s="131"/>
      <c r="Z245" s="131"/>
      <c r="AA245" s="78"/>
    </row>
    <row r="246" spans="1:27" s="77" customFormat="1" x14ac:dyDescent="0.25">
      <c r="A246" s="75"/>
      <c r="B246" s="75"/>
      <c r="C246" s="75"/>
      <c r="D246" s="75"/>
      <c r="E246" s="112"/>
      <c r="F246" s="75"/>
      <c r="G246" s="75"/>
      <c r="H246" s="75"/>
      <c r="I246" s="75"/>
      <c r="J246" s="75"/>
      <c r="K246" s="76"/>
      <c r="L246" s="76"/>
      <c r="M246" s="76"/>
      <c r="N246" s="76"/>
      <c r="O246" s="76"/>
      <c r="P246" s="131"/>
      <c r="Q246" s="131"/>
      <c r="R246" s="131"/>
      <c r="S246" s="131"/>
      <c r="T246" s="131"/>
      <c r="U246" s="131"/>
      <c r="V246" s="131"/>
      <c r="W246" s="131"/>
      <c r="X246" s="131"/>
      <c r="Y246" s="131"/>
      <c r="Z246" s="131"/>
      <c r="AA246" s="78"/>
    </row>
    <row r="247" spans="1:27" s="77" customFormat="1" x14ac:dyDescent="0.25">
      <c r="A247" s="75"/>
      <c r="B247" s="75"/>
      <c r="C247" s="75"/>
      <c r="D247" s="75"/>
      <c r="E247" s="112"/>
      <c r="F247" s="75"/>
      <c r="G247" s="75"/>
      <c r="H247" s="75"/>
      <c r="I247" s="75"/>
      <c r="J247" s="75"/>
      <c r="K247" s="76"/>
      <c r="L247" s="76"/>
      <c r="M247" s="76"/>
      <c r="N247" s="76"/>
      <c r="O247" s="76"/>
      <c r="P247" s="131"/>
      <c r="Q247" s="131"/>
      <c r="R247" s="131"/>
      <c r="S247" s="131"/>
      <c r="T247" s="131"/>
      <c r="U247" s="131"/>
      <c r="V247" s="131"/>
      <c r="W247" s="131"/>
      <c r="X247" s="131"/>
      <c r="Y247" s="131"/>
      <c r="Z247" s="131"/>
      <c r="AA247" s="78"/>
    </row>
    <row r="248" spans="1:27" s="77" customFormat="1" x14ac:dyDescent="0.25">
      <c r="A248" s="75"/>
      <c r="B248" s="75"/>
      <c r="C248" s="75"/>
      <c r="D248" s="75"/>
      <c r="E248" s="112"/>
      <c r="F248" s="75"/>
      <c r="G248" s="75"/>
      <c r="H248" s="75"/>
      <c r="I248" s="75"/>
      <c r="J248" s="75"/>
      <c r="K248" s="76"/>
      <c r="L248" s="76"/>
      <c r="M248" s="76"/>
      <c r="N248" s="76"/>
      <c r="O248" s="76"/>
      <c r="P248" s="131"/>
      <c r="Q248" s="131"/>
      <c r="R248" s="131"/>
      <c r="S248" s="131"/>
      <c r="T248" s="131"/>
      <c r="U248" s="131"/>
      <c r="V248" s="131"/>
      <c r="W248" s="131"/>
      <c r="X248" s="131"/>
      <c r="Y248" s="131"/>
      <c r="Z248" s="131"/>
      <c r="AA248" s="78"/>
    </row>
    <row r="249" spans="1:27" s="77" customFormat="1" x14ac:dyDescent="0.25">
      <c r="A249" s="75"/>
      <c r="B249" s="75"/>
      <c r="C249" s="75"/>
      <c r="D249" s="75"/>
      <c r="E249" s="112"/>
      <c r="F249" s="75"/>
      <c r="G249" s="75"/>
      <c r="H249" s="75"/>
      <c r="I249" s="75"/>
      <c r="J249" s="75"/>
      <c r="K249" s="76"/>
      <c r="L249" s="76"/>
      <c r="M249" s="76"/>
      <c r="N249" s="76"/>
      <c r="O249" s="76"/>
      <c r="P249" s="131"/>
      <c r="Q249" s="131"/>
      <c r="R249" s="131"/>
      <c r="S249" s="131"/>
      <c r="T249" s="131"/>
      <c r="U249" s="131"/>
      <c r="V249" s="131"/>
      <c r="W249" s="131"/>
      <c r="X249" s="131"/>
      <c r="Y249" s="131"/>
      <c r="Z249" s="131"/>
      <c r="AA249" s="78"/>
    </row>
    <row r="250" spans="1:27" s="77" customFormat="1" x14ac:dyDescent="0.25">
      <c r="A250" s="75"/>
      <c r="B250" s="75"/>
      <c r="C250" s="75"/>
      <c r="D250" s="75"/>
      <c r="E250" s="112"/>
      <c r="F250" s="75"/>
      <c r="G250" s="75"/>
      <c r="H250" s="75"/>
      <c r="I250" s="75"/>
      <c r="J250" s="75"/>
      <c r="K250" s="76"/>
      <c r="L250" s="76"/>
      <c r="M250" s="76"/>
      <c r="N250" s="76"/>
      <c r="O250" s="76"/>
      <c r="P250" s="131"/>
      <c r="Q250" s="131"/>
      <c r="R250" s="131"/>
      <c r="S250" s="131"/>
      <c r="T250" s="131"/>
      <c r="U250" s="131"/>
      <c r="V250" s="131"/>
      <c r="W250" s="131"/>
      <c r="X250" s="131"/>
      <c r="Y250" s="131"/>
      <c r="Z250" s="131"/>
      <c r="AA250" s="78"/>
    </row>
    <row r="251" spans="1:27" s="77" customFormat="1" x14ac:dyDescent="0.25">
      <c r="A251" s="75"/>
      <c r="B251" s="75"/>
      <c r="C251" s="75"/>
      <c r="D251" s="75"/>
      <c r="E251" s="112"/>
      <c r="F251" s="75"/>
      <c r="G251" s="75"/>
      <c r="H251" s="75"/>
      <c r="I251" s="75"/>
      <c r="J251" s="75"/>
      <c r="K251" s="76"/>
      <c r="L251" s="76"/>
      <c r="M251" s="76"/>
      <c r="N251" s="76"/>
      <c r="O251" s="76"/>
      <c r="P251" s="131"/>
      <c r="Q251" s="131"/>
      <c r="R251" s="131"/>
      <c r="S251" s="131"/>
      <c r="T251" s="131"/>
      <c r="U251" s="131"/>
      <c r="V251" s="131"/>
      <c r="W251" s="131"/>
      <c r="X251" s="131"/>
      <c r="Y251" s="131"/>
      <c r="Z251" s="131"/>
      <c r="AA251" s="78"/>
    </row>
    <row r="252" spans="1:27" s="77" customFormat="1" x14ac:dyDescent="0.25">
      <c r="A252" s="75"/>
      <c r="B252" s="75"/>
      <c r="C252" s="75"/>
      <c r="D252" s="75"/>
      <c r="E252" s="112"/>
      <c r="F252" s="75"/>
      <c r="G252" s="75"/>
      <c r="H252" s="75"/>
      <c r="I252" s="75"/>
      <c r="J252" s="75"/>
      <c r="K252" s="76"/>
      <c r="L252" s="76"/>
      <c r="M252" s="76"/>
      <c r="N252" s="76"/>
      <c r="O252" s="76"/>
      <c r="P252" s="131"/>
      <c r="Q252" s="131"/>
      <c r="R252" s="131"/>
      <c r="S252" s="131"/>
      <c r="T252" s="131"/>
      <c r="U252" s="131"/>
      <c r="V252" s="131"/>
      <c r="W252" s="131"/>
      <c r="X252" s="131"/>
      <c r="Y252" s="131"/>
      <c r="Z252" s="131"/>
      <c r="AA252" s="78"/>
    </row>
    <row r="253" spans="1:27" s="77" customFormat="1" x14ac:dyDescent="0.25">
      <c r="A253" s="75"/>
      <c r="B253" s="75"/>
      <c r="C253" s="75"/>
      <c r="D253" s="75"/>
      <c r="E253" s="112"/>
      <c r="F253" s="75"/>
      <c r="G253" s="75"/>
      <c r="H253" s="75"/>
      <c r="I253" s="75"/>
      <c r="J253" s="75"/>
      <c r="K253" s="76"/>
      <c r="L253" s="76"/>
      <c r="M253" s="76"/>
      <c r="N253" s="76"/>
      <c r="O253" s="76"/>
      <c r="P253" s="131"/>
      <c r="Q253" s="131"/>
      <c r="R253" s="131"/>
      <c r="S253" s="131"/>
      <c r="T253" s="131"/>
      <c r="U253" s="131"/>
      <c r="V253" s="131"/>
      <c r="W253" s="131"/>
      <c r="X253" s="131"/>
      <c r="Y253" s="131"/>
      <c r="Z253" s="131"/>
      <c r="AA253" s="78"/>
    </row>
    <row r="254" spans="1:27" s="77" customFormat="1" x14ac:dyDescent="0.25">
      <c r="A254" s="75"/>
      <c r="B254" s="75"/>
      <c r="C254" s="75"/>
      <c r="D254" s="75"/>
      <c r="E254" s="112"/>
      <c r="F254" s="75"/>
      <c r="G254" s="75"/>
      <c r="H254" s="75"/>
      <c r="I254" s="75"/>
      <c r="J254" s="75"/>
      <c r="K254" s="76"/>
      <c r="L254" s="76"/>
      <c r="M254" s="76"/>
      <c r="N254" s="76"/>
      <c r="O254" s="76"/>
      <c r="P254" s="131"/>
      <c r="Q254" s="131"/>
      <c r="R254" s="131"/>
      <c r="S254" s="131"/>
      <c r="T254" s="131"/>
      <c r="U254" s="131"/>
      <c r="V254" s="131"/>
      <c r="W254" s="131"/>
      <c r="X254" s="131"/>
      <c r="Y254" s="131"/>
      <c r="Z254" s="131"/>
      <c r="AA254" s="78"/>
    </row>
    <row r="255" spans="1:27" s="77" customFormat="1" x14ac:dyDescent="0.25">
      <c r="A255" s="75"/>
      <c r="B255" s="75"/>
      <c r="C255" s="75"/>
      <c r="D255" s="75"/>
      <c r="E255" s="112"/>
      <c r="F255" s="75"/>
      <c r="G255" s="75"/>
      <c r="H255" s="75"/>
      <c r="I255" s="75"/>
      <c r="J255" s="75"/>
      <c r="K255" s="76"/>
      <c r="L255" s="76"/>
      <c r="M255" s="76"/>
      <c r="N255" s="76"/>
      <c r="O255" s="76"/>
      <c r="P255" s="131"/>
      <c r="Q255" s="131"/>
      <c r="R255" s="131"/>
      <c r="S255" s="131"/>
      <c r="T255" s="131"/>
      <c r="U255" s="131"/>
      <c r="V255" s="131"/>
      <c r="W255" s="131"/>
      <c r="X255" s="131"/>
      <c r="Y255" s="131"/>
      <c r="Z255" s="131"/>
      <c r="AA255" s="78"/>
    </row>
    <row r="256" spans="1:27" s="77" customFormat="1" x14ac:dyDescent="0.25">
      <c r="A256" s="75"/>
      <c r="B256" s="75"/>
      <c r="C256" s="75"/>
      <c r="D256" s="75"/>
      <c r="E256" s="112"/>
      <c r="F256" s="75"/>
      <c r="G256" s="75"/>
      <c r="H256" s="75"/>
      <c r="I256" s="75"/>
      <c r="J256" s="75"/>
      <c r="K256" s="76"/>
      <c r="L256" s="76"/>
      <c r="M256" s="76"/>
      <c r="N256" s="76"/>
      <c r="O256" s="76"/>
      <c r="P256" s="131"/>
      <c r="Q256" s="131"/>
      <c r="R256" s="131"/>
      <c r="S256" s="131"/>
      <c r="T256" s="131"/>
      <c r="U256" s="131"/>
      <c r="V256" s="131"/>
      <c r="W256" s="131"/>
      <c r="X256" s="131"/>
      <c r="Y256" s="131"/>
      <c r="Z256" s="131"/>
      <c r="AA256" s="78"/>
    </row>
    <row r="257" spans="1:27" s="77" customFormat="1" x14ac:dyDescent="0.25">
      <c r="A257" s="75"/>
      <c r="B257" s="75"/>
      <c r="C257" s="75"/>
      <c r="D257" s="75"/>
      <c r="E257" s="112"/>
      <c r="F257" s="75"/>
      <c r="G257" s="75"/>
      <c r="H257" s="75"/>
      <c r="I257" s="75"/>
      <c r="J257" s="75"/>
      <c r="K257" s="76"/>
      <c r="L257" s="76"/>
      <c r="M257" s="76"/>
      <c r="N257" s="76"/>
      <c r="O257" s="76"/>
      <c r="P257" s="131"/>
      <c r="Q257" s="131"/>
      <c r="R257" s="131"/>
      <c r="S257" s="131"/>
      <c r="T257" s="131"/>
      <c r="U257" s="131"/>
      <c r="V257" s="131"/>
      <c r="W257" s="131"/>
      <c r="X257" s="131"/>
      <c r="Y257" s="131"/>
      <c r="Z257" s="131"/>
      <c r="AA257" s="78"/>
    </row>
    <row r="258" spans="1:27" s="77" customFormat="1" x14ac:dyDescent="0.25">
      <c r="A258" s="75"/>
      <c r="B258" s="75"/>
      <c r="C258" s="75"/>
      <c r="D258" s="75"/>
      <c r="E258" s="112"/>
      <c r="F258" s="75"/>
      <c r="G258" s="75"/>
      <c r="H258" s="75"/>
      <c r="I258" s="75"/>
      <c r="J258" s="75"/>
      <c r="K258" s="76"/>
      <c r="L258" s="76"/>
      <c r="M258" s="76"/>
      <c r="N258" s="76"/>
      <c r="O258" s="76"/>
      <c r="P258" s="131"/>
      <c r="Q258" s="131"/>
      <c r="R258" s="131"/>
      <c r="S258" s="131"/>
      <c r="T258" s="131"/>
      <c r="U258" s="131"/>
      <c r="V258" s="131"/>
      <c r="W258" s="131"/>
      <c r="X258" s="131"/>
      <c r="Y258" s="131"/>
      <c r="Z258" s="131"/>
      <c r="AA258" s="78"/>
    </row>
    <row r="259" spans="1:27" s="77" customFormat="1" x14ac:dyDescent="0.25">
      <c r="A259" s="75"/>
      <c r="B259" s="75"/>
      <c r="C259" s="75"/>
      <c r="D259" s="75"/>
      <c r="E259" s="112"/>
      <c r="F259" s="75"/>
      <c r="G259" s="75"/>
      <c r="H259" s="75"/>
      <c r="I259" s="75"/>
      <c r="J259" s="75"/>
      <c r="K259" s="76"/>
      <c r="L259" s="76"/>
      <c r="M259" s="76"/>
      <c r="N259" s="76"/>
      <c r="O259" s="76"/>
      <c r="P259" s="131"/>
      <c r="Q259" s="131"/>
      <c r="R259" s="131"/>
      <c r="S259" s="131"/>
      <c r="T259" s="131"/>
      <c r="U259" s="131"/>
      <c r="V259" s="131"/>
      <c r="W259" s="131"/>
      <c r="X259" s="131"/>
      <c r="Y259" s="131"/>
      <c r="Z259" s="131"/>
      <c r="AA259" s="78"/>
    </row>
    <row r="260" spans="1:27" s="77" customFormat="1" x14ac:dyDescent="0.25">
      <c r="A260" s="75"/>
      <c r="B260" s="75"/>
      <c r="C260" s="75"/>
      <c r="D260" s="75"/>
      <c r="E260" s="112"/>
      <c r="F260" s="75"/>
      <c r="G260" s="75"/>
      <c r="H260" s="75"/>
      <c r="I260" s="75"/>
      <c r="J260" s="75"/>
      <c r="K260" s="76"/>
      <c r="L260" s="76"/>
      <c r="M260" s="76"/>
      <c r="N260" s="76"/>
      <c r="O260" s="76"/>
      <c r="P260" s="131"/>
      <c r="Q260" s="131"/>
      <c r="R260" s="131"/>
      <c r="S260" s="131"/>
      <c r="T260" s="131"/>
      <c r="U260" s="131"/>
      <c r="V260" s="131"/>
      <c r="W260" s="131"/>
      <c r="X260" s="131"/>
      <c r="Y260" s="131"/>
      <c r="Z260" s="131"/>
      <c r="AA260" s="78"/>
    </row>
    <row r="261" spans="1:27" s="77" customFormat="1" x14ac:dyDescent="0.25">
      <c r="A261" s="75"/>
      <c r="B261" s="75"/>
      <c r="C261" s="75"/>
      <c r="D261" s="75"/>
      <c r="E261" s="112"/>
      <c r="F261" s="75"/>
      <c r="G261" s="75"/>
      <c r="H261" s="75"/>
      <c r="I261" s="75"/>
      <c r="J261" s="75"/>
      <c r="K261" s="76"/>
      <c r="L261" s="76"/>
      <c r="M261" s="76"/>
      <c r="N261" s="76"/>
      <c r="O261" s="76"/>
      <c r="P261" s="131"/>
      <c r="Q261" s="131"/>
      <c r="R261" s="131"/>
      <c r="S261" s="131"/>
      <c r="T261" s="131"/>
      <c r="U261" s="131"/>
      <c r="V261" s="131"/>
      <c r="W261" s="131"/>
      <c r="X261" s="131"/>
      <c r="Y261" s="131"/>
      <c r="Z261" s="131"/>
      <c r="AA261" s="78"/>
    </row>
    <row r="262" spans="1:27" s="77" customFormat="1" x14ac:dyDescent="0.25">
      <c r="A262" s="75"/>
      <c r="B262" s="75"/>
      <c r="C262" s="75"/>
      <c r="D262" s="75"/>
      <c r="E262" s="112"/>
      <c r="F262" s="75"/>
      <c r="G262" s="75"/>
      <c r="H262" s="75"/>
      <c r="I262" s="75"/>
      <c r="J262" s="75"/>
      <c r="K262" s="76"/>
      <c r="L262" s="76"/>
      <c r="M262" s="76"/>
      <c r="N262" s="76"/>
      <c r="O262" s="76"/>
      <c r="P262" s="131"/>
      <c r="Q262" s="131"/>
      <c r="R262" s="131"/>
      <c r="S262" s="131"/>
      <c r="T262" s="131"/>
      <c r="U262" s="131"/>
      <c r="V262" s="131"/>
      <c r="W262" s="131"/>
      <c r="X262" s="131"/>
      <c r="Y262" s="131"/>
      <c r="Z262" s="131"/>
      <c r="AA262" s="78"/>
    </row>
    <row r="263" spans="1:27" s="77" customFormat="1" x14ac:dyDescent="0.25">
      <c r="A263" s="75"/>
      <c r="B263" s="75"/>
      <c r="C263" s="75"/>
      <c r="D263" s="75"/>
      <c r="E263" s="112"/>
      <c r="F263" s="75"/>
      <c r="G263" s="75"/>
      <c r="H263" s="75"/>
      <c r="I263" s="75"/>
      <c r="J263" s="75"/>
      <c r="K263" s="76"/>
      <c r="L263" s="76"/>
      <c r="M263" s="76"/>
      <c r="N263" s="76"/>
      <c r="O263" s="76"/>
      <c r="P263" s="131"/>
      <c r="Q263" s="131"/>
      <c r="R263" s="131"/>
      <c r="S263" s="131"/>
      <c r="T263" s="131"/>
      <c r="U263" s="131"/>
      <c r="V263" s="131"/>
      <c r="W263" s="131"/>
      <c r="X263" s="131"/>
      <c r="Y263" s="131"/>
      <c r="Z263" s="131"/>
      <c r="AA263" s="78"/>
    </row>
    <row r="264" spans="1:27" s="77" customFormat="1" x14ac:dyDescent="0.25">
      <c r="A264" s="75"/>
      <c r="B264" s="75"/>
      <c r="C264" s="75"/>
      <c r="D264" s="75"/>
      <c r="E264" s="112"/>
      <c r="F264" s="75"/>
      <c r="G264" s="75"/>
      <c r="H264" s="75"/>
      <c r="I264" s="75"/>
      <c r="J264" s="75"/>
      <c r="K264" s="76"/>
      <c r="L264" s="76"/>
      <c r="M264" s="76"/>
      <c r="N264" s="76"/>
      <c r="O264" s="76"/>
      <c r="P264" s="131"/>
      <c r="Q264" s="131"/>
      <c r="R264" s="131"/>
      <c r="S264" s="131"/>
      <c r="T264" s="131"/>
      <c r="U264" s="131"/>
      <c r="V264" s="131"/>
      <c r="W264" s="131"/>
      <c r="X264" s="131"/>
      <c r="Y264" s="131"/>
      <c r="Z264" s="131"/>
      <c r="AA264" s="78"/>
    </row>
    <row r="265" spans="1:27" s="77" customFormat="1" x14ac:dyDescent="0.25">
      <c r="A265" s="75"/>
      <c r="B265" s="75"/>
      <c r="C265" s="75"/>
      <c r="D265" s="75"/>
      <c r="E265" s="112"/>
      <c r="F265" s="75"/>
      <c r="G265" s="75"/>
      <c r="H265" s="75"/>
      <c r="I265" s="75"/>
      <c r="J265" s="75"/>
      <c r="K265" s="76"/>
      <c r="L265" s="76"/>
      <c r="M265" s="76"/>
      <c r="N265" s="76"/>
      <c r="O265" s="76"/>
      <c r="P265" s="131"/>
      <c r="Q265" s="131"/>
      <c r="R265" s="131"/>
      <c r="S265" s="131"/>
      <c r="T265" s="131"/>
      <c r="U265" s="131"/>
      <c r="V265" s="131"/>
      <c r="W265" s="131"/>
      <c r="X265" s="131"/>
      <c r="Y265" s="131"/>
      <c r="Z265" s="131"/>
      <c r="AA265" s="78"/>
    </row>
    <row r="266" spans="1:27" s="77" customFormat="1" x14ac:dyDescent="0.25">
      <c r="A266" s="75"/>
      <c r="B266" s="75"/>
      <c r="C266" s="75"/>
      <c r="D266" s="75"/>
      <c r="E266" s="112"/>
      <c r="F266" s="75"/>
      <c r="G266" s="75"/>
      <c r="H266" s="75"/>
      <c r="I266" s="75"/>
      <c r="J266" s="75"/>
      <c r="K266" s="76"/>
      <c r="L266" s="76"/>
      <c r="M266" s="76"/>
      <c r="N266" s="76"/>
      <c r="O266" s="76"/>
      <c r="P266" s="131"/>
      <c r="Q266" s="131"/>
      <c r="R266" s="131"/>
      <c r="S266" s="131"/>
      <c r="T266" s="131"/>
      <c r="U266" s="131"/>
      <c r="V266" s="131"/>
      <c r="W266" s="131"/>
      <c r="X266" s="131"/>
      <c r="Y266" s="131"/>
      <c r="Z266" s="131"/>
      <c r="AA266" s="78"/>
    </row>
    <row r="267" spans="1:27" s="77" customFormat="1" x14ac:dyDescent="0.25">
      <c r="A267" s="75"/>
      <c r="B267" s="75"/>
      <c r="C267" s="75"/>
      <c r="D267" s="75"/>
      <c r="E267" s="112"/>
      <c r="F267" s="75"/>
      <c r="G267" s="75"/>
      <c r="H267" s="75"/>
      <c r="I267" s="75"/>
      <c r="J267" s="75"/>
      <c r="K267" s="76"/>
      <c r="L267" s="76"/>
      <c r="M267" s="76"/>
      <c r="N267" s="76"/>
      <c r="O267" s="76"/>
      <c r="P267" s="131"/>
      <c r="Q267" s="131"/>
      <c r="R267" s="131"/>
      <c r="S267" s="131"/>
      <c r="T267" s="131"/>
      <c r="U267" s="131"/>
      <c r="V267" s="131"/>
      <c r="W267" s="131"/>
      <c r="X267" s="131"/>
      <c r="Y267" s="131"/>
      <c r="Z267" s="131"/>
      <c r="AA267" s="78"/>
    </row>
    <row r="268" spans="1:27" s="77" customFormat="1" x14ac:dyDescent="0.25">
      <c r="A268" s="75"/>
      <c r="B268" s="75"/>
      <c r="C268" s="75"/>
      <c r="D268" s="75"/>
      <c r="E268" s="112"/>
      <c r="F268" s="75"/>
      <c r="G268" s="75"/>
      <c r="H268" s="75"/>
      <c r="I268" s="75"/>
      <c r="J268" s="75"/>
      <c r="K268" s="76"/>
      <c r="L268" s="76"/>
      <c r="M268" s="76"/>
      <c r="N268" s="76"/>
      <c r="O268" s="76"/>
      <c r="P268" s="131"/>
      <c r="Q268" s="131"/>
      <c r="R268" s="131"/>
      <c r="S268" s="131"/>
      <c r="T268" s="131"/>
      <c r="U268" s="131"/>
      <c r="V268" s="131"/>
      <c r="W268" s="131"/>
      <c r="X268" s="131"/>
      <c r="Y268" s="131"/>
      <c r="Z268" s="131"/>
      <c r="AA268" s="78"/>
    </row>
    <row r="269" spans="1:27" s="77" customFormat="1" x14ac:dyDescent="0.25">
      <c r="A269" s="75"/>
      <c r="B269" s="75"/>
      <c r="C269" s="75"/>
      <c r="D269" s="75"/>
      <c r="E269" s="112"/>
      <c r="F269" s="75"/>
      <c r="G269" s="75"/>
      <c r="H269" s="75"/>
      <c r="I269" s="75"/>
      <c r="J269" s="75"/>
      <c r="K269" s="76"/>
      <c r="L269" s="76"/>
      <c r="M269" s="76"/>
      <c r="N269" s="76"/>
      <c r="O269" s="76"/>
      <c r="P269" s="131"/>
      <c r="Q269" s="131"/>
      <c r="R269" s="131"/>
      <c r="S269" s="131"/>
      <c r="T269" s="131"/>
      <c r="U269" s="131"/>
      <c r="V269" s="131"/>
      <c r="W269" s="131"/>
      <c r="X269" s="131"/>
      <c r="Y269" s="131"/>
      <c r="Z269" s="131"/>
      <c r="AA269" s="78"/>
    </row>
    <row r="270" spans="1:27" s="77" customFormat="1" x14ac:dyDescent="0.25">
      <c r="A270" s="75"/>
      <c r="B270" s="75"/>
      <c r="C270" s="75"/>
      <c r="D270" s="75"/>
      <c r="E270" s="112"/>
      <c r="F270" s="75"/>
      <c r="G270" s="75"/>
      <c r="H270" s="75"/>
      <c r="I270" s="75"/>
      <c r="J270" s="75"/>
      <c r="K270" s="76"/>
      <c r="L270" s="76"/>
      <c r="M270" s="76"/>
      <c r="N270" s="76"/>
      <c r="O270" s="76"/>
      <c r="P270" s="131"/>
      <c r="Q270" s="131"/>
      <c r="R270" s="131"/>
      <c r="S270" s="131"/>
      <c r="T270" s="131"/>
      <c r="U270" s="131"/>
      <c r="V270" s="131"/>
      <c r="W270" s="131"/>
      <c r="X270" s="131"/>
      <c r="Y270" s="131"/>
      <c r="Z270" s="131"/>
      <c r="AA270" s="78"/>
    </row>
    <row r="271" spans="1:27" s="77" customFormat="1" x14ac:dyDescent="0.25">
      <c r="A271" s="75"/>
      <c r="B271" s="75"/>
      <c r="C271" s="75"/>
      <c r="D271" s="75"/>
      <c r="E271" s="112"/>
      <c r="F271" s="75"/>
      <c r="G271" s="75"/>
      <c r="H271" s="75"/>
      <c r="I271" s="75"/>
      <c r="J271" s="75"/>
      <c r="K271" s="76"/>
      <c r="L271" s="76"/>
      <c r="M271" s="76"/>
      <c r="N271" s="76"/>
      <c r="O271" s="76"/>
      <c r="P271" s="131"/>
      <c r="Q271" s="131"/>
      <c r="R271" s="131"/>
      <c r="S271" s="131"/>
      <c r="T271" s="131"/>
      <c r="U271" s="131"/>
      <c r="V271" s="131"/>
      <c r="W271" s="131"/>
      <c r="X271" s="131"/>
      <c r="Y271" s="131"/>
      <c r="Z271" s="131"/>
      <c r="AA271" s="78"/>
    </row>
    <row r="272" spans="1:27" s="77" customFormat="1" x14ac:dyDescent="0.25">
      <c r="A272" s="75"/>
      <c r="B272" s="75"/>
      <c r="C272" s="75"/>
      <c r="D272" s="75"/>
      <c r="E272" s="112"/>
      <c r="F272" s="75"/>
      <c r="G272" s="75"/>
      <c r="H272" s="75"/>
      <c r="I272" s="75"/>
      <c r="J272" s="75"/>
      <c r="K272" s="76"/>
      <c r="L272" s="76"/>
      <c r="M272" s="76"/>
      <c r="N272" s="76"/>
      <c r="O272" s="76"/>
      <c r="P272" s="131"/>
      <c r="Q272" s="131"/>
      <c r="R272" s="131"/>
      <c r="S272" s="131"/>
      <c r="T272" s="131"/>
      <c r="U272" s="131"/>
      <c r="V272" s="131"/>
      <c r="W272" s="131"/>
      <c r="X272" s="131"/>
      <c r="Y272" s="131"/>
      <c r="Z272" s="131"/>
      <c r="AA272" s="78"/>
    </row>
    <row r="273" spans="1:27" s="77" customFormat="1" x14ac:dyDescent="0.25">
      <c r="A273" s="75"/>
      <c r="B273" s="75"/>
      <c r="C273" s="75"/>
      <c r="D273" s="75"/>
      <c r="E273" s="112"/>
      <c r="F273" s="75"/>
      <c r="G273" s="75"/>
      <c r="H273" s="75"/>
      <c r="I273" s="75"/>
      <c r="J273" s="75"/>
      <c r="K273" s="76"/>
      <c r="L273" s="76"/>
      <c r="M273" s="76"/>
      <c r="N273" s="76"/>
      <c r="O273" s="76"/>
      <c r="P273" s="131"/>
      <c r="Q273" s="131"/>
      <c r="R273" s="131"/>
      <c r="S273" s="131"/>
      <c r="T273" s="131"/>
      <c r="U273" s="131"/>
      <c r="V273" s="131"/>
      <c r="W273" s="131"/>
      <c r="X273" s="131"/>
      <c r="Y273" s="131"/>
      <c r="Z273" s="131"/>
      <c r="AA273" s="78"/>
    </row>
    <row r="274" spans="1:27" s="77" customFormat="1" x14ac:dyDescent="0.25">
      <c r="A274" s="75"/>
      <c r="B274" s="75"/>
      <c r="C274" s="75"/>
      <c r="D274" s="75"/>
      <c r="E274" s="112"/>
      <c r="F274" s="75"/>
      <c r="G274" s="75"/>
      <c r="H274" s="75"/>
      <c r="I274" s="75"/>
      <c r="J274" s="75"/>
      <c r="K274" s="76"/>
      <c r="L274" s="76"/>
      <c r="M274" s="76"/>
      <c r="N274" s="76"/>
      <c r="O274" s="76"/>
      <c r="P274" s="131"/>
      <c r="Q274" s="131"/>
      <c r="R274" s="131"/>
      <c r="S274" s="131"/>
      <c r="T274" s="131"/>
      <c r="U274" s="131"/>
      <c r="V274" s="131"/>
      <c r="W274" s="131"/>
      <c r="X274" s="131"/>
      <c r="Y274" s="131"/>
      <c r="Z274" s="131"/>
      <c r="AA274" s="78"/>
    </row>
    <row r="275" spans="1:27" s="77" customFormat="1" x14ac:dyDescent="0.25">
      <c r="A275" s="75"/>
      <c r="B275" s="75"/>
      <c r="C275" s="75"/>
      <c r="D275" s="75"/>
      <c r="E275" s="112"/>
      <c r="F275" s="75"/>
      <c r="G275" s="75"/>
      <c r="H275" s="75"/>
      <c r="I275" s="75"/>
      <c r="J275" s="75"/>
      <c r="K275" s="76"/>
      <c r="L275" s="76"/>
      <c r="M275" s="76"/>
      <c r="N275" s="76"/>
      <c r="O275" s="76"/>
      <c r="P275" s="131"/>
      <c r="Q275" s="131"/>
      <c r="R275" s="131"/>
      <c r="S275" s="131"/>
      <c r="T275" s="131"/>
      <c r="U275" s="131"/>
      <c r="V275" s="131"/>
      <c r="W275" s="131"/>
      <c r="X275" s="131"/>
      <c r="Y275" s="131"/>
      <c r="Z275" s="131"/>
      <c r="AA275" s="78"/>
    </row>
    <row r="276" spans="1:27" s="77" customFormat="1" x14ac:dyDescent="0.25">
      <c r="A276" s="75"/>
      <c r="B276" s="75"/>
      <c r="C276" s="75"/>
      <c r="D276" s="75"/>
      <c r="E276" s="112"/>
      <c r="F276" s="75"/>
      <c r="G276" s="75"/>
      <c r="H276" s="75"/>
      <c r="I276" s="75"/>
      <c r="J276" s="75"/>
      <c r="K276" s="76"/>
      <c r="L276" s="76"/>
      <c r="M276" s="76"/>
      <c r="N276" s="76"/>
      <c r="O276" s="76"/>
      <c r="P276" s="131"/>
      <c r="Q276" s="131"/>
      <c r="R276" s="131"/>
      <c r="S276" s="131"/>
      <c r="T276" s="131"/>
      <c r="U276" s="131"/>
      <c r="V276" s="131"/>
      <c r="W276" s="131"/>
      <c r="X276" s="131"/>
      <c r="Y276" s="131"/>
      <c r="Z276" s="131"/>
      <c r="AA276" s="78"/>
    </row>
    <row r="277" spans="1:27" s="77" customFormat="1" x14ac:dyDescent="0.25">
      <c r="A277" s="75"/>
      <c r="B277" s="75"/>
      <c r="C277" s="75"/>
      <c r="D277" s="75"/>
      <c r="E277" s="112"/>
      <c r="F277" s="75"/>
      <c r="G277" s="75"/>
      <c r="H277" s="75"/>
      <c r="I277" s="75"/>
      <c r="J277" s="75"/>
      <c r="K277" s="76"/>
      <c r="L277" s="76"/>
      <c r="M277" s="76"/>
      <c r="N277" s="76"/>
      <c r="O277" s="76"/>
      <c r="P277" s="131"/>
      <c r="Q277" s="131"/>
      <c r="R277" s="131"/>
      <c r="S277" s="131"/>
      <c r="T277" s="131"/>
      <c r="U277" s="131"/>
      <c r="V277" s="131"/>
      <c r="W277" s="131"/>
      <c r="X277" s="131"/>
      <c r="Y277" s="131"/>
      <c r="Z277" s="131"/>
      <c r="AA277" s="78"/>
    </row>
    <row r="278" spans="1:27" s="77" customFormat="1" x14ac:dyDescent="0.25">
      <c r="A278" s="75"/>
      <c r="B278" s="75"/>
      <c r="C278" s="75"/>
      <c r="D278" s="75"/>
      <c r="E278" s="112"/>
      <c r="F278" s="75"/>
      <c r="G278" s="75"/>
      <c r="H278" s="75"/>
      <c r="I278" s="75"/>
      <c r="J278" s="75"/>
      <c r="K278" s="76"/>
      <c r="L278" s="76"/>
      <c r="M278" s="76"/>
      <c r="N278" s="76"/>
      <c r="O278" s="76"/>
      <c r="P278" s="131"/>
      <c r="Q278" s="131"/>
      <c r="R278" s="131"/>
      <c r="S278" s="131"/>
      <c r="T278" s="131"/>
      <c r="U278" s="131"/>
      <c r="V278" s="131"/>
      <c r="W278" s="131"/>
      <c r="X278" s="131"/>
      <c r="Y278" s="131"/>
      <c r="Z278" s="131"/>
      <c r="AA278" s="78"/>
    </row>
    <row r="279" spans="1:27" s="77" customFormat="1" x14ac:dyDescent="0.25">
      <c r="A279" s="75"/>
      <c r="B279" s="75"/>
      <c r="C279" s="75"/>
      <c r="D279" s="75"/>
      <c r="E279" s="112"/>
      <c r="F279" s="75"/>
      <c r="G279" s="75"/>
      <c r="H279" s="75"/>
      <c r="I279" s="75"/>
      <c r="J279" s="75"/>
      <c r="K279" s="76"/>
      <c r="L279" s="76"/>
      <c r="M279" s="76"/>
      <c r="N279" s="76"/>
      <c r="O279" s="76"/>
      <c r="P279" s="131"/>
      <c r="Q279" s="131"/>
      <c r="R279" s="131"/>
      <c r="S279" s="131"/>
      <c r="T279" s="131"/>
      <c r="U279" s="131"/>
      <c r="V279" s="131"/>
      <c r="W279" s="131"/>
      <c r="X279" s="131"/>
      <c r="Y279" s="131"/>
      <c r="Z279" s="131"/>
      <c r="AA279" s="78"/>
    </row>
    <row r="280" spans="1:27" s="77" customFormat="1" x14ac:dyDescent="0.25">
      <c r="A280" s="75"/>
      <c r="B280" s="75"/>
      <c r="C280" s="75"/>
      <c r="D280" s="75"/>
      <c r="E280" s="112"/>
      <c r="F280" s="75"/>
      <c r="G280" s="75"/>
      <c r="H280" s="75"/>
      <c r="I280" s="75"/>
      <c r="J280" s="75"/>
      <c r="K280" s="76"/>
      <c r="L280" s="76"/>
      <c r="M280" s="76"/>
      <c r="N280" s="76"/>
      <c r="O280" s="76"/>
      <c r="P280" s="131"/>
      <c r="Q280" s="131"/>
      <c r="R280" s="131"/>
      <c r="S280" s="131"/>
      <c r="T280" s="131"/>
      <c r="U280" s="131"/>
      <c r="V280" s="131"/>
      <c r="W280" s="131"/>
      <c r="X280" s="131"/>
      <c r="Y280" s="131"/>
      <c r="Z280" s="131"/>
      <c r="AA280" s="78"/>
    </row>
    <row r="281" spans="1:27" s="77" customFormat="1" x14ac:dyDescent="0.25">
      <c r="A281" s="75"/>
      <c r="B281" s="75"/>
      <c r="C281" s="75"/>
      <c r="D281" s="75"/>
      <c r="E281" s="112"/>
      <c r="F281" s="75"/>
      <c r="G281" s="75"/>
      <c r="H281" s="75"/>
      <c r="I281" s="75"/>
      <c r="J281" s="75"/>
      <c r="K281" s="76"/>
      <c r="L281" s="76"/>
      <c r="M281" s="76"/>
      <c r="N281" s="76"/>
      <c r="O281" s="76"/>
      <c r="P281" s="131"/>
      <c r="Q281" s="131"/>
      <c r="R281" s="131"/>
      <c r="S281" s="131"/>
      <c r="T281" s="131"/>
      <c r="U281" s="131"/>
      <c r="V281" s="131"/>
      <c r="W281" s="131"/>
      <c r="X281" s="131"/>
      <c r="Y281" s="131"/>
      <c r="Z281" s="131"/>
      <c r="AA281" s="78"/>
    </row>
    <row r="282" spans="1:27" s="77" customFormat="1" x14ac:dyDescent="0.25">
      <c r="A282" s="75"/>
      <c r="B282" s="75"/>
      <c r="C282" s="75"/>
      <c r="D282" s="75"/>
      <c r="E282" s="112"/>
      <c r="F282" s="75"/>
      <c r="G282" s="75"/>
      <c r="H282" s="75"/>
      <c r="I282" s="75"/>
      <c r="J282" s="75"/>
      <c r="K282" s="76"/>
      <c r="L282" s="76"/>
      <c r="M282" s="76"/>
      <c r="N282" s="76"/>
      <c r="O282" s="76"/>
      <c r="P282" s="131"/>
      <c r="Q282" s="131"/>
      <c r="R282" s="131"/>
      <c r="S282" s="131"/>
      <c r="T282" s="131"/>
      <c r="U282" s="131"/>
      <c r="V282" s="131"/>
      <c r="W282" s="131"/>
      <c r="X282" s="131"/>
      <c r="Y282" s="131"/>
      <c r="Z282" s="131"/>
      <c r="AA282" s="78"/>
    </row>
    <row r="283" spans="1:27" s="77" customFormat="1" x14ac:dyDescent="0.25">
      <c r="A283" s="75"/>
      <c r="B283" s="75"/>
      <c r="C283" s="75"/>
      <c r="D283" s="75"/>
      <c r="E283" s="112"/>
      <c r="F283" s="75"/>
      <c r="G283" s="75"/>
      <c r="H283" s="75"/>
      <c r="I283" s="75"/>
      <c r="J283" s="75"/>
      <c r="K283" s="76"/>
      <c r="L283" s="76"/>
      <c r="M283" s="76"/>
      <c r="N283" s="76"/>
      <c r="O283" s="76"/>
      <c r="P283" s="131"/>
      <c r="Q283" s="131"/>
      <c r="R283" s="131"/>
      <c r="S283" s="131"/>
      <c r="T283" s="131"/>
      <c r="U283" s="131"/>
      <c r="V283" s="131"/>
      <c r="W283" s="131"/>
      <c r="X283" s="131"/>
      <c r="Y283" s="131"/>
      <c r="Z283" s="131"/>
      <c r="AA283" s="78"/>
    </row>
    <row r="284" spans="1:27" s="77" customFormat="1" x14ac:dyDescent="0.25">
      <c r="A284" s="75"/>
      <c r="B284" s="75"/>
      <c r="C284" s="75"/>
      <c r="D284" s="75"/>
      <c r="E284" s="112"/>
      <c r="F284" s="75"/>
      <c r="G284" s="75"/>
      <c r="H284" s="75"/>
      <c r="I284" s="75"/>
      <c r="J284" s="75"/>
      <c r="K284" s="76"/>
      <c r="L284" s="76"/>
      <c r="M284" s="76"/>
      <c r="N284" s="76"/>
      <c r="O284" s="76"/>
      <c r="P284" s="131"/>
      <c r="Q284" s="131"/>
      <c r="R284" s="131"/>
      <c r="S284" s="131"/>
      <c r="T284" s="131"/>
      <c r="U284" s="131"/>
      <c r="V284" s="131"/>
      <c r="W284" s="131"/>
      <c r="X284" s="131"/>
      <c r="Y284" s="131"/>
      <c r="Z284" s="131"/>
      <c r="AA284" s="78"/>
    </row>
    <row r="285" spans="1:27" s="77" customFormat="1" x14ac:dyDescent="0.25">
      <c r="A285" s="75"/>
      <c r="B285" s="75"/>
      <c r="C285" s="75"/>
      <c r="D285" s="75"/>
      <c r="E285" s="112"/>
      <c r="F285" s="75"/>
      <c r="G285" s="75"/>
      <c r="H285" s="75"/>
      <c r="I285" s="75"/>
      <c r="J285" s="75"/>
      <c r="K285" s="76"/>
      <c r="L285" s="76"/>
      <c r="M285" s="76"/>
      <c r="N285" s="76"/>
      <c r="O285" s="76"/>
      <c r="P285" s="131"/>
      <c r="Q285" s="131"/>
      <c r="R285" s="131"/>
      <c r="S285" s="131"/>
      <c r="T285" s="131"/>
      <c r="U285" s="131"/>
      <c r="V285" s="131"/>
      <c r="W285" s="131"/>
      <c r="X285" s="131"/>
      <c r="Y285" s="131"/>
      <c r="Z285" s="131"/>
      <c r="AA285" s="78"/>
    </row>
    <row r="286" spans="1:27" s="77" customFormat="1" x14ac:dyDescent="0.25">
      <c r="A286" s="75"/>
      <c r="B286" s="75"/>
      <c r="C286" s="75"/>
      <c r="D286" s="75"/>
      <c r="E286" s="112"/>
      <c r="F286" s="75"/>
      <c r="G286" s="75"/>
      <c r="H286" s="75"/>
      <c r="I286" s="75"/>
      <c r="J286" s="75"/>
      <c r="K286" s="76"/>
      <c r="L286" s="76"/>
      <c r="M286" s="76"/>
      <c r="N286" s="76"/>
      <c r="O286" s="76"/>
      <c r="P286" s="131"/>
      <c r="Q286" s="131"/>
      <c r="R286" s="131"/>
      <c r="S286" s="131"/>
      <c r="T286" s="131"/>
      <c r="U286" s="131"/>
      <c r="V286" s="131"/>
      <c r="W286" s="131"/>
      <c r="X286" s="131"/>
      <c r="Y286" s="131"/>
      <c r="Z286" s="131"/>
      <c r="AA286" s="78"/>
    </row>
    <row r="287" spans="1:27" s="77" customFormat="1" x14ac:dyDescent="0.25">
      <c r="A287" s="75"/>
      <c r="B287" s="75"/>
      <c r="C287" s="75"/>
      <c r="D287" s="75"/>
      <c r="E287" s="112"/>
      <c r="F287" s="75"/>
      <c r="G287" s="75"/>
      <c r="H287" s="75"/>
      <c r="I287" s="75"/>
      <c r="J287" s="75"/>
      <c r="K287" s="76"/>
      <c r="L287" s="76"/>
      <c r="M287" s="76"/>
      <c r="N287" s="76"/>
      <c r="O287" s="76"/>
      <c r="P287" s="131"/>
      <c r="Q287" s="131"/>
      <c r="R287" s="131"/>
      <c r="S287" s="131"/>
      <c r="T287" s="131"/>
      <c r="U287" s="131"/>
      <c r="V287" s="131"/>
      <c r="W287" s="131"/>
      <c r="X287" s="131"/>
      <c r="Y287" s="131"/>
      <c r="Z287" s="131"/>
      <c r="AA287" s="78"/>
    </row>
    <row r="288" spans="1:27" s="77" customFormat="1" x14ac:dyDescent="0.25">
      <c r="A288" s="75"/>
      <c r="B288" s="75"/>
      <c r="C288" s="75"/>
      <c r="D288" s="75"/>
      <c r="E288" s="112"/>
      <c r="F288" s="75"/>
      <c r="G288" s="75"/>
      <c r="H288" s="75"/>
      <c r="I288" s="75"/>
      <c r="J288" s="75"/>
      <c r="K288" s="76"/>
      <c r="L288" s="76"/>
      <c r="M288" s="76"/>
      <c r="N288" s="76"/>
      <c r="O288" s="76"/>
      <c r="P288" s="131"/>
      <c r="Q288" s="131"/>
      <c r="R288" s="131"/>
      <c r="S288" s="131"/>
      <c r="T288" s="131"/>
      <c r="U288" s="131"/>
      <c r="V288" s="131"/>
      <c r="W288" s="131"/>
      <c r="X288" s="131"/>
      <c r="Y288" s="131"/>
      <c r="Z288" s="131"/>
      <c r="AA288" s="78"/>
    </row>
    <row r="289" spans="1:27" s="77" customFormat="1" x14ac:dyDescent="0.25">
      <c r="A289" s="75"/>
      <c r="B289" s="75"/>
      <c r="C289" s="75"/>
      <c r="D289" s="75"/>
      <c r="E289" s="112"/>
      <c r="F289" s="75"/>
      <c r="G289" s="75"/>
      <c r="H289" s="75"/>
      <c r="I289" s="75"/>
      <c r="J289" s="75"/>
      <c r="K289" s="76"/>
      <c r="L289" s="76"/>
      <c r="M289" s="76"/>
      <c r="N289" s="76"/>
      <c r="O289" s="76"/>
      <c r="P289" s="131"/>
      <c r="Q289" s="131"/>
      <c r="R289" s="131"/>
      <c r="S289" s="131"/>
      <c r="T289" s="131"/>
      <c r="U289" s="131"/>
      <c r="V289" s="131"/>
      <c r="W289" s="131"/>
      <c r="X289" s="131"/>
      <c r="Y289" s="131"/>
      <c r="Z289" s="131"/>
      <c r="AA289" s="78"/>
    </row>
    <row r="290" spans="1:27" s="77" customFormat="1" x14ac:dyDescent="0.25">
      <c r="A290" s="75"/>
      <c r="B290" s="75"/>
      <c r="C290" s="75"/>
      <c r="D290" s="75"/>
      <c r="E290" s="112"/>
      <c r="F290" s="75"/>
      <c r="G290" s="75"/>
      <c r="H290" s="75"/>
      <c r="I290" s="75"/>
      <c r="J290" s="75"/>
      <c r="K290" s="76"/>
      <c r="L290" s="76"/>
      <c r="M290" s="76"/>
      <c r="N290" s="76"/>
      <c r="O290" s="76"/>
      <c r="P290" s="131"/>
      <c r="Q290" s="131"/>
      <c r="R290" s="131"/>
      <c r="S290" s="131"/>
      <c r="T290" s="131"/>
      <c r="U290" s="131"/>
      <c r="V290" s="131"/>
      <c r="W290" s="131"/>
      <c r="X290" s="131"/>
      <c r="Y290" s="131"/>
      <c r="Z290" s="131"/>
      <c r="AA290" s="78"/>
    </row>
    <row r="291" spans="1:27" s="77" customFormat="1" x14ac:dyDescent="0.25">
      <c r="A291" s="75"/>
      <c r="B291" s="75"/>
      <c r="C291" s="75"/>
      <c r="D291" s="75"/>
      <c r="E291" s="112"/>
      <c r="F291" s="75"/>
      <c r="G291" s="75"/>
      <c r="H291" s="75"/>
      <c r="I291" s="75"/>
      <c r="J291" s="75"/>
      <c r="K291" s="76"/>
      <c r="L291" s="76"/>
      <c r="M291" s="76"/>
      <c r="N291" s="76"/>
      <c r="O291" s="76"/>
      <c r="P291" s="131"/>
      <c r="Q291" s="131"/>
      <c r="R291" s="131"/>
      <c r="S291" s="131"/>
      <c r="T291" s="131"/>
      <c r="U291" s="131"/>
      <c r="V291" s="131"/>
      <c r="W291" s="131"/>
      <c r="X291" s="131"/>
      <c r="Y291" s="131"/>
      <c r="Z291" s="131"/>
      <c r="AA291" s="78"/>
    </row>
    <row r="292" spans="1:27" s="77" customFormat="1" x14ac:dyDescent="0.25">
      <c r="A292" s="75"/>
      <c r="B292" s="75"/>
      <c r="C292" s="75"/>
      <c r="D292" s="75"/>
      <c r="E292" s="112"/>
      <c r="F292" s="75"/>
      <c r="G292" s="75"/>
      <c r="H292" s="75"/>
      <c r="I292" s="75"/>
      <c r="J292" s="75"/>
      <c r="K292" s="76"/>
      <c r="L292" s="76"/>
      <c r="M292" s="76"/>
      <c r="N292" s="76"/>
      <c r="O292" s="76"/>
      <c r="P292" s="131"/>
      <c r="Q292" s="131"/>
      <c r="R292" s="131"/>
      <c r="S292" s="131"/>
      <c r="T292" s="131"/>
      <c r="U292" s="131"/>
      <c r="V292" s="131"/>
      <c r="W292" s="131"/>
      <c r="X292" s="131"/>
      <c r="Y292" s="131"/>
      <c r="Z292" s="131"/>
      <c r="AA292" s="78"/>
    </row>
    <row r="293" spans="1:27" s="77" customFormat="1" x14ac:dyDescent="0.25">
      <c r="A293" s="75"/>
      <c r="B293" s="75"/>
      <c r="C293" s="75"/>
      <c r="D293" s="75"/>
      <c r="E293" s="112"/>
      <c r="F293" s="75"/>
      <c r="G293" s="75"/>
      <c r="H293" s="75"/>
      <c r="I293" s="75"/>
      <c r="J293" s="75"/>
      <c r="K293" s="76"/>
      <c r="L293" s="76"/>
      <c r="M293" s="76"/>
      <c r="N293" s="76"/>
      <c r="O293" s="76"/>
      <c r="P293" s="131"/>
      <c r="Q293" s="131"/>
      <c r="R293" s="131"/>
      <c r="S293" s="131"/>
      <c r="T293" s="131"/>
      <c r="U293" s="131"/>
      <c r="V293" s="131"/>
      <c r="W293" s="131"/>
      <c r="X293" s="131"/>
      <c r="Y293" s="131"/>
      <c r="Z293" s="131"/>
      <c r="AA293" s="78"/>
    </row>
    <row r="294" spans="1:27" s="77" customFormat="1" x14ac:dyDescent="0.25">
      <c r="A294" s="75"/>
      <c r="B294" s="75"/>
      <c r="C294" s="75"/>
      <c r="D294" s="75"/>
      <c r="E294" s="112"/>
      <c r="F294" s="75"/>
      <c r="G294" s="75"/>
      <c r="H294" s="75"/>
      <c r="I294" s="75"/>
      <c r="J294" s="75"/>
      <c r="K294" s="76"/>
      <c r="L294" s="76"/>
      <c r="M294" s="76"/>
      <c r="N294" s="76"/>
      <c r="O294" s="76"/>
      <c r="P294" s="131"/>
      <c r="Q294" s="131"/>
      <c r="R294" s="131"/>
      <c r="S294" s="131"/>
      <c r="T294" s="131"/>
      <c r="U294" s="131"/>
      <c r="V294" s="131"/>
      <c r="W294" s="131"/>
      <c r="X294" s="131"/>
      <c r="Y294" s="131"/>
      <c r="Z294" s="131"/>
      <c r="AA294" s="78"/>
    </row>
    <row r="295" spans="1:27" s="77" customFormat="1" x14ac:dyDescent="0.25">
      <c r="A295" s="75"/>
      <c r="B295" s="75"/>
      <c r="C295" s="75"/>
      <c r="D295" s="75"/>
      <c r="E295" s="112"/>
      <c r="F295" s="75"/>
      <c r="G295" s="75"/>
      <c r="H295" s="75"/>
      <c r="I295" s="75"/>
      <c r="J295" s="75"/>
      <c r="K295" s="76"/>
      <c r="L295" s="76"/>
      <c r="M295" s="76"/>
      <c r="N295" s="76"/>
      <c r="O295" s="76"/>
      <c r="P295" s="131"/>
      <c r="Q295" s="131"/>
      <c r="R295" s="131"/>
      <c r="S295" s="131"/>
      <c r="T295" s="131"/>
      <c r="U295" s="131"/>
      <c r="V295" s="131"/>
      <c r="W295" s="131"/>
      <c r="X295" s="131"/>
      <c r="Y295" s="131"/>
      <c r="Z295" s="131"/>
      <c r="AA295" s="78"/>
    </row>
    <row r="296" spans="1:27" s="77" customFormat="1" x14ac:dyDescent="0.25">
      <c r="A296" s="75"/>
      <c r="B296" s="75"/>
      <c r="C296" s="75"/>
      <c r="D296" s="75"/>
      <c r="E296" s="112"/>
      <c r="F296" s="75"/>
      <c r="G296" s="75"/>
      <c r="H296" s="75"/>
      <c r="I296" s="75"/>
      <c r="J296" s="75"/>
      <c r="K296" s="76"/>
      <c r="L296" s="76"/>
      <c r="M296" s="76"/>
      <c r="N296" s="76"/>
      <c r="O296" s="76"/>
      <c r="P296" s="131"/>
      <c r="Q296" s="131"/>
      <c r="R296" s="131"/>
      <c r="S296" s="131"/>
      <c r="T296" s="131"/>
      <c r="U296" s="131"/>
      <c r="V296" s="131"/>
      <c r="W296" s="131"/>
      <c r="X296" s="131"/>
      <c r="Y296" s="131"/>
      <c r="Z296" s="131"/>
      <c r="AA296" s="78"/>
    </row>
    <row r="297" spans="1:27" s="77" customFormat="1" x14ac:dyDescent="0.25">
      <c r="A297" s="75"/>
      <c r="B297" s="75"/>
      <c r="C297" s="75"/>
      <c r="D297" s="75"/>
      <c r="E297" s="112"/>
      <c r="F297" s="75"/>
      <c r="G297" s="75"/>
      <c r="H297" s="75"/>
      <c r="I297" s="75"/>
      <c r="J297" s="75"/>
      <c r="K297" s="76"/>
      <c r="L297" s="76"/>
      <c r="M297" s="76"/>
      <c r="N297" s="76"/>
      <c r="O297" s="76"/>
      <c r="P297" s="131"/>
      <c r="Q297" s="131"/>
      <c r="R297" s="131"/>
      <c r="S297" s="131"/>
      <c r="T297" s="131"/>
      <c r="U297" s="131"/>
      <c r="V297" s="131"/>
      <c r="W297" s="131"/>
      <c r="X297" s="131"/>
      <c r="Y297" s="131"/>
      <c r="Z297" s="131"/>
      <c r="AA297" s="78"/>
    </row>
    <row r="298" spans="1:27" s="77" customFormat="1" x14ac:dyDescent="0.25">
      <c r="A298" s="75"/>
      <c r="B298" s="75"/>
      <c r="C298" s="75"/>
      <c r="D298" s="75"/>
      <c r="E298" s="112"/>
      <c r="F298" s="75"/>
      <c r="G298" s="75"/>
      <c r="H298" s="75"/>
      <c r="I298" s="75"/>
      <c r="J298" s="75"/>
      <c r="K298" s="76"/>
      <c r="L298" s="76"/>
      <c r="M298" s="76"/>
      <c r="N298" s="76"/>
      <c r="O298" s="76"/>
      <c r="P298" s="131"/>
      <c r="Q298" s="131"/>
      <c r="R298" s="131"/>
      <c r="S298" s="131"/>
      <c r="T298" s="131"/>
      <c r="U298" s="131"/>
      <c r="V298" s="131"/>
      <c r="W298" s="131"/>
      <c r="X298" s="131"/>
      <c r="Y298" s="131"/>
      <c r="Z298" s="131"/>
      <c r="AA298" s="78"/>
    </row>
    <row r="299" spans="1:27" s="77" customFormat="1" x14ac:dyDescent="0.25">
      <c r="A299" s="75"/>
      <c r="B299" s="75"/>
      <c r="C299" s="75"/>
      <c r="D299" s="75"/>
      <c r="E299" s="112"/>
      <c r="F299" s="75"/>
      <c r="G299" s="75"/>
      <c r="H299" s="75"/>
      <c r="I299" s="75"/>
      <c r="J299" s="75"/>
      <c r="K299" s="76"/>
      <c r="L299" s="76"/>
      <c r="M299" s="76"/>
      <c r="N299" s="76"/>
      <c r="O299" s="76"/>
      <c r="P299" s="131"/>
      <c r="Q299" s="131"/>
      <c r="R299" s="131"/>
      <c r="S299" s="131"/>
      <c r="T299" s="131"/>
      <c r="U299" s="131"/>
      <c r="V299" s="131"/>
      <c r="W299" s="131"/>
      <c r="X299" s="131"/>
      <c r="Y299" s="131"/>
      <c r="Z299" s="131"/>
      <c r="AA299" s="78"/>
    </row>
    <row r="300" spans="1:27" s="77" customFormat="1" x14ac:dyDescent="0.25">
      <c r="A300" s="75"/>
      <c r="B300" s="75"/>
      <c r="C300" s="75"/>
      <c r="D300" s="75"/>
      <c r="E300" s="112"/>
      <c r="F300" s="75"/>
      <c r="G300" s="75"/>
      <c r="H300" s="75"/>
      <c r="I300" s="75"/>
      <c r="J300" s="75"/>
      <c r="K300" s="76"/>
      <c r="L300" s="76"/>
      <c r="M300" s="76"/>
      <c r="N300" s="76"/>
      <c r="O300" s="76"/>
      <c r="P300" s="131"/>
      <c r="Q300" s="131"/>
      <c r="R300" s="131"/>
      <c r="S300" s="131"/>
      <c r="T300" s="131"/>
      <c r="U300" s="131"/>
      <c r="V300" s="131"/>
      <c r="W300" s="131"/>
      <c r="X300" s="131"/>
      <c r="Y300" s="131"/>
      <c r="Z300" s="131"/>
      <c r="AA300" s="78"/>
    </row>
    <row r="301" spans="1:27" s="77" customFormat="1" x14ac:dyDescent="0.25">
      <c r="A301" s="75"/>
      <c r="B301" s="75"/>
      <c r="C301" s="75"/>
      <c r="D301" s="75"/>
      <c r="E301" s="112"/>
      <c r="F301" s="75"/>
      <c r="G301" s="75"/>
      <c r="H301" s="75"/>
      <c r="I301" s="75"/>
      <c r="J301" s="75"/>
      <c r="K301" s="76"/>
      <c r="L301" s="76"/>
      <c r="M301" s="76"/>
      <c r="N301" s="76"/>
      <c r="O301" s="76"/>
      <c r="P301" s="131"/>
      <c r="Q301" s="131"/>
      <c r="R301" s="131"/>
      <c r="S301" s="131"/>
      <c r="T301" s="131"/>
      <c r="U301" s="131"/>
      <c r="V301" s="131"/>
      <c r="W301" s="131"/>
      <c r="X301" s="131"/>
      <c r="Y301" s="131"/>
      <c r="Z301" s="131"/>
      <c r="AA301" s="78"/>
    </row>
    <row r="302" spans="1:27" s="77" customFormat="1" x14ac:dyDescent="0.25">
      <c r="A302" s="75"/>
      <c r="B302" s="75"/>
      <c r="C302" s="75"/>
      <c r="D302" s="75"/>
      <c r="E302" s="112"/>
      <c r="F302" s="75"/>
      <c r="G302" s="75"/>
      <c r="H302" s="75"/>
      <c r="I302" s="75"/>
      <c r="J302" s="75"/>
      <c r="K302" s="76"/>
      <c r="L302" s="76"/>
      <c r="M302" s="76"/>
      <c r="N302" s="76"/>
      <c r="O302" s="76"/>
      <c r="P302" s="131"/>
      <c r="Q302" s="131"/>
      <c r="R302" s="131"/>
      <c r="S302" s="131"/>
      <c r="T302" s="131"/>
      <c r="U302" s="131"/>
      <c r="V302" s="131"/>
      <c r="W302" s="131"/>
      <c r="X302" s="131"/>
      <c r="Y302" s="131"/>
      <c r="Z302" s="131"/>
      <c r="AA302" s="78"/>
    </row>
    <row r="303" spans="1:27" s="77" customFormat="1" x14ac:dyDescent="0.25">
      <c r="A303" s="75"/>
      <c r="B303" s="75"/>
      <c r="C303" s="75"/>
      <c r="D303" s="75"/>
      <c r="E303" s="112"/>
      <c r="F303" s="75"/>
      <c r="G303" s="75"/>
      <c r="H303" s="75"/>
      <c r="I303" s="75"/>
      <c r="J303" s="75"/>
      <c r="K303" s="76"/>
      <c r="L303" s="76"/>
      <c r="M303" s="76"/>
      <c r="N303" s="76"/>
      <c r="O303" s="76"/>
      <c r="P303" s="131"/>
      <c r="Q303" s="131"/>
      <c r="R303" s="131"/>
      <c r="S303" s="131"/>
      <c r="T303" s="131"/>
      <c r="U303" s="131"/>
      <c r="V303" s="131"/>
      <c r="W303" s="131"/>
      <c r="X303" s="131"/>
      <c r="Y303" s="131"/>
      <c r="Z303" s="131"/>
      <c r="AA303" s="78"/>
    </row>
    <row r="304" spans="1:27" s="77" customFormat="1" x14ac:dyDescent="0.25">
      <c r="A304" s="75"/>
      <c r="B304" s="75"/>
      <c r="C304" s="75"/>
      <c r="D304" s="75"/>
      <c r="E304" s="112"/>
      <c r="F304" s="75"/>
      <c r="G304" s="75"/>
      <c r="H304" s="75"/>
      <c r="I304" s="75"/>
      <c r="J304" s="75"/>
      <c r="K304" s="76"/>
      <c r="L304" s="76"/>
      <c r="M304" s="76"/>
      <c r="N304" s="76"/>
      <c r="O304" s="76"/>
      <c r="P304" s="131"/>
      <c r="Q304" s="131"/>
      <c r="R304" s="131"/>
      <c r="S304" s="131"/>
      <c r="T304" s="131"/>
      <c r="U304" s="131"/>
      <c r="V304" s="131"/>
      <c r="W304" s="131"/>
      <c r="X304" s="131"/>
      <c r="Y304" s="131"/>
      <c r="Z304" s="131"/>
      <c r="AA304" s="78"/>
    </row>
    <row r="305" spans="1:27" s="77" customFormat="1" x14ac:dyDescent="0.25">
      <c r="A305" s="75"/>
      <c r="B305" s="75"/>
      <c r="C305" s="75"/>
      <c r="D305" s="75"/>
      <c r="E305" s="112"/>
      <c r="F305" s="75"/>
      <c r="G305" s="75"/>
      <c r="H305" s="75"/>
      <c r="I305" s="75"/>
      <c r="J305" s="75"/>
      <c r="K305" s="76"/>
      <c r="L305" s="76"/>
      <c r="M305" s="76"/>
      <c r="N305" s="76"/>
      <c r="O305" s="76"/>
      <c r="P305" s="131"/>
      <c r="Q305" s="131"/>
      <c r="R305" s="131"/>
      <c r="S305" s="131"/>
      <c r="T305" s="131"/>
      <c r="U305" s="131"/>
      <c r="V305" s="131"/>
      <c r="W305" s="131"/>
      <c r="X305" s="131"/>
      <c r="Y305" s="131"/>
      <c r="Z305" s="131"/>
      <c r="AA305" s="78"/>
    </row>
    <row r="306" spans="1:27" s="77" customFormat="1" x14ac:dyDescent="0.25">
      <c r="A306" s="75"/>
      <c r="B306" s="75"/>
      <c r="C306" s="75"/>
      <c r="D306" s="75"/>
      <c r="E306" s="112"/>
      <c r="F306" s="75"/>
      <c r="G306" s="75"/>
      <c r="H306" s="75"/>
      <c r="I306" s="75"/>
      <c r="J306" s="75"/>
      <c r="K306" s="76"/>
      <c r="L306" s="76"/>
      <c r="M306" s="76"/>
      <c r="N306" s="76"/>
      <c r="O306" s="76"/>
      <c r="P306" s="131"/>
      <c r="Q306" s="131"/>
      <c r="R306" s="131"/>
      <c r="S306" s="131"/>
      <c r="T306" s="131"/>
      <c r="U306" s="131"/>
      <c r="V306" s="131"/>
      <c r="W306" s="131"/>
      <c r="X306" s="131"/>
      <c r="Y306" s="131"/>
      <c r="Z306" s="131"/>
      <c r="AA306" s="78"/>
    </row>
    <row r="307" spans="1:27" s="77" customFormat="1" x14ac:dyDescent="0.25">
      <c r="A307" s="75"/>
      <c r="B307" s="75"/>
      <c r="C307" s="75"/>
      <c r="D307" s="75"/>
      <c r="E307" s="112"/>
      <c r="F307" s="75"/>
      <c r="G307" s="75"/>
      <c r="H307" s="75"/>
      <c r="I307" s="75"/>
      <c r="J307" s="75"/>
      <c r="K307" s="76"/>
      <c r="L307" s="76"/>
      <c r="M307" s="76"/>
      <c r="N307" s="76"/>
      <c r="O307" s="76"/>
      <c r="P307" s="131"/>
      <c r="Q307" s="131"/>
      <c r="R307" s="131"/>
      <c r="S307" s="131"/>
      <c r="T307" s="131"/>
      <c r="U307" s="131"/>
      <c r="V307" s="131"/>
      <c r="W307" s="131"/>
      <c r="X307" s="131"/>
      <c r="Y307" s="131"/>
      <c r="Z307" s="131"/>
      <c r="AA307" s="78"/>
    </row>
    <row r="308" spans="1:27" s="77" customFormat="1" x14ac:dyDescent="0.25">
      <c r="A308" s="75"/>
      <c r="B308" s="75"/>
      <c r="C308" s="75"/>
      <c r="D308" s="75"/>
      <c r="E308" s="112"/>
      <c r="F308" s="75"/>
      <c r="G308" s="75"/>
      <c r="H308" s="75"/>
      <c r="I308" s="75"/>
      <c r="J308" s="75"/>
      <c r="K308" s="76"/>
      <c r="L308" s="76"/>
      <c r="M308" s="76"/>
      <c r="N308" s="76"/>
      <c r="O308" s="76"/>
      <c r="P308" s="131"/>
      <c r="Q308" s="131"/>
      <c r="R308" s="131"/>
      <c r="S308" s="131"/>
      <c r="T308" s="131"/>
      <c r="U308" s="131"/>
      <c r="V308" s="131"/>
      <c r="W308" s="131"/>
      <c r="X308" s="131"/>
      <c r="Y308" s="131"/>
      <c r="Z308" s="131"/>
      <c r="AA308" s="78"/>
    </row>
    <row r="309" spans="1:27" s="77" customFormat="1" x14ac:dyDescent="0.25">
      <c r="A309" s="75"/>
      <c r="B309" s="75"/>
      <c r="C309" s="75"/>
      <c r="D309" s="75"/>
      <c r="E309" s="112"/>
      <c r="F309" s="75"/>
      <c r="G309" s="75"/>
      <c r="H309" s="75"/>
      <c r="I309" s="75"/>
      <c r="J309" s="75"/>
      <c r="K309" s="76"/>
      <c r="L309" s="76"/>
      <c r="M309" s="76"/>
      <c r="N309" s="76"/>
      <c r="O309" s="76"/>
      <c r="P309" s="131"/>
      <c r="Q309" s="131"/>
      <c r="R309" s="131"/>
      <c r="S309" s="131"/>
      <c r="T309" s="131"/>
      <c r="U309" s="131"/>
      <c r="V309" s="131"/>
      <c r="W309" s="131"/>
      <c r="X309" s="131"/>
      <c r="Y309" s="131"/>
      <c r="Z309" s="131"/>
      <c r="AA309" s="78"/>
    </row>
    <row r="310" spans="1:27" s="77" customFormat="1" x14ac:dyDescent="0.25">
      <c r="A310" s="75"/>
      <c r="B310" s="75"/>
      <c r="C310" s="75"/>
      <c r="D310" s="75"/>
      <c r="E310" s="112"/>
      <c r="F310" s="75"/>
      <c r="G310" s="75"/>
      <c r="H310" s="75"/>
      <c r="I310" s="75"/>
      <c r="J310" s="75"/>
      <c r="K310" s="76"/>
      <c r="L310" s="76"/>
      <c r="M310" s="76"/>
      <c r="N310" s="76"/>
      <c r="O310" s="76"/>
      <c r="P310" s="131"/>
      <c r="Q310" s="131"/>
      <c r="R310" s="131"/>
      <c r="S310" s="131"/>
      <c r="T310" s="131"/>
      <c r="U310" s="131"/>
      <c r="V310" s="131"/>
      <c r="W310" s="131"/>
      <c r="X310" s="131"/>
      <c r="Y310" s="131"/>
      <c r="Z310" s="131"/>
      <c r="AA310" s="78"/>
    </row>
    <row r="311" spans="1:27" s="77" customFormat="1" x14ac:dyDescent="0.25">
      <c r="A311" s="75"/>
      <c r="B311" s="75"/>
      <c r="C311" s="75"/>
      <c r="D311" s="75"/>
      <c r="E311" s="112"/>
      <c r="F311" s="75"/>
      <c r="G311" s="75"/>
      <c r="H311" s="75"/>
      <c r="I311" s="75"/>
      <c r="J311" s="75"/>
      <c r="K311" s="76"/>
      <c r="L311" s="76"/>
      <c r="M311" s="76"/>
      <c r="N311" s="76"/>
      <c r="O311" s="76"/>
      <c r="P311" s="131"/>
      <c r="Q311" s="131"/>
      <c r="R311" s="131"/>
      <c r="S311" s="131"/>
      <c r="T311" s="131"/>
      <c r="U311" s="131"/>
      <c r="V311" s="131"/>
      <c r="W311" s="131"/>
      <c r="X311" s="131"/>
      <c r="Y311" s="131"/>
      <c r="Z311" s="131"/>
      <c r="AA311" s="78"/>
    </row>
    <row r="312" spans="1:27" s="77" customFormat="1" x14ac:dyDescent="0.25">
      <c r="A312" s="75"/>
      <c r="B312" s="75"/>
      <c r="C312" s="75"/>
      <c r="D312" s="75"/>
      <c r="E312" s="112"/>
      <c r="F312" s="75"/>
      <c r="G312" s="75"/>
      <c r="H312" s="75"/>
      <c r="I312" s="75"/>
      <c r="J312" s="75"/>
      <c r="K312" s="76"/>
      <c r="L312" s="76"/>
      <c r="M312" s="76"/>
      <c r="N312" s="76"/>
      <c r="O312" s="76"/>
      <c r="P312" s="131"/>
      <c r="Q312" s="131"/>
      <c r="R312" s="131"/>
      <c r="S312" s="131"/>
      <c r="T312" s="131"/>
      <c r="U312" s="131"/>
      <c r="V312" s="131"/>
      <c r="W312" s="131"/>
      <c r="X312" s="131"/>
      <c r="Y312" s="131"/>
      <c r="Z312" s="131"/>
      <c r="AA312" s="78"/>
    </row>
    <row r="313" spans="1:27" s="77" customFormat="1" x14ac:dyDescent="0.25">
      <c r="A313" s="75"/>
      <c r="B313" s="75"/>
      <c r="C313" s="75"/>
      <c r="D313" s="75"/>
      <c r="E313" s="112"/>
      <c r="F313" s="75"/>
      <c r="G313" s="75"/>
      <c r="H313" s="75"/>
      <c r="I313" s="75"/>
      <c r="J313" s="75"/>
      <c r="K313" s="76"/>
      <c r="L313" s="76"/>
      <c r="M313" s="76"/>
      <c r="N313" s="76"/>
      <c r="O313" s="76"/>
      <c r="P313" s="131"/>
      <c r="Q313" s="131"/>
      <c r="R313" s="131"/>
      <c r="S313" s="131"/>
      <c r="T313" s="131"/>
      <c r="U313" s="131"/>
      <c r="V313" s="131"/>
      <c r="W313" s="131"/>
      <c r="X313" s="131"/>
      <c r="Y313" s="131"/>
      <c r="Z313" s="131"/>
      <c r="AA313" s="78"/>
    </row>
    <row r="314" spans="1:27" s="77" customFormat="1" x14ac:dyDescent="0.25">
      <c r="A314" s="75"/>
      <c r="B314" s="75"/>
      <c r="C314" s="75"/>
      <c r="D314" s="75"/>
      <c r="E314" s="112"/>
      <c r="F314" s="75"/>
      <c r="G314" s="75"/>
      <c r="H314" s="75"/>
      <c r="I314" s="75"/>
      <c r="J314" s="75"/>
      <c r="K314" s="76"/>
      <c r="L314" s="76"/>
      <c r="M314" s="76"/>
      <c r="N314" s="76"/>
      <c r="O314" s="76"/>
      <c r="P314" s="131"/>
      <c r="Q314" s="131"/>
      <c r="R314" s="131"/>
      <c r="S314" s="131"/>
      <c r="T314" s="131"/>
      <c r="U314" s="131"/>
      <c r="V314" s="131"/>
      <c r="W314" s="131"/>
      <c r="X314" s="131"/>
      <c r="Y314" s="131"/>
      <c r="Z314" s="131"/>
      <c r="AA314" s="78"/>
    </row>
    <row r="315" spans="1:27" s="77" customFormat="1" x14ac:dyDescent="0.25">
      <c r="A315" s="75"/>
      <c r="B315" s="75"/>
      <c r="C315" s="75"/>
      <c r="D315" s="75"/>
      <c r="E315" s="112"/>
      <c r="F315" s="75"/>
      <c r="G315" s="75"/>
      <c r="H315" s="75"/>
      <c r="I315" s="75"/>
      <c r="J315" s="75"/>
      <c r="K315" s="76"/>
      <c r="L315" s="76"/>
      <c r="M315" s="76"/>
      <c r="N315" s="76"/>
      <c r="O315" s="76"/>
      <c r="P315" s="131"/>
      <c r="Q315" s="131"/>
      <c r="R315" s="131"/>
      <c r="S315" s="131"/>
      <c r="T315" s="131"/>
      <c r="U315" s="131"/>
      <c r="V315" s="131"/>
      <c r="W315" s="131"/>
      <c r="X315" s="131"/>
      <c r="Y315" s="131"/>
      <c r="Z315" s="131"/>
      <c r="AA315" s="78"/>
    </row>
    <row r="316" spans="1:27" s="77" customFormat="1" x14ac:dyDescent="0.25">
      <c r="A316" s="75"/>
      <c r="B316" s="75"/>
      <c r="C316" s="75"/>
      <c r="D316" s="75"/>
      <c r="E316" s="112"/>
      <c r="F316" s="75"/>
      <c r="G316" s="75"/>
      <c r="H316" s="75"/>
      <c r="I316" s="75"/>
      <c r="J316" s="75"/>
      <c r="K316" s="76"/>
      <c r="L316" s="76"/>
      <c r="M316" s="76"/>
      <c r="N316" s="76"/>
      <c r="O316" s="76"/>
      <c r="P316" s="131"/>
      <c r="Q316" s="131"/>
      <c r="R316" s="131"/>
      <c r="S316" s="131"/>
      <c r="T316" s="131"/>
      <c r="U316" s="131"/>
      <c r="V316" s="131"/>
      <c r="W316" s="131"/>
      <c r="X316" s="131"/>
      <c r="Y316" s="131"/>
      <c r="Z316" s="131"/>
      <c r="AA316" s="78"/>
    </row>
    <row r="317" spans="1:27" s="77" customFormat="1" x14ac:dyDescent="0.25">
      <c r="A317" s="75"/>
      <c r="B317" s="75"/>
      <c r="C317" s="75"/>
      <c r="D317" s="75"/>
      <c r="E317" s="112"/>
      <c r="F317" s="75"/>
      <c r="G317" s="75"/>
      <c r="H317" s="75"/>
      <c r="I317" s="75"/>
      <c r="J317" s="75"/>
      <c r="K317" s="76"/>
      <c r="L317" s="76"/>
      <c r="M317" s="76"/>
      <c r="N317" s="76"/>
      <c r="O317" s="76"/>
      <c r="P317" s="131"/>
      <c r="Q317" s="131"/>
      <c r="R317" s="131"/>
      <c r="S317" s="131"/>
      <c r="T317" s="131"/>
      <c r="U317" s="131"/>
      <c r="V317" s="131"/>
      <c r="W317" s="131"/>
      <c r="X317" s="131"/>
      <c r="Y317" s="131"/>
      <c r="Z317" s="131"/>
      <c r="AA317" s="78"/>
    </row>
    <row r="318" spans="1:27" s="77" customFormat="1" x14ac:dyDescent="0.25">
      <c r="A318" s="75"/>
      <c r="B318" s="75"/>
      <c r="C318" s="75"/>
      <c r="D318" s="75"/>
      <c r="E318" s="112"/>
      <c r="F318" s="75"/>
      <c r="G318" s="75"/>
      <c r="H318" s="75"/>
      <c r="I318" s="75"/>
      <c r="J318" s="75"/>
      <c r="K318" s="76"/>
      <c r="L318" s="76"/>
      <c r="M318" s="76"/>
      <c r="N318" s="76"/>
      <c r="O318" s="76"/>
      <c r="P318" s="131"/>
      <c r="Q318" s="131"/>
      <c r="R318" s="131"/>
      <c r="S318" s="131"/>
      <c r="T318" s="131"/>
      <c r="U318" s="131"/>
      <c r="V318" s="131"/>
      <c r="W318" s="131"/>
      <c r="X318" s="131"/>
      <c r="Y318" s="131"/>
      <c r="Z318" s="131"/>
      <c r="AA318" s="78"/>
    </row>
    <row r="319" spans="1:27" s="77" customFormat="1" x14ac:dyDescent="0.25">
      <c r="A319" s="75"/>
      <c r="B319" s="75"/>
      <c r="C319" s="75"/>
      <c r="D319" s="75"/>
      <c r="E319" s="112"/>
      <c r="F319" s="75"/>
      <c r="G319" s="75"/>
      <c r="H319" s="75"/>
      <c r="I319" s="75"/>
      <c r="J319" s="75"/>
      <c r="K319" s="76"/>
      <c r="L319" s="76"/>
      <c r="M319" s="76"/>
      <c r="N319" s="76"/>
      <c r="O319" s="76"/>
      <c r="P319" s="131"/>
      <c r="Q319" s="131"/>
      <c r="R319" s="131"/>
      <c r="S319" s="131"/>
      <c r="T319" s="131"/>
      <c r="U319" s="131"/>
      <c r="V319" s="131"/>
      <c r="W319" s="131"/>
      <c r="X319" s="131"/>
      <c r="Y319" s="131"/>
      <c r="Z319" s="131"/>
      <c r="AA319" s="78"/>
    </row>
    <row r="320" spans="1:27" s="77" customFormat="1" x14ac:dyDescent="0.25">
      <c r="A320" s="75"/>
      <c r="B320" s="75"/>
      <c r="C320" s="75"/>
      <c r="D320" s="75"/>
      <c r="E320" s="112"/>
      <c r="F320" s="75"/>
      <c r="G320" s="75"/>
      <c r="H320" s="75"/>
      <c r="I320" s="75"/>
      <c r="J320" s="75"/>
      <c r="K320" s="76"/>
      <c r="L320" s="76"/>
      <c r="M320" s="76"/>
      <c r="N320" s="76"/>
      <c r="O320" s="76"/>
      <c r="P320" s="131"/>
      <c r="Q320" s="131"/>
      <c r="R320" s="131"/>
      <c r="S320" s="131"/>
      <c r="T320" s="131"/>
      <c r="U320" s="131"/>
      <c r="V320" s="131"/>
      <c r="W320" s="131"/>
      <c r="X320" s="131"/>
      <c r="Y320" s="131"/>
      <c r="Z320" s="131"/>
      <c r="AA320" s="78"/>
    </row>
    <row r="321" spans="1:27" s="77" customFormat="1" x14ac:dyDescent="0.25">
      <c r="A321" s="75"/>
      <c r="B321" s="75"/>
      <c r="C321" s="75"/>
      <c r="D321" s="75"/>
      <c r="E321" s="112"/>
      <c r="F321" s="75"/>
      <c r="G321" s="75"/>
      <c r="H321" s="75"/>
      <c r="I321" s="75"/>
      <c r="J321" s="75"/>
      <c r="K321" s="76"/>
      <c r="L321" s="76"/>
      <c r="M321" s="76"/>
      <c r="N321" s="76"/>
      <c r="O321" s="76"/>
      <c r="P321" s="131"/>
      <c r="Q321" s="131"/>
      <c r="R321" s="131"/>
      <c r="S321" s="131"/>
      <c r="T321" s="131"/>
      <c r="U321" s="131"/>
      <c r="V321" s="131"/>
      <c r="W321" s="131"/>
      <c r="X321" s="131"/>
      <c r="Y321" s="131"/>
      <c r="Z321" s="131"/>
      <c r="AA321" s="78"/>
    </row>
    <row r="322" spans="1:27" s="77" customFormat="1" x14ac:dyDescent="0.25">
      <c r="A322" s="75"/>
      <c r="B322" s="75"/>
      <c r="C322" s="75"/>
      <c r="D322" s="75"/>
      <c r="E322" s="112"/>
      <c r="F322" s="75"/>
      <c r="G322" s="75"/>
      <c r="H322" s="75"/>
      <c r="I322" s="75"/>
      <c r="J322" s="75"/>
      <c r="K322" s="76"/>
      <c r="L322" s="76"/>
      <c r="M322" s="76"/>
      <c r="N322" s="76"/>
      <c r="O322" s="76"/>
      <c r="P322" s="131"/>
      <c r="Q322" s="131"/>
      <c r="R322" s="131"/>
      <c r="S322" s="131"/>
      <c r="T322" s="131"/>
      <c r="U322" s="131"/>
      <c r="V322" s="131"/>
      <c r="W322" s="131"/>
      <c r="X322" s="131"/>
      <c r="Y322" s="131"/>
      <c r="Z322" s="131"/>
      <c r="AA322" s="78"/>
    </row>
    <row r="323" spans="1:27" s="77" customFormat="1" x14ac:dyDescent="0.25">
      <c r="A323" s="75"/>
      <c r="B323" s="75"/>
      <c r="C323" s="75"/>
      <c r="D323" s="75"/>
      <c r="E323" s="112"/>
      <c r="F323" s="75"/>
      <c r="G323" s="75"/>
      <c r="H323" s="75"/>
      <c r="I323" s="75"/>
      <c r="J323" s="75"/>
      <c r="K323" s="76"/>
      <c r="L323" s="76"/>
      <c r="M323" s="76"/>
      <c r="N323" s="76"/>
      <c r="O323" s="76"/>
      <c r="P323" s="131"/>
      <c r="Q323" s="131"/>
      <c r="R323" s="131"/>
      <c r="S323" s="131"/>
      <c r="T323" s="131"/>
      <c r="U323" s="131"/>
      <c r="V323" s="131"/>
      <c r="W323" s="131"/>
      <c r="X323" s="131"/>
      <c r="Y323" s="131"/>
      <c r="Z323" s="131"/>
      <c r="AA323" s="78"/>
    </row>
    <row r="324" spans="1:27" s="77" customFormat="1" x14ac:dyDescent="0.25">
      <c r="A324" s="75"/>
      <c r="B324" s="75"/>
      <c r="C324" s="75"/>
      <c r="D324" s="75"/>
      <c r="E324" s="112"/>
      <c r="F324" s="75"/>
      <c r="G324" s="75"/>
      <c r="H324" s="75"/>
      <c r="I324" s="75"/>
      <c r="J324" s="75"/>
      <c r="K324" s="76"/>
      <c r="L324" s="76"/>
      <c r="M324" s="76"/>
      <c r="N324" s="76"/>
      <c r="O324" s="76"/>
      <c r="P324" s="131"/>
      <c r="Q324" s="131"/>
      <c r="R324" s="131"/>
      <c r="S324" s="131"/>
      <c r="T324" s="131"/>
      <c r="U324" s="131"/>
      <c r="V324" s="131"/>
      <c r="W324" s="131"/>
      <c r="X324" s="131"/>
      <c r="Y324" s="131"/>
      <c r="Z324" s="131"/>
      <c r="AA324" s="78"/>
    </row>
    <row r="325" spans="1:27" s="77" customFormat="1" x14ac:dyDescent="0.25">
      <c r="A325" s="75"/>
      <c r="B325" s="75"/>
      <c r="C325" s="75"/>
      <c r="D325" s="75"/>
      <c r="E325" s="112"/>
      <c r="F325" s="75"/>
      <c r="G325" s="75"/>
      <c r="H325" s="75"/>
      <c r="I325" s="75"/>
      <c r="J325" s="75"/>
      <c r="K325" s="76"/>
      <c r="L325" s="76"/>
      <c r="M325" s="76"/>
      <c r="N325" s="76"/>
      <c r="O325" s="76"/>
      <c r="P325" s="131"/>
      <c r="Q325" s="131"/>
      <c r="R325" s="131"/>
      <c r="S325" s="131"/>
      <c r="T325" s="131"/>
      <c r="U325" s="131"/>
      <c r="V325" s="131"/>
      <c r="W325" s="131"/>
      <c r="X325" s="131"/>
      <c r="Y325" s="131"/>
      <c r="Z325" s="131"/>
      <c r="AA325" s="78"/>
    </row>
    <row r="326" spans="1:27" s="77" customFormat="1" x14ac:dyDescent="0.25">
      <c r="A326" s="75"/>
      <c r="B326" s="75"/>
      <c r="C326" s="75"/>
      <c r="D326" s="75"/>
      <c r="E326" s="112"/>
      <c r="F326" s="75"/>
      <c r="G326" s="75"/>
      <c r="H326" s="75"/>
      <c r="I326" s="75"/>
      <c r="J326" s="75"/>
      <c r="K326" s="76"/>
      <c r="L326" s="76"/>
      <c r="M326" s="76"/>
      <c r="N326" s="76"/>
      <c r="O326" s="76"/>
      <c r="P326" s="131"/>
      <c r="Q326" s="131"/>
      <c r="R326" s="131"/>
      <c r="S326" s="131"/>
      <c r="T326" s="131"/>
      <c r="U326" s="131"/>
      <c r="V326" s="131"/>
      <c r="W326" s="131"/>
      <c r="X326" s="131"/>
      <c r="Y326" s="131"/>
      <c r="Z326" s="131"/>
      <c r="AA326" s="78"/>
    </row>
    <row r="327" spans="1:27" s="77" customFormat="1" x14ac:dyDescent="0.25">
      <c r="A327" s="75"/>
      <c r="B327" s="75"/>
      <c r="C327" s="75"/>
      <c r="D327" s="75"/>
      <c r="E327" s="112"/>
      <c r="F327" s="75"/>
      <c r="G327" s="75"/>
      <c r="H327" s="75"/>
      <c r="I327" s="75"/>
      <c r="J327" s="75"/>
      <c r="K327" s="76"/>
      <c r="L327" s="76"/>
      <c r="M327" s="76"/>
      <c r="N327" s="76"/>
      <c r="O327" s="76"/>
      <c r="P327" s="131"/>
      <c r="Q327" s="131"/>
      <c r="R327" s="131"/>
      <c r="S327" s="131"/>
      <c r="T327" s="131"/>
      <c r="U327" s="131"/>
      <c r="V327" s="131"/>
      <c r="W327" s="131"/>
      <c r="X327" s="131"/>
      <c r="Y327" s="131"/>
      <c r="Z327" s="131"/>
      <c r="AA327" s="78"/>
    </row>
    <row r="328" spans="1:27" s="77" customFormat="1" x14ac:dyDescent="0.25">
      <c r="A328" s="75"/>
      <c r="B328" s="75"/>
      <c r="C328" s="75"/>
      <c r="D328" s="75"/>
      <c r="E328" s="112"/>
      <c r="F328" s="75"/>
      <c r="G328" s="75"/>
      <c r="H328" s="75"/>
      <c r="I328" s="75"/>
      <c r="J328" s="75"/>
      <c r="K328" s="76"/>
      <c r="L328" s="76"/>
      <c r="M328" s="76"/>
      <c r="N328" s="76"/>
      <c r="O328" s="76"/>
      <c r="P328" s="131"/>
      <c r="Q328" s="131"/>
      <c r="R328" s="131"/>
      <c r="S328" s="131"/>
      <c r="T328" s="131"/>
      <c r="U328" s="131"/>
      <c r="V328" s="131"/>
      <c r="W328" s="131"/>
      <c r="X328" s="131"/>
      <c r="Y328" s="131"/>
      <c r="Z328" s="131"/>
      <c r="AA328" s="78"/>
    </row>
    <row r="329" spans="1:27" s="77" customFormat="1" x14ac:dyDescent="0.25">
      <c r="A329" s="75"/>
      <c r="B329" s="75"/>
      <c r="C329" s="75"/>
      <c r="D329" s="75"/>
      <c r="E329" s="112"/>
      <c r="F329" s="75"/>
      <c r="G329" s="75"/>
      <c r="H329" s="75"/>
      <c r="I329" s="75"/>
      <c r="J329" s="75"/>
      <c r="K329" s="76"/>
      <c r="L329" s="76"/>
      <c r="M329" s="76"/>
      <c r="N329" s="76"/>
      <c r="O329" s="76"/>
      <c r="P329" s="131"/>
      <c r="Q329" s="131"/>
      <c r="R329" s="131"/>
      <c r="S329" s="131"/>
      <c r="T329" s="131"/>
      <c r="U329" s="131"/>
      <c r="V329" s="131"/>
      <c r="W329" s="131"/>
      <c r="X329" s="131"/>
      <c r="Y329" s="131"/>
      <c r="Z329" s="131"/>
      <c r="AA329" s="78"/>
    </row>
    <row r="330" spans="1:27" s="77" customFormat="1" x14ac:dyDescent="0.25">
      <c r="A330" s="75"/>
      <c r="B330" s="75"/>
      <c r="C330" s="75"/>
      <c r="D330" s="75"/>
      <c r="E330" s="112"/>
      <c r="F330" s="75"/>
      <c r="G330" s="75"/>
      <c r="H330" s="75"/>
      <c r="I330" s="75"/>
      <c r="J330" s="75"/>
      <c r="K330" s="76"/>
      <c r="L330" s="76"/>
      <c r="M330" s="76"/>
      <c r="N330" s="76"/>
      <c r="O330" s="76"/>
      <c r="P330" s="131"/>
      <c r="Q330" s="131"/>
      <c r="R330" s="131"/>
      <c r="S330" s="131"/>
      <c r="T330" s="131"/>
      <c r="U330" s="131"/>
      <c r="V330" s="131"/>
      <c r="W330" s="131"/>
      <c r="X330" s="131"/>
      <c r="Y330" s="131"/>
      <c r="Z330" s="131"/>
      <c r="AA330" s="78"/>
    </row>
    <row r="331" spans="1:27" s="77" customFormat="1" x14ac:dyDescent="0.25">
      <c r="A331" s="75"/>
      <c r="B331" s="75"/>
      <c r="C331" s="75"/>
      <c r="D331" s="75"/>
      <c r="E331" s="112"/>
      <c r="F331" s="75"/>
      <c r="G331" s="75"/>
      <c r="H331" s="75"/>
      <c r="I331" s="75"/>
      <c r="J331" s="75"/>
      <c r="K331" s="76"/>
      <c r="L331" s="76"/>
      <c r="M331" s="76"/>
      <c r="N331" s="76"/>
      <c r="O331" s="76"/>
      <c r="P331" s="131"/>
      <c r="Q331" s="131"/>
      <c r="R331" s="131"/>
      <c r="S331" s="131"/>
      <c r="T331" s="131"/>
      <c r="U331" s="131"/>
      <c r="V331" s="131"/>
      <c r="W331" s="131"/>
      <c r="X331" s="131"/>
      <c r="Y331" s="131"/>
      <c r="Z331" s="131"/>
      <c r="AA331" s="78"/>
    </row>
    <row r="332" spans="1:27" s="77" customFormat="1" x14ac:dyDescent="0.25">
      <c r="A332" s="75"/>
      <c r="B332" s="75"/>
      <c r="C332" s="75"/>
      <c r="D332" s="75"/>
      <c r="E332" s="112"/>
      <c r="F332" s="75"/>
      <c r="G332" s="75"/>
      <c r="H332" s="75"/>
      <c r="I332" s="75"/>
      <c r="J332" s="75"/>
      <c r="K332" s="76"/>
      <c r="L332" s="76"/>
      <c r="M332" s="76"/>
      <c r="N332" s="76"/>
      <c r="O332" s="76"/>
      <c r="P332" s="131"/>
      <c r="Q332" s="131"/>
      <c r="R332" s="131"/>
      <c r="S332" s="131"/>
      <c r="T332" s="131"/>
      <c r="U332" s="131"/>
      <c r="V332" s="131"/>
      <c r="W332" s="131"/>
      <c r="X332" s="131"/>
      <c r="Y332" s="131"/>
      <c r="Z332" s="131"/>
      <c r="AA332" s="78"/>
    </row>
    <row r="333" spans="1:27" s="77" customFormat="1" x14ac:dyDescent="0.25">
      <c r="A333" s="75"/>
      <c r="B333" s="75"/>
      <c r="C333" s="75"/>
      <c r="D333" s="75"/>
      <c r="E333" s="112"/>
      <c r="F333" s="75"/>
      <c r="G333" s="75"/>
      <c r="H333" s="75"/>
      <c r="I333" s="75"/>
      <c r="J333" s="75"/>
      <c r="K333" s="76"/>
      <c r="L333" s="76"/>
      <c r="M333" s="76"/>
      <c r="N333" s="76"/>
      <c r="O333" s="76"/>
      <c r="P333" s="131"/>
      <c r="Q333" s="131"/>
      <c r="R333" s="131"/>
      <c r="S333" s="131"/>
      <c r="T333" s="131"/>
      <c r="U333" s="131"/>
      <c r="V333" s="131"/>
      <c r="W333" s="131"/>
      <c r="X333" s="131"/>
      <c r="Y333" s="131"/>
      <c r="Z333" s="131"/>
      <c r="AA333" s="78"/>
    </row>
    <row r="334" spans="1:27" s="77" customFormat="1" x14ac:dyDescent="0.25">
      <c r="A334" s="75"/>
      <c r="B334" s="75"/>
      <c r="C334" s="75"/>
      <c r="D334" s="75"/>
      <c r="E334" s="112"/>
      <c r="F334" s="75"/>
      <c r="G334" s="75"/>
      <c r="H334" s="75"/>
      <c r="I334" s="75"/>
      <c r="J334" s="75"/>
      <c r="K334" s="76"/>
      <c r="L334" s="76"/>
      <c r="M334" s="76"/>
      <c r="N334" s="76"/>
      <c r="O334" s="76"/>
      <c r="P334" s="131"/>
      <c r="Q334" s="131"/>
      <c r="R334" s="131"/>
      <c r="S334" s="131"/>
      <c r="T334" s="131"/>
      <c r="U334" s="131"/>
      <c r="V334" s="131"/>
      <c r="W334" s="131"/>
      <c r="X334" s="131"/>
      <c r="Y334" s="131"/>
      <c r="Z334" s="131"/>
      <c r="AA334" s="78"/>
    </row>
    <row r="335" spans="1:27" s="77" customFormat="1" x14ac:dyDescent="0.25">
      <c r="A335" s="75"/>
      <c r="B335" s="75"/>
      <c r="C335" s="75"/>
      <c r="D335" s="75"/>
      <c r="E335" s="112"/>
      <c r="F335" s="75"/>
      <c r="G335" s="75"/>
      <c r="H335" s="75"/>
      <c r="I335" s="75"/>
      <c r="J335" s="75"/>
      <c r="K335" s="76"/>
      <c r="L335" s="76"/>
      <c r="M335" s="76"/>
      <c r="N335" s="76"/>
      <c r="O335" s="76"/>
      <c r="P335" s="131"/>
      <c r="Q335" s="131"/>
      <c r="R335" s="131"/>
      <c r="S335" s="131"/>
      <c r="T335" s="131"/>
      <c r="U335" s="131"/>
      <c r="V335" s="131"/>
      <c r="W335" s="131"/>
      <c r="X335" s="131"/>
      <c r="Y335" s="131"/>
      <c r="Z335" s="131"/>
      <c r="AA335" s="78"/>
    </row>
    <row r="336" spans="1:27" s="77" customFormat="1" x14ac:dyDescent="0.25">
      <c r="A336" s="75"/>
      <c r="B336" s="75"/>
      <c r="C336" s="75"/>
      <c r="D336" s="75"/>
      <c r="E336" s="112"/>
      <c r="F336" s="75"/>
      <c r="G336" s="75"/>
      <c r="H336" s="75"/>
      <c r="I336" s="75"/>
      <c r="J336" s="75"/>
      <c r="K336" s="76"/>
      <c r="L336" s="76"/>
      <c r="M336" s="76"/>
      <c r="N336" s="76"/>
      <c r="O336" s="76"/>
      <c r="P336" s="131"/>
      <c r="Q336" s="131"/>
      <c r="R336" s="131"/>
      <c r="S336" s="131"/>
      <c r="T336" s="131"/>
      <c r="U336" s="131"/>
      <c r="V336" s="131"/>
      <c r="W336" s="131"/>
      <c r="X336" s="131"/>
      <c r="Y336" s="131"/>
      <c r="Z336" s="131"/>
      <c r="AA336" s="78"/>
    </row>
    <row r="337" spans="1:27" s="77" customFormat="1" x14ac:dyDescent="0.25">
      <c r="A337" s="75"/>
      <c r="B337" s="75"/>
      <c r="C337" s="75"/>
      <c r="D337" s="75"/>
      <c r="E337" s="112"/>
      <c r="F337" s="75"/>
      <c r="G337" s="75"/>
      <c r="H337" s="75"/>
      <c r="I337" s="75"/>
      <c r="J337" s="75"/>
      <c r="K337" s="76"/>
      <c r="L337" s="76"/>
      <c r="M337" s="76"/>
      <c r="N337" s="76"/>
      <c r="O337" s="76"/>
      <c r="P337" s="131"/>
      <c r="Q337" s="131"/>
      <c r="R337" s="131"/>
      <c r="S337" s="131"/>
      <c r="T337" s="131"/>
      <c r="U337" s="131"/>
      <c r="V337" s="131"/>
      <c r="W337" s="131"/>
      <c r="X337" s="131"/>
      <c r="Y337" s="131"/>
      <c r="Z337" s="131"/>
      <c r="AA337" s="78"/>
    </row>
    <row r="338" spans="1:27" s="77" customFormat="1" x14ac:dyDescent="0.25">
      <c r="A338" s="75"/>
      <c r="B338" s="75"/>
      <c r="C338" s="75"/>
      <c r="D338" s="75"/>
      <c r="E338" s="112"/>
      <c r="F338" s="75"/>
      <c r="G338" s="75"/>
      <c r="H338" s="75"/>
      <c r="I338" s="75"/>
      <c r="J338" s="75"/>
      <c r="K338" s="76"/>
      <c r="L338" s="76"/>
      <c r="M338" s="76"/>
      <c r="N338" s="76"/>
      <c r="O338" s="76"/>
      <c r="P338" s="131"/>
      <c r="Q338" s="131"/>
      <c r="R338" s="131"/>
      <c r="S338" s="131"/>
      <c r="T338" s="131"/>
      <c r="U338" s="131"/>
      <c r="V338" s="131"/>
      <c r="W338" s="131"/>
      <c r="X338" s="131"/>
      <c r="Y338" s="131"/>
      <c r="Z338" s="131"/>
      <c r="AA338" s="78"/>
    </row>
    <row r="339" spans="1:27" s="77" customFormat="1" x14ac:dyDescent="0.25">
      <c r="A339" s="75"/>
      <c r="B339" s="75"/>
      <c r="C339" s="75"/>
      <c r="D339" s="75"/>
      <c r="E339" s="112"/>
      <c r="F339" s="75"/>
      <c r="G339" s="75"/>
      <c r="H339" s="75"/>
      <c r="I339" s="75"/>
      <c r="J339" s="75"/>
      <c r="K339" s="76"/>
      <c r="L339" s="76"/>
      <c r="M339" s="76"/>
      <c r="N339" s="76"/>
      <c r="O339" s="76"/>
      <c r="P339" s="131"/>
      <c r="Q339" s="131"/>
      <c r="R339" s="131"/>
      <c r="S339" s="131"/>
      <c r="T339" s="131"/>
      <c r="U339" s="131"/>
      <c r="V339" s="131"/>
      <c r="W339" s="131"/>
      <c r="X339" s="131"/>
      <c r="Y339" s="131"/>
      <c r="Z339" s="131"/>
      <c r="AA339" s="78"/>
    </row>
    <row r="340" spans="1:27" s="77" customFormat="1" x14ac:dyDescent="0.25">
      <c r="A340" s="75"/>
      <c r="B340" s="75"/>
      <c r="C340" s="75"/>
      <c r="D340" s="75"/>
      <c r="E340" s="112"/>
      <c r="F340" s="75"/>
      <c r="G340" s="75"/>
      <c r="H340" s="75"/>
      <c r="I340" s="75"/>
      <c r="J340" s="75"/>
      <c r="K340" s="76"/>
      <c r="L340" s="76"/>
      <c r="M340" s="76"/>
      <c r="N340" s="76"/>
      <c r="O340" s="76"/>
      <c r="P340" s="131"/>
      <c r="Q340" s="131"/>
      <c r="R340" s="131"/>
      <c r="S340" s="131"/>
      <c r="T340" s="131"/>
      <c r="U340" s="131"/>
      <c r="V340" s="131"/>
      <c r="W340" s="131"/>
      <c r="X340" s="131"/>
      <c r="Y340" s="131"/>
      <c r="Z340" s="131"/>
      <c r="AA340" s="78"/>
    </row>
    <row r="341" spans="1:27" s="77" customFormat="1" x14ac:dyDescent="0.25">
      <c r="A341" s="75"/>
      <c r="B341" s="75"/>
      <c r="C341" s="75"/>
      <c r="D341" s="75"/>
      <c r="E341" s="112"/>
      <c r="F341" s="75"/>
      <c r="G341" s="75"/>
      <c r="H341" s="75"/>
      <c r="I341" s="75"/>
      <c r="J341" s="75"/>
      <c r="K341" s="76"/>
      <c r="L341" s="76"/>
      <c r="M341" s="76"/>
      <c r="N341" s="76"/>
      <c r="O341" s="76"/>
      <c r="P341" s="131"/>
      <c r="Q341" s="131"/>
      <c r="R341" s="131"/>
      <c r="S341" s="131"/>
      <c r="T341" s="131"/>
      <c r="U341" s="131"/>
      <c r="V341" s="131"/>
      <c r="W341" s="131"/>
      <c r="X341" s="131"/>
      <c r="Y341" s="131"/>
      <c r="Z341" s="131"/>
      <c r="AA341" s="78"/>
    </row>
    <row r="342" spans="1:27" s="77" customFormat="1" x14ac:dyDescent="0.25">
      <c r="A342" s="75"/>
      <c r="B342" s="75"/>
      <c r="C342" s="75"/>
      <c r="D342" s="75"/>
      <c r="E342" s="112"/>
      <c r="F342" s="75"/>
      <c r="G342" s="75"/>
      <c r="H342" s="75"/>
      <c r="I342" s="75"/>
      <c r="J342" s="75"/>
      <c r="K342" s="76"/>
      <c r="L342" s="76"/>
      <c r="M342" s="76"/>
      <c r="N342" s="76"/>
      <c r="O342" s="76"/>
      <c r="P342" s="131"/>
      <c r="Q342" s="131"/>
      <c r="R342" s="131"/>
      <c r="S342" s="131"/>
      <c r="T342" s="131"/>
      <c r="U342" s="131"/>
      <c r="V342" s="131"/>
      <c r="W342" s="131"/>
      <c r="X342" s="131"/>
      <c r="Y342" s="131"/>
      <c r="Z342" s="131"/>
      <c r="AA342" s="78"/>
    </row>
    <row r="343" spans="1:27" s="77" customFormat="1" x14ac:dyDescent="0.25">
      <c r="A343" s="75"/>
      <c r="B343" s="75"/>
      <c r="C343" s="75"/>
      <c r="D343" s="75"/>
      <c r="E343" s="112"/>
      <c r="F343" s="75"/>
      <c r="G343" s="75"/>
      <c r="H343" s="75"/>
      <c r="I343" s="75"/>
      <c r="J343" s="75"/>
      <c r="K343" s="76"/>
      <c r="L343" s="76"/>
      <c r="M343" s="76"/>
      <c r="N343" s="76"/>
      <c r="O343" s="76"/>
      <c r="P343" s="131"/>
      <c r="Q343" s="131"/>
      <c r="R343" s="131"/>
      <c r="S343" s="131"/>
      <c r="T343" s="131"/>
      <c r="U343" s="131"/>
      <c r="V343" s="131"/>
      <c r="W343" s="131"/>
      <c r="X343" s="131"/>
      <c r="Y343" s="131"/>
      <c r="Z343" s="131"/>
      <c r="AA343" s="78"/>
    </row>
    <row r="344" spans="1:27" s="77" customFormat="1" x14ac:dyDescent="0.25">
      <c r="A344" s="75"/>
      <c r="B344" s="75"/>
      <c r="C344" s="75"/>
      <c r="D344" s="75"/>
      <c r="E344" s="112"/>
      <c r="F344" s="75"/>
      <c r="G344" s="75"/>
      <c r="H344" s="75"/>
      <c r="I344" s="75"/>
      <c r="J344" s="75"/>
      <c r="K344" s="76"/>
      <c r="L344" s="76"/>
      <c r="M344" s="76"/>
      <c r="N344" s="76"/>
      <c r="O344" s="76"/>
      <c r="P344" s="131"/>
      <c r="Q344" s="131"/>
      <c r="R344" s="131"/>
      <c r="S344" s="131"/>
      <c r="T344" s="131"/>
      <c r="U344" s="131"/>
      <c r="V344" s="131"/>
      <c r="W344" s="131"/>
      <c r="X344" s="131"/>
      <c r="Y344" s="131"/>
      <c r="Z344" s="131"/>
      <c r="AA344" s="78"/>
    </row>
    <row r="345" spans="1:27" s="77" customFormat="1" x14ac:dyDescent="0.25">
      <c r="A345" s="75"/>
      <c r="B345" s="75"/>
      <c r="C345" s="75"/>
      <c r="D345" s="75"/>
      <c r="E345" s="112"/>
      <c r="F345" s="75"/>
      <c r="G345" s="75"/>
      <c r="H345" s="75"/>
      <c r="I345" s="75"/>
      <c r="J345" s="75"/>
      <c r="K345" s="76"/>
      <c r="L345" s="76"/>
      <c r="M345" s="76"/>
      <c r="N345" s="76"/>
      <c r="O345" s="76"/>
      <c r="P345" s="131"/>
      <c r="Q345" s="131"/>
      <c r="R345" s="131"/>
      <c r="S345" s="131"/>
      <c r="T345" s="131"/>
      <c r="U345" s="131"/>
      <c r="V345" s="131"/>
      <c r="W345" s="131"/>
      <c r="X345" s="131"/>
      <c r="Y345" s="131"/>
      <c r="Z345" s="131"/>
      <c r="AA345" s="78"/>
    </row>
    <row r="346" spans="1:27" s="77" customFormat="1" x14ac:dyDescent="0.25">
      <c r="A346" s="75"/>
      <c r="B346" s="75"/>
      <c r="C346" s="75"/>
      <c r="D346" s="75"/>
      <c r="E346" s="112"/>
      <c r="F346" s="75"/>
      <c r="G346" s="75"/>
      <c r="H346" s="75"/>
      <c r="I346" s="75"/>
      <c r="J346" s="75"/>
      <c r="K346" s="76"/>
      <c r="L346" s="76"/>
      <c r="M346" s="76"/>
      <c r="N346" s="76"/>
      <c r="O346" s="76"/>
      <c r="P346" s="131"/>
      <c r="Q346" s="131"/>
      <c r="R346" s="131"/>
      <c r="S346" s="131"/>
      <c r="T346" s="131"/>
      <c r="U346" s="131"/>
      <c r="V346" s="131"/>
      <c r="W346" s="131"/>
      <c r="X346" s="131"/>
      <c r="Y346" s="131"/>
      <c r="Z346" s="131"/>
      <c r="AA346" s="78"/>
    </row>
    <row r="347" spans="1:27" s="77" customFormat="1" x14ac:dyDescent="0.25">
      <c r="A347" s="75"/>
      <c r="B347" s="75"/>
      <c r="C347" s="75"/>
      <c r="D347" s="75"/>
      <c r="E347" s="112"/>
      <c r="F347" s="75"/>
      <c r="G347" s="75"/>
      <c r="H347" s="75"/>
      <c r="I347" s="75"/>
      <c r="J347" s="75"/>
      <c r="K347" s="76"/>
      <c r="L347" s="76"/>
      <c r="M347" s="76"/>
      <c r="N347" s="76"/>
      <c r="O347" s="76"/>
      <c r="P347" s="131"/>
      <c r="Q347" s="131"/>
      <c r="R347" s="131"/>
      <c r="S347" s="131"/>
      <c r="T347" s="131"/>
      <c r="U347" s="131"/>
      <c r="V347" s="131"/>
      <c r="W347" s="131"/>
      <c r="X347" s="131"/>
      <c r="Y347" s="131"/>
      <c r="Z347" s="131"/>
      <c r="AA347" s="78"/>
    </row>
    <row r="348" spans="1:27" s="77" customFormat="1" x14ac:dyDescent="0.25">
      <c r="A348" s="75"/>
      <c r="B348" s="75"/>
      <c r="C348" s="75"/>
      <c r="D348" s="75"/>
      <c r="E348" s="112"/>
      <c r="F348" s="75"/>
      <c r="G348" s="75"/>
      <c r="H348" s="75"/>
      <c r="I348" s="75"/>
      <c r="J348" s="75"/>
      <c r="K348" s="76"/>
      <c r="L348" s="76"/>
      <c r="M348" s="76"/>
      <c r="N348" s="76"/>
      <c r="O348" s="76"/>
      <c r="P348" s="131"/>
      <c r="Q348" s="131"/>
      <c r="R348" s="131"/>
      <c r="S348" s="131"/>
      <c r="T348" s="131"/>
      <c r="U348" s="131"/>
      <c r="V348" s="131"/>
      <c r="W348" s="131"/>
      <c r="X348" s="131"/>
      <c r="Y348" s="131"/>
      <c r="Z348" s="131"/>
      <c r="AA348" s="78"/>
    </row>
    <row r="349" spans="1:27" s="77" customFormat="1" x14ac:dyDescent="0.25">
      <c r="A349" s="75"/>
      <c r="B349" s="75"/>
      <c r="C349" s="75"/>
      <c r="D349" s="75"/>
      <c r="E349" s="112"/>
      <c r="F349" s="75"/>
      <c r="G349" s="75"/>
      <c r="H349" s="75"/>
      <c r="I349" s="75"/>
      <c r="J349" s="75"/>
      <c r="K349" s="76"/>
      <c r="L349" s="76"/>
      <c r="M349" s="76"/>
      <c r="N349" s="76"/>
      <c r="O349" s="76"/>
      <c r="P349" s="131"/>
      <c r="Q349" s="131"/>
      <c r="R349" s="131"/>
      <c r="S349" s="131"/>
      <c r="T349" s="131"/>
      <c r="U349" s="131"/>
      <c r="V349" s="131"/>
      <c r="W349" s="131"/>
      <c r="X349" s="131"/>
      <c r="Y349" s="131"/>
      <c r="Z349" s="131"/>
      <c r="AA349" s="78"/>
    </row>
    <row r="350" spans="1:27" s="77" customFormat="1" x14ac:dyDescent="0.25">
      <c r="A350" s="75"/>
      <c r="B350" s="75"/>
      <c r="C350" s="75"/>
      <c r="D350" s="75"/>
      <c r="E350" s="112"/>
      <c r="F350" s="75"/>
      <c r="G350" s="75"/>
      <c r="H350" s="75"/>
      <c r="I350" s="75"/>
      <c r="J350" s="75"/>
      <c r="K350" s="76"/>
      <c r="L350" s="76"/>
      <c r="M350" s="76"/>
      <c r="N350" s="76"/>
      <c r="O350" s="76"/>
      <c r="P350" s="131"/>
      <c r="Q350" s="131"/>
      <c r="R350" s="131"/>
      <c r="S350" s="131"/>
      <c r="T350" s="131"/>
      <c r="U350" s="131"/>
      <c r="V350" s="131"/>
      <c r="W350" s="131"/>
      <c r="X350" s="131"/>
      <c r="Y350" s="131"/>
      <c r="Z350" s="131"/>
      <c r="AA350" s="78"/>
    </row>
    <row r="351" spans="1:27" s="77" customFormat="1" x14ac:dyDescent="0.25">
      <c r="A351" s="75"/>
      <c r="B351" s="75"/>
      <c r="C351" s="75"/>
      <c r="D351" s="75"/>
      <c r="E351" s="112"/>
      <c r="F351" s="75"/>
      <c r="G351" s="75"/>
      <c r="H351" s="75"/>
      <c r="I351" s="75"/>
      <c r="J351" s="75"/>
      <c r="K351" s="76"/>
      <c r="L351" s="76"/>
      <c r="M351" s="76"/>
      <c r="N351" s="76"/>
      <c r="O351" s="76"/>
      <c r="P351" s="131"/>
      <c r="Q351" s="131"/>
      <c r="R351" s="131"/>
      <c r="S351" s="131"/>
      <c r="T351" s="131"/>
      <c r="U351" s="131"/>
      <c r="V351" s="131"/>
      <c r="W351" s="131"/>
      <c r="X351" s="131"/>
      <c r="Y351" s="131"/>
      <c r="Z351" s="131"/>
      <c r="AA351" s="78"/>
    </row>
    <row r="352" spans="1:27" s="77" customFormat="1" x14ac:dyDescent="0.25">
      <c r="A352" s="75"/>
      <c r="B352" s="75"/>
      <c r="C352" s="75"/>
      <c r="D352" s="75"/>
      <c r="E352" s="112"/>
      <c r="F352" s="75"/>
      <c r="G352" s="75"/>
      <c r="H352" s="75"/>
      <c r="I352" s="75"/>
      <c r="J352" s="75"/>
      <c r="K352" s="76"/>
      <c r="L352" s="76"/>
      <c r="M352" s="76"/>
      <c r="N352" s="76"/>
      <c r="O352" s="76"/>
      <c r="P352" s="131"/>
      <c r="Q352" s="131"/>
      <c r="R352" s="131"/>
      <c r="S352" s="131"/>
      <c r="T352" s="131"/>
      <c r="U352" s="131"/>
      <c r="V352" s="131"/>
      <c r="W352" s="131"/>
      <c r="X352" s="131"/>
      <c r="Y352" s="131"/>
      <c r="Z352" s="131"/>
      <c r="AA352" s="78"/>
    </row>
    <row r="353" spans="1:27" s="77" customFormat="1" x14ac:dyDescent="0.25">
      <c r="A353" s="75"/>
      <c r="B353" s="75"/>
      <c r="C353" s="75"/>
      <c r="D353" s="75"/>
      <c r="E353" s="112"/>
      <c r="F353" s="75"/>
      <c r="G353" s="75"/>
      <c r="H353" s="75"/>
      <c r="I353" s="75"/>
      <c r="J353" s="75"/>
      <c r="K353" s="76"/>
      <c r="L353" s="76"/>
      <c r="M353" s="76"/>
      <c r="N353" s="76"/>
      <c r="O353" s="76"/>
      <c r="P353" s="131"/>
      <c r="Q353" s="131"/>
      <c r="R353" s="131"/>
      <c r="S353" s="131"/>
      <c r="T353" s="131"/>
      <c r="U353" s="131"/>
      <c r="V353" s="131"/>
      <c r="W353" s="131"/>
      <c r="X353" s="131"/>
      <c r="Y353" s="131"/>
      <c r="Z353" s="131"/>
      <c r="AA353" s="78"/>
    </row>
    <row r="354" spans="1:27" s="77" customFormat="1" x14ac:dyDescent="0.25">
      <c r="A354" s="75"/>
      <c r="B354" s="75"/>
      <c r="C354" s="75"/>
      <c r="D354" s="75"/>
      <c r="E354" s="112"/>
      <c r="F354" s="75"/>
      <c r="G354" s="75"/>
      <c r="H354" s="75"/>
      <c r="I354" s="75"/>
      <c r="J354" s="75"/>
      <c r="K354" s="76"/>
      <c r="L354" s="76"/>
      <c r="M354" s="76"/>
      <c r="N354" s="76"/>
      <c r="O354" s="76"/>
      <c r="P354" s="131"/>
      <c r="Q354" s="131"/>
      <c r="R354" s="131"/>
      <c r="S354" s="131"/>
      <c r="T354" s="131"/>
      <c r="U354" s="131"/>
      <c r="V354" s="131"/>
      <c r="W354" s="131"/>
      <c r="X354" s="131"/>
      <c r="Y354" s="131"/>
      <c r="Z354" s="131"/>
      <c r="AA354" s="78"/>
    </row>
    <row r="355" spans="1:27" s="77" customFormat="1" x14ac:dyDescent="0.25">
      <c r="A355" s="75"/>
      <c r="B355" s="75"/>
      <c r="C355" s="75"/>
      <c r="D355" s="75"/>
      <c r="E355" s="112"/>
      <c r="F355" s="75"/>
      <c r="G355" s="75"/>
      <c r="H355" s="75"/>
      <c r="I355" s="75"/>
      <c r="J355" s="75"/>
      <c r="K355" s="76"/>
      <c r="L355" s="76"/>
      <c r="M355" s="76"/>
      <c r="N355" s="76"/>
      <c r="O355" s="76"/>
      <c r="P355" s="131"/>
      <c r="Q355" s="131"/>
      <c r="R355" s="131"/>
      <c r="S355" s="131"/>
      <c r="T355" s="131"/>
      <c r="U355" s="131"/>
      <c r="V355" s="131"/>
      <c r="W355" s="131"/>
      <c r="X355" s="131"/>
      <c r="Y355" s="131"/>
      <c r="Z355" s="131"/>
      <c r="AA355" s="78"/>
    </row>
    <row r="356" spans="1:27" s="77" customFormat="1" x14ac:dyDescent="0.25">
      <c r="A356" s="75"/>
      <c r="B356" s="75"/>
      <c r="C356" s="75"/>
      <c r="D356" s="75"/>
      <c r="E356" s="112"/>
      <c r="F356" s="75"/>
      <c r="G356" s="75"/>
      <c r="H356" s="75"/>
      <c r="I356" s="75"/>
      <c r="J356" s="75"/>
      <c r="K356" s="76"/>
      <c r="L356" s="76"/>
      <c r="M356" s="76"/>
      <c r="N356" s="76"/>
      <c r="O356" s="76"/>
      <c r="P356" s="131"/>
      <c r="Q356" s="131"/>
      <c r="R356" s="131"/>
      <c r="S356" s="131"/>
      <c r="T356" s="131"/>
      <c r="U356" s="131"/>
      <c r="V356" s="131"/>
      <c r="W356" s="131"/>
      <c r="X356" s="131"/>
      <c r="Y356" s="131"/>
      <c r="Z356" s="131"/>
      <c r="AA356" s="78"/>
    </row>
    <row r="357" spans="1:27" s="77" customFormat="1" x14ac:dyDescent="0.25">
      <c r="A357" s="75"/>
      <c r="B357" s="75"/>
      <c r="C357" s="75"/>
      <c r="D357" s="75"/>
      <c r="E357" s="112"/>
      <c r="F357" s="75"/>
      <c r="G357" s="75"/>
      <c r="H357" s="75"/>
      <c r="I357" s="75"/>
      <c r="J357" s="75"/>
      <c r="K357" s="76"/>
      <c r="L357" s="76"/>
      <c r="M357" s="76"/>
      <c r="N357" s="76"/>
      <c r="O357" s="76"/>
      <c r="P357" s="131"/>
      <c r="Q357" s="131"/>
      <c r="R357" s="131"/>
      <c r="S357" s="131"/>
      <c r="T357" s="131"/>
      <c r="U357" s="131"/>
      <c r="V357" s="131"/>
      <c r="W357" s="131"/>
      <c r="X357" s="131"/>
      <c r="Y357" s="131"/>
      <c r="Z357" s="131"/>
      <c r="AA357" s="78"/>
    </row>
    <row r="358" spans="1:27" s="77" customFormat="1" x14ac:dyDescent="0.25">
      <c r="A358" s="75"/>
      <c r="B358" s="75"/>
      <c r="C358" s="75"/>
      <c r="D358" s="75"/>
      <c r="E358" s="112"/>
      <c r="F358" s="75"/>
      <c r="G358" s="75"/>
      <c r="H358" s="75"/>
      <c r="I358" s="75"/>
      <c r="J358" s="75"/>
      <c r="K358" s="76"/>
      <c r="L358" s="76"/>
      <c r="M358" s="76"/>
      <c r="N358" s="76"/>
      <c r="O358" s="76"/>
      <c r="P358" s="131"/>
      <c r="Q358" s="131"/>
      <c r="R358" s="131"/>
      <c r="S358" s="131"/>
      <c r="T358" s="131"/>
      <c r="U358" s="131"/>
      <c r="V358" s="131"/>
      <c r="W358" s="131"/>
      <c r="X358" s="131"/>
      <c r="Y358" s="131"/>
      <c r="Z358" s="131"/>
      <c r="AA358" s="78"/>
    </row>
    <row r="359" spans="1:27" s="77" customFormat="1" x14ac:dyDescent="0.25">
      <c r="A359" s="75"/>
      <c r="B359" s="75"/>
      <c r="C359" s="75"/>
      <c r="D359" s="75"/>
      <c r="E359" s="112"/>
      <c r="F359" s="75"/>
      <c r="G359" s="75"/>
      <c r="H359" s="75"/>
      <c r="I359" s="75"/>
      <c r="J359" s="75"/>
      <c r="K359" s="76"/>
      <c r="L359" s="76"/>
      <c r="M359" s="76"/>
      <c r="N359" s="76"/>
      <c r="O359" s="76"/>
      <c r="P359" s="131"/>
      <c r="Q359" s="131"/>
      <c r="R359" s="131"/>
      <c r="S359" s="131"/>
      <c r="T359" s="131"/>
      <c r="U359" s="131"/>
      <c r="V359" s="131"/>
      <c r="W359" s="131"/>
      <c r="X359" s="131"/>
      <c r="Y359" s="131"/>
      <c r="Z359" s="131"/>
      <c r="AA359" s="78"/>
    </row>
    <row r="360" spans="1:27" s="77" customFormat="1" x14ac:dyDescent="0.25">
      <c r="A360" s="75"/>
      <c r="B360" s="75"/>
      <c r="C360" s="75"/>
      <c r="D360" s="75"/>
      <c r="E360" s="112"/>
      <c r="F360" s="75"/>
      <c r="G360" s="75"/>
      <c r="H360" s="75"/>
      <c r="I360" s="75"/>
      <c r="J360" s="75"/>
      <c r="K360" s="76"/>
      <c r="L360" s="76"/>
      <c r="M360" s="76"/>
      <c r="N360" s="76"/>
      <c r="O360" s="76"/>
      <c r="P360" s="131"/>
      <c r="Q360" s="131"/>
      <c r="R360" s="131"/>
      <c r="S360" s="131"/>
      <c r="T360" s="131"/>
      <c r="U360" s="131"/>
      <c r="V360" s="131"/>
      <c r="W360" s="131"/>
      <c r="X360" s="131"/>
      <c r="Y360" s="131"/>
      <c r="Z360" s="131"/>
      <c r="AA360" s="78"/>
    </row>
    <row r="361" spans="1:27" s="77" customFormat="1" x14ac:dyDescent="0.25">
      <c r="A361" s="75"/>
      <c r="B361" s="75"/>
      <c r="C361" s="75"/>
      <c r="D361" s="75"/>
      <c r="E361" s="112"/>
      <c r="F361" s="75"/>
      <c r="G361" s="75"/>
      <c r="H361" s="75"/>
      <c r="I361" s="75"/>
      <c r="J361" s="75"/>
      <c r="K361" s="76"/>
      <c r="L361" s="76"/>
      <c r="M361" s="76"/>
      <c r="N361" s="76"/>
      <c r="O361" s="76"/>
      <c r="P361" s="131"/>
      <c r="Q361" s="131"/>
      <c r="R361" s="131"/>
      <c r="S361" s="131"/>
      <c r="T361" s="131"/>
      <c r="U361" s="131"/>
      <c r="V361" s="131"/>
      <c r="W361" s="131"/>
      <c r="X361" s="131"/>
      <c r="Y361" s="131"/>
      <c r="Z361" s="131"/>
      <c r="AA361" s="78"/>
    </row>
    <row r="362" spans="1:27" s="77" customFormat="1" x14ac:dyDescent="0.25">
      <c r="A362" s="75"/>
      <c r="B362" s="75"/>
      <c r="C362" s="75"/>
      <c r="D362" s="75"/>
      <c r="E362" s="112"/>
      <c r="F362" s="75"/>
      <c r="G362" s="75"/>
      <c r="H362" s="75"/>
      <c r="I362" s="75"/>
      <c r="J362" s="75"/>
      <c r="K362" s="76"/>
      <c r="L362" s="76"/>
      <c r="M362" s="76"/>
      <c r="N362" s="76"/>
      <c r="O362" s="76"/>
      <c r="P362" s="131"/>
      <c r="Q362" s="131"/>
      <c r="R362" s="131"/>
      <c r="S362" s="131"/>
      <c r="T362" s="131"/>
      <c r="U362" s="131"/>
      <c r="V362" s="131"/>
      <c r="W362" s="131"/>
      <c r="X362" s="131"/>
      <c r="Y362" s="131"/>
      <c r="Z362" s="131"/>
      <c r="AA362" s="78"/>
    </row>
    <row r="363" spans="1:27" s="77" customFormat="1" x14ac:dyDescent="0.25">
      <c r="A363" s="75"/>
      <c r="B363" s="75"/>
      <c r="C363" s="75"/>
      <c r="D363" s="75"/>
      <c r="E363" s="112"/>
      <c r="F363" s="75"/>
      <c r="G363" s="75"/>
      <c r="H363" s="75"/>
      <c r="I363" s="75"/>
      <c r="J363" s="75"/>
      <c r="K363" s="76"/>
      <c r="L363" s="76"/>
      <c r="M363" s="76"/>
      <c r="N363" s="76"/>
      <c r="O363" s="76"/>
      <c r="P363" s="131"/>
      <c r="Q363" s="131"/>
      <c r="R363" s="131"/>
      <c r="S363" s="131"/>
      <c r="T363" s="131"/>
      <c r="U363" s="131"/>
      <c r="V363" s="131"/>
      <c r="W363" s="131"/>
      <c r="X363" s="131"/>
      <c r="Y363" s="131"/>
      <c r="Z363" s="131"/>
      <c r="AA363" s="78"/>
    </row>
    <row r="364" spans="1:27" s="77" customFormat="1" x14ac:dyDescent="0.25">
      <c r="A364" s="75"/>
      <c r="B364" s="75"/>
      <c r="C364" s="75"/>
      <c r="D364" s="75"/>
      <c r="E364" s="112"/>
      <c r="F364" s="75"/>
      <c r="G364" s="75"/>
      <c r="H364" s="75"/>
      <c r="I364" s="75"/>
      <c r="J364" s="75"/>
      <c r="K364" s="76"/>
      <c r="L364" s="76"/>
      <c r="M364" s="76"/>
      <c r="N364" s="76"/>
      <c r="O364" s="76"/>
      <c r="P364" s="131"/>
      <c r="Q364" s="131"/>
      <c r="R364" s="131"/>
      <c r="S364" s="131"/>
      <c r="T364" s="131"/>
      <c r="U364" s="131"/>
      <c r="V364" s="131"/>
      <c r="W364" s="131"/>
      <c r="X364" s="131"/>
      <c r="Y364" s="131"/>
      <c r="Z364" s="131"/>
      <c r="AA364" s="78"/>
    </row>
    <row r="365" spans="1:27" s="77" customFormat="1" x14ac:dyDescent="0.25">
      <c r="A365" s="75"/>
      <c r="B365" s="75"/>
      <c r="C365" s="75"/>
      <c r="D365" s="75"/>
      <c r="E365" s="112"/>
      <c r="F365" s="75"/>
      <c r="G365" s="75"/>
      <c r="H365" s="75"/>
      <c r="I365" s="75"/>
      <c r="J365" s="75"/>
      <c r="K365" s="76"/>
      <c r="L365" s="76"/>
      <c r="M365" s="76"/>
      <c r="N365" s="76"/>
      <c r="O365" s="76"/>
      <c r="P365" s="131"/>
      <c r="Q365" s="131"/>
      <c r="R365" s="131"/>
      <c r="S365" s="131"/>
      <c r="T365" s="131"/>
      <c r="U365" s="131"/>
      <c r="V365" s="131"/>
      <c r="W365" s="131"/>
      <c r="X365" s="131"/>
      <c r="Y365" s="131"/>
      <c r="Z365" s="131"/>
      <c r="AA365" s="78"/>
    </row>
    <row r="366" spans="1:27" s="77" customFormat="1" x14ac:dyDescent="0.25">
      <c r="A366" s="75"/>
      <c r="B366" s="75"/>
      <c r="C366" s="75"/>
      <c r="D366" s="75"/>
      <c r="E366" s="112"/>
      <c r="F366" s="75"/>
      <c r="G366" s="75"/>
      <c r="H366" s="75"/>
      <c r="I366" s="75"/>
      <c r="J366" s="75"/>
      <c r="K366" s="76"/>
      <c r="L366" s="76"/>
      <c r="M366" s="76"/>
      <c r="N366" s="76"/>
      <c r="O366" s="76"/>
      <c r="P366" s="131"/>
      <c r="Q366" s="131"/>
      <c r="R366" s="131"/>
      <c r="S366" s="131"/>
      <c r="T366" s="131"/>
      <c r="U366" s="131"/>
      <c r="V366" s="131"/>
      <c r="W366" s="131"/>
      <c r="X366" s="131"/>
      <c r="Y366" s="131"/>
      <c r="Z366" s="131"/>
      <c r="AA366" s="78"/>
    </row>
    <row r="367" spans="1:27" s="77" customFormat="1" x14ac:dyDescent="0.25">
      <c r="A367" s="75"/>
      <c r="B367" s="75"/>
      <c r="C367" s="75"/>
      <c r="D367" s="75"/>
      <c r="E367" s="112"/>
      <c r="F367" s="75"/>
      <c r="G367" s="75"/>
      <c r="H367" s="75"/>
      <c r="I367" s="75"/>
      <c r="J367" s="75"/>
      <c r="K367" s="76"/>
      <c r="L367" s="76"/>
      <c r="M367" s="76"/>
      <c r="N367" s="76"/>
      <c r="O367" s="76"/>
      <c r="P367" s="131"/>
      <c r="Q367" s="131"/>
      <c r="R367" s="131"/>
      <c r="S367" s="131"/>
      <c r="T367" s="131"/>
      <c r="U367" s="131"/>
      <c r="V367" s="131"/>
      <c r="W367" s="131"/>
      <c r="X367" s="131"/>
      <c r="Y367" s="131"/>
      <c r="Z367" s="131"/>
      <c r="AA367" s="78"/>
    </row>
    <row r="368" spans="1:27" s="77" customFormat="1" x14ac:dyDescent="0.25">
      <c r="A368" s="75"/>
      <c r="B368" s="75"/>
      <c r="C368" s="75"/>
      <c r="D368" s="75"/>
      <c r="E368" s="112"/>
      <c r="F368" s="75"/>
      <c r="G368" s="75"/>
      <c r="H368" s="75"/>
      <c r="I368" s="75"/>
      <c r="J368" s="75"/>
      <c r="K368" s="76"/>
      <c r="L368" s="76"/>
      <c r="M368" s="76"/>
      <c r="N368" s="76"/>
      <c r="O368" s="76"/>
      <c r="P368" s="131"/>
      <c r="Q368" s="131"/>
      <c r="R368" s="131"/>
      <c r="S368" s="131"/>
      <c r="T368" s="131"/>
      <c r="U368" s="131"/>
      <c r="V368" s="131"/>
      <c r="W368" s="131"/>
      <c r="X368" s="131"/>
      <c r="Y368" s="131"/>
      <c r="Z368" s="131"/>
      <c r="AA368" s="78"/>
    </row>
    <row r="369" spans="1:27" s="77" customFormat="1" x14ac:dyDescent="0.25">
      <c r="A369" s="75"/>
      <c r="B369" s="75"/>
      <c r="C369" s="75"/>
      <c r="D369" s="75"/>
      <c r="E369" s="112"/>
      <c r="F369" s="75"/>
      <c r="G369" s="75"/>
      <c r="H369" s="75"/>
      <c r="I369" s="75"/>
      <c r="J369" s="75"/>
      <c r="K369" s="76"/>
      <c r="L369" s="76"/>
      <c r="M369" s="76"/>
      <c r="N369" s="76"/>
      <c r="O369" s="76"/>
      <c r="P369" s="131"/>
      <c r="Q369" s="131"/>
      <c r="R369" s="131"/>
      <c r="S369" s="131"/>
      <c r="T369" s="131"/>
      <c r="U369" s="131"/>
      <c r="V369" s="131"/>
      <c r="W369" s="131"/>
      <c r="X369" s="131"/>
      <c r="Y369" s="131"/>
      <c r="Z369" s="131"/>
      <c r="AA369" s="78"/>
    </row>
    <row r="370" spans="1:27" s="77" customFormat="1" x14ac:dyDescent="0.25">
      <c r="A370" s="75"/>
      <c r="B370" s="75"/>
      <c r="C370" s="75"/>
      <c r="D370" s="75"/>
      <c r="E370" s="112"/>
      <c r="F370" s="75"/>
      <c r="G370" s="75"/>
      <c r="H370" s="75"/>
      <c r="I370" s="75"/>
      <c r="J370" s="75"/>
      <c r="K370" s="76"/>
      <c r="L370" s="76"/>
      <c r="M370" s="76"/>
      <c r="N370" s="76"/>
      <c r="O370" s="76"/>
      <c r="P370" s="131"/>
      <c r="Q370" s="131"/>
      <c r="R370" s="131"/>
      <c r="S370" s="131"/>
      <c r="T370" s="131"/>
      <c r="U370" s="131"/>
      <c r="V370" s="131"/>
      <c r="W370" s="131"/>
      <c r="X370" s="131"/>
      <c r="Y370" s="131"/>
      <c r="Z370" s="131"/>
      <c r="AA370" s="78"/>
    </row>
    <row r="371" spans="1:27" s="77" customFormat="1" x14ac:dyDescent="0.25">
      <c r="A371" s="75"/>
      <c r="B371" s="75"/>
      <c r="C371" s="75"/>
      <c r="D371" s="75"/>
      <c r="E371" s="112"/>
      <c r="F371" s="75"/>
      <c r="G371" s="75"/>
      <c r="H371" s="75"/>
      <c r="I371" s="75"/>
      <c r="J371" s="75"/>
      <c r="K371" s="76"/>
      <c r="L371" s="76"/>
      <c r="M371" s="76"/>
      <c r="N371" s="76"/>
      <c r="O371" s="76"/>
      <c r="P371" s="131"/>
      <c r="Q371" s="131"/>
      <c r="R371" s="131"/>
      <c r="S371" s="131"/>
      <c r="T371" s="131"/>
      <c r="U371" s="131"/>
      <c r="V371" s="131"/>
      <c r="W371" s="131"/>
      <c r="X371" s="131"/>
      <c r="Y371" s="131"/>
      <c r="Z371" s="131"/>
      <c r="AA371" s="78"/>
    </row>
    <row r="372" spans="1:27" s="77" customFormat="1" x14ac:dyDescent="0.25">
      <c r="A372" s="75"/>
      <c r="B372" s="75"/>
      <c r="C372" s="75"/>
      <c r="D372" s="75"/>
      <c r="E372" s="112"/>
      <c r="F372" s="75"/>
      <c r="G372" s="75"/>
      <c r="H372" s="75"/>
      <c r="I372" s="75"/>
      <c r="J372" s="75"/>
      <c r="K372" s="76"/>
      <c r="L372" s="76"/>
      <c r="M372" s="76"/>
      <c r="N372" s="76"/>
      <c r="O372" s="76"/>
      <c r="P372" s="131"/>
      <c r="Q372" s="131"/>
      <c r="R372" s="131"/>
      <c r="S372" s="131"/>
      <c r="T372" s="131"/>
      <c r="U372" s="131"/>
      <c r="V372" s="131"/>
      <c r="W372" s="131"/>
      <c r="X372" s="131"/>
      <c r="Y372" s="131"/>
      <c r="Z372" s="131"/>
      <c r="AA372" s="78"/>
    </row>
    <row r="373" spans="1:27" s="77" customFormat="1" x14ac:dyDescent="0.25">
      <c r="A373" s="75"/>
      <c r="B373" s="75"/>
      <c r="C373" s="75"/>
      <c r="D373" s="75"/>
      <c r="E373" s="112"/>
      <c r="F373" s="75"/>
      <c r="G373" s="75"/>
      <c r="H373" s="75"/>
      <c r="I373" s="75"/>
      <c r="J373" s="75"/>
      <c r="K373" s="76"/>
      <c r="L373" s="76"/>
      <c r="M373" s="76"/>
      <c r="N373" s="76"/>
      <c r="O373" s="76"/>
      <c r="P373" s="131"/>
      <c r="Q373" s="131"/>
      <c r="R373" s="131"/>
      <c r="S373" s="131"/>
      <c r="T373" s="131"/>
      <c r="U373" s="131"/>
      <c r="V373" s="131"/>
      <c r="W373" s="131"/>
      <c r="X373" s="131"/>
      <c r="Y373" s="131"/>
      <c r="Z373" s="131"/>
      <c r="AA373" s="78"/>
    </row>
    <row r="374" spans="1:27" s="77" customFormat="1" x14ac:dyDescent="0.25">
      <c r="A374" s="75"/>
      <c r="B374" s="75"/>
      <c r="C374" s="75"/>
      <c r="D374" s="75"/>
      <c r="E374" s="112"/>
      <c r="F374" s="75"/>
      <c r="G374" s="75"/>
      <c r="H374" s="75"/>
      <c r="I374" s="75"/>
      <c r="J374" s="75"/>
      <c r="K374" s="76"/>
      <c r="L374" s="76"/>
      <c r="M374" s="76"/>
      <c r="N374" s="76"/>
      <c r="O374" s="76"/>
      <c r="P374" s="131"/>
      <c r="Q374" s="131"/>
      <c r="R374" s="131"/>
      <c r="S374" s="131"/>
      <c r="T374" s="131"/>
      <c r="U374" s="131"/>
      <c r="V374" s="131"/>
      <c r="W374" s="131"/>
      <c r="X374" s="131"/>
      <c r="Y374" s="131"/>
      <c r="Z374" s="131"/>
      <c r="AA374" s="78"/>
    </row>
    <row r="375" spans="1:27" s="77" customFormat="1" x14ac:dyDescent="0.25">
      <c r="A375" s="75"/>
      <c r="B375" s="75"/>
      <c r="C375" s="75"/>
      <c r="D375" s="75"/>
      <c r="E375" s="112"/>
      <c r="F375" s="75"/>
      <c r="G375" s="75"/>
      <c r="H375" s="75"/>
      <c r="I375" s="75"/>
      <c r="J375" s="75"/>
      <c r="K375" s="76"/>
      <c r="L375" s="76"/>
      <c r="M375" s="76"/>
      <c r="N375" s="76"/>
      <c r="O375" s="76"/>
      <c r="P375" s="131"/>
      <c r="Q375" s="131"/>
      <c r="R375" s="131"/>
      <c r="S375" s="131"/>
      <c r="T375" s="131"/>
      <c r="U375" s="131"/>
      <c r="V375" s="131"/>
      <c r="W375" s="131"/>
      <c r="X375" s="131"/>
      <c r="Y375" s="131"/>
      <c r="Z375" s="131"/>
      <c r="AA375" s="78"/>
    </row>
    <row r="376" spans="1:27" s="77" customFormat="1" x14ac:dyDescent="0.25">
      <c r="A376" s="75"/>
      <c r="B376" s="75"/>
      <c r="C376" s="75"/>
      <c r="D376" s="75"/>
      <c r="E376" s="112"/>
      <c r="F376" s="75"/>
      <c r="G376" s="75"/>
      <c r="H376" s="75"/>
      <c r="I376" s="75"/>
      <c r="J376" s="75"/>
      <c r="K376" s="76"/>
      <c r="L376" s="76"/>
      <c r="M376" s="76"/>
      <c r="N376" s="76"/>
      <c r="O376" s="76"/>
      <c r="P376" s="131"/>
      <c r="Q376" s="131"/>
      <c r="R376" s="131"/>
      <c r="S376" s="131"/>
      <c r="T376" s="131"/>
      <c r="U376" s="131"/>
      <c r="V376" s="131"/>
      <c r="W376" s="131"/>
      <c r="X376" s="131"/>
      <c r="Y376" s="131"/>
      <c r="Z376" s="131"/>
      <c r="AA376" s="78"/>
    </row>
    <row r="377" spans="1:27" s="77" customFormat="1" x14ac:dyDescent="0.25">
      <c r="A377" s="75"/>
      <c r="B377" s="75"/>
      <c r="C377" s="75"/>
      <c r="D377" s="75"/>
      <c r="E377" s="112"/>
      <c r="F377" s="75"/>
      <c r="G377" s="75"/>
      <c r="H377" s="75"/>
      <c r="I377" s="75"/>
      <c r="J377" s="75"/>
      <c r="K377" s="76"/>
      <c r="L377" s="76"/>
      <c r="M377" s="76"/>
      <c r="N377" s="76"/>
      <c r="O377" s="76"/>
      <c r="P377" s="131"/>
      <c r="Q377" s="131"/>
      <c r="R377" s="131"/>
      <c r="S377" s="131"/>
      <c r="T377" s="131"/>
      <c r="U377" s="131"/>
      <c r="V377" s="131"/>
      <c r="W377" s="131"/>
      <c r="X377" s="131"/>
      <c r="Y377" s="131"/>
      <c r="Z377" s="131"/>
      <c r="AA377" s="78"/>
    </row>
    <row r="378" spans="1:27" s="77" customFormat="1" x14ac:dyDescent="0.25">
      <c r="A378" s="75"/>
      <c r="B378" s="75"/>
      <c r="C378" s="75"/>
      <c r="D378" s="75"/>
      <c r="E378" s="112"/>
      <c r="F378" s="75"/>
      <c r="G378" s="75"/>
      <c r="H378" s="75"/>
      <c r="I378" s="75"/>
      <c r="J378" s="75"/>
      <c r="K378" s="76"/>
      <c r="L378" s="76"/>
      <c r="M378" s="76"/>
      <c r="N378" s="76"/>
      <c r="O378" s="76"/>
      <c r="P378" s="131"/>
      <c r="Q378" s="131"/>
      <c r="R378" s="131"/>
      <c r="S378" s="131"/>
      <c r="T378" s="131"/>
      <c r="U378" s="131"/>
      <c r="V378" s="131"/>
      <c r="W378" s="131"/>
      <c r="X378" s="131"/>
      <c r="Y378" s="131"/>
      <c r="Z378" s="131"/>
      <c r="AA378" s="78"/>
    </row>
    <row r="379" spans="1:27" s="77" customFormat="1" x14ac:dyDescent="0.25">
      <c r="A379" s="75"/>
      <c r="B379" s="75"/>
      <c r="C379" s="75"/>
      <c r="D379" s="75"/>
      <c r="E379" s="112"/>
      <c r="F379" s="75"/>
      <c r="G379" s="75"/>
      <c r="H379" s="75"/>
      <c r="I379" s="75"/>
      <c r="J379" s="75"/>
      <c r="K379" s="76"/>
      <c r="L379" s="76"/>
      <c r="M379" s="76"/>
      <c r="N379" s="76"/>
      <c r="O379" s="76"/>
      <c r="P379" s="131"/>
      <c r="Q379" s="131"/>
      <c r="R379" s="131"/>
      <c r="S379" s="131"/>
      <c r="T379" s="131"/>
      <c r="U379" s="131"/>
      <c r="V379" s="131"/>
      <c r="W379" s="131"/>
      <c r="X379" s="131"/>
      <c r="Y379" s="131"/>
      <c r="Z379" s="131"/>
      <c r="AA379" s="78"/>
    </row>
    <row r="380" spans="1:27" s="77" customFormat="1" x14ac:dyDescent="0.25">
      <c r="A380" s="75"/>
      <c r="B380" s="75"/>
      <c r="C380" s="75"/>
      <c r="D380" s="75"/>
      <c r="E380" s="112"/>
      <c r="F380" s="75"/>
      <c r="G380" s="75"/>
      <c r="H380" s="75"/>
      <c r="I380" s="75"/>
      <c r="J380" s="75"/>
      <c r="K380" s="76"/>
      <c r="L380" s="76"/>
      <c r="M380" s="76"/>
      <c r="N380" s="76"/>
      <c r="O380" s="76"/>
      <c r="P380" s="131"/>
      <c r="Q380" s="131"/>
      <c r="R380" s="131"/>
      <c r="S380" s="131"/>
      <c r="T380" s="131"/>
      <c r="U380" s="131"/>
      <c r="V380" s="131"/>
      <c r="W380" s="131"/>
      <c r="X380" s="131"/>
      <c r="Y380" s="131"/>
      <c r="Z380" s="131"/>
      <c r="AA380" s="78"/>
    </row>
    <row r="381" spans="1:27" s="77" customFormat="1" x14ac:dyDescent="0.25">
      <c r="A381" s="75"/>
      <c r="B381" s="75"/>
      <c r="C381" s="75"/>
      <c r="D381" s="75"/>
      <c r="E381" s="112"/>
      <c r="F381" s="75"/>
      <c r="G381" s="75"/>
      <c r="H381" s="75"/>
      <c r="I381" s="75"/>
      <c r="J381" s="75"/>
      <c r="K381" s="76"/>
      <c r="L381" s="76"/>
      <c r="M381" s="76"/>
      <c r="N381" s="76"/>
      <c r="O381" s="76"/>
      <c r="P381" s="131"/>
      <c r="Q381" s="131"/>
      <c r="R381" s="131"/>
      <c r="S381" s="131"/>
      <c r="T381" s="131"/>
      <c r="U381" s="131"/>
      <c r="V381" s="131"/>
      <c r="W381" s="131"/>
      <c r="X381" s="131"/>
      <c r="Y381" s="131"/>
      <c r="Z381" s="131"/>
      <c r="AA381" s="78"/>
    </row>
    <row r="382" spans="1:27" s="77" customFormat="1" x14ac:dyDescent="0.25">
      <c r="A382" s="75"/>
      <c r="B382" s="75"/>
      <c r="C382" s="75"/>
      <c r="D382" s="75"/>
      <c r="E382" s="112"/>
      <c r="F382" s="75"/>
      <c r="G382" s="75"/>
      <c r="H382" s="75"/>
      <c r="I382" s="75"/>
      <c r="J382" s="75"/>
      <c r="K382" s="76"/>
      <c r="L382" s="76"/>
      <c r="M382" s="76"/>
      <c r="N382" s="76"/>
      <c r="O382" s="76"/>
      <c r="P382" s="131"/>
      <c r="Q382" s="131"/>
      <c r="R382" s="131"/>
      <c r="S382" s="131"/>
      <c r="T382" s="131"/>
      <c r="U382" s="131"/>
      <c r="V382" s="131"/>
      <c r="W382" s="131"/>
      <c r="X382" s="131"/>
      <c r="Y382" s="131"/>
      <c r="Z382" s="131"/>
      <c r="AA382" s="78"/>
    </row>
    <row r="383" spans="1:27" s="77" customFormat="1" x14ac:dyDescent="0.25">
      <c r="A383" s="75"/>
      <c r="B383" s="75"/>
      <c r="C383" s="75"/>
      <c r="D383" s="75"/>
      <c r="E383" s="112"/>
      <c r="F383" s="75"/>
      <c r="G383" s="75"/>
      <c r="H383" s="75"/>
      <c r="I383" s="75"/>
      <c r="J383" s="75"/>
      <c r="K383" s="76"/>
      <c r="L383" s="76"/>
      <c r="M383" s="76"/>
      <c r="N383" s="76"/>
      <c r="O383" s="76"/>
      <c r="P383" s="131"/>
      <c r="Q383" s="131"/>
      <c r="R383" s="131"/>
      <c r="S383" s="131"/>
      <c r="T383" s="131"/>
      <c r="U383" s="131"/>
      <c r="V383" s="131"/>
      <c r="W383" s="131"/>
      <c r="X383" s="131"/>
      <c r="Y383" s="131"/>
      <c r="Z383" s="131"/>
      <c r="AA383" s="78"/>
    </row>
    <row r="384" spans="1:27" s="77" customFormat="1" x14ac:dyDescent="0.25">
      <c r="A384" s="75"/>
      <c r="B384" s="75"/>
      <c r="C384" s="75"/>
      <c r="D384" s="75"/>
      <c r="E384" s="112"/>
      <c r="F384" s="75"/>
      <c r="G384" s="75"/>
      <c r="H384" s="75"/>
      <c r="I384" s="75"/>
      <c r="J384" s="75"/>
      <c r="K384" s="76"/>
      <c r="L384" s="76"/>
      <c r="M384" s="76"/>
      <c r="N384" s="76"/>
      <c r="O384" s="76"/>
      <c r="P384" s="131"/>
      <c r="Q384" s="131"/>
      <c r="R384" s="131"/>
      <c r="S384" s="131"/>
      <c r="T384" s="131"/>
      <c r="U384" s="131"/>
      <c r="V384" s="131"/>
      <c r="W384" s="131"/>
      <c r="X384" s="131"/>
      <c r="Y384" s="131"/>
      <c r="Z384" s="131"/>
      <c r="AA384" s="78"/>
    </row>
    <row r="385" spans="1:27" s="77" customFormat="1" x14ac:dyDescent="0.25">
      <c r="A385" s="75"/>
      <c r="B385" s="75"/>
      <c r="C385" s="75"/>
      <c r="D385" s="75"/>
      <c r="E385" s="112"/>
      <c r="F385" s="75"/>
      <c r="G385" s="75"/>
      <c r="H385" s="75"/>
      <c r="I385" s="75"/>
      <c r="J385" s="75"/>
      <c r="K385" s="76"/>
      <c r="L385" s="76"/>
      <c r="M385" s="76"/>
      <c r="N385" s="76"/>
      <c r="O385" s="76"/>
      <c r="P385" s="131"/>
      <c r="Q385" s="131"/>
      <c r="R385" s="131"/>
      <c r="S385" s="131"/>
      <c r="T385" s="131"/>
      <c r="U385" s="131"/>
      <c r="V385" s="131"/>
      <c r="W385" s="131"/>
      <c r="X385" s="131"/>
      <c r="Y385" s="131"/>
      <c r="Z385" s="131"/>
      <c r="AA385" s="78"/>
    </row>
    <row r="386" spans="1:27" s="77" customFormat="1" x14ac:dyDescent="0.25">
      <c r="A386" s="75"/>
      <c r="B386" s="75"/>
      <c r="C386" s="75"/>
      <c r="D386" s="75"/>
      <c r="E386" s="112"/>
      <c r="F386" s="75"/>
      <c r="G386" s="75"/>
      <c r="H386" s="75"/>
      <c r="I386" s="75"/>
      <c r="J386" s="75"/>
      <c r="K386" s="76"/>
      <c r="L386" s="76"/>
      <c r="M386" s="76"/>
      <c r="N386" s="76"/>
      <c r="O386" s="76"/>
      <c r="P386" s="131"/>
      <c r="Q386" s="131"/>
      <c r="R386" s="131"/>
      <c r="S386" s="131"/>
      <c r="T386" s="131"/>
      <c r="U386" s="131"/>
      <c r="V386" s="131"/>
      <c r="W386" s="131"/>
      <c r="X386" s="131"/>
      <c r="Y386" s="131"/>
      <c r="Z386" s="131"/>
      <c r="AA386" s="78"/>
    </row>
    <row r="387" spans="1:27" s="77" customFormat="1" x14ac:dyDescent="0.25">
      <c r="A387" s="75"/>
      <c r="B387" s="75"/>
      <c r="C387" s="75"/>
      <c r="D387" s="75"/>
      <c r="E387" s="112"/>
      <c r="F387" s="75"/>
      <c r="G387" s="75"/>
      <c r="H387" s="75"/>
      <c r="I387" s="75"/>
      <c r="J387" s="75"/>
      <c r="K387" s="76"/>
      <c r="L387" s="76"/>
      <c r="M387" s="76"/>
      <c r="N387" s="76"/>
      <c r="O387" s="76"/>
      <c r="P387" s="131"/>
      <c r="Q387" s="131"/>
      <c r="R387" s="131"/>
      <c r="S387" s="131"/>
      <c r="T387" s="131"/>
      <c r="U387" s="131"/>
      <c r="V387" s="131"/>
      <c r="W387" s="131"/>
      <c r="X387" s="131"/>
      <c r="Y387" s="131"/>
      <c r="Z387" s="131"/>
      <c r="AA387" s="78"/>
    </row>
    <row r="388" spans="1:27" s="77" customFormat="1" x14ac:dyDescent="0.25">
      <c r="A388" s="75"/>
      <c r="B388" s="75"/>
      <c r="C388" s="75"/>
      <c r="D388" s="75"/>
      <c r="E388" s="112"/>
      <c r="F388" s="75"/>
      <c r="G388" s="75"/>
      <c r="H388" s="75"/>
      <c r="I388" s="75"/>
      <c r="J388" s="75"/>
      <c r="K388" s="76"/>
      <c r="L388" s="76"/>
      <c r="M388" s="76"/>
      <c r="N388" s="76"/>
      <c r="O388" s="76"/>
      <c r="P388" s="131"/>
      <c r="Q388" s="131"/>
      <c r="R388" s="131"/>
      <c r="S388" s="131"/>
      <c r="T388" s="131"/>
      <c r="U388" s="131"/>
      <c r="V388" s="131"/>
      <c r="W388" s="131"/>
      <c r="X388" s="131"/>
      <c r="Y388" s="131"/>
      <c r="Z388" s="131"/>
      <c r="AA388" s="78"/>
    </row>
    <row r="389" spans="1:27" s="77" customFormat="1" x14ac:dyDescent="0.25">
      <c r="A389" s="75"/>
      <c r="B389" s="75"/>
      <c r="C389" s="75"/>
      <c r="D389" s="75"/>
      <c r="E389" s="112"/>
      <c r="F389" s="75"/>
      <c r="G389" s="75"/>
      <c r="H389" s="75"/>
      <c r="I389" s="75"/>
      <c r="J389" s="75"/>
      <c r="K389" s="76"/>
      <c r="L389" s="76"/>
      <c r="M389" s="76"/>
      <c r="N389" s="76"/>
      <c r="O389" s="76"/>
      <c r="P389" s="131"/>
      <c r="Q389" s="131"/>
      <c r="R389" s="131"/>
      <c r="S389" s="131"/>
      <c r="T389" s="131"/>
      <c r="U389" s="131"/>
      <c r="V389" s="131"/>
      <c r="W389" s="131"/>
      <c r="X389" s="131"/>
      <c r="Y389" s="131"/>
      <c r="Z389" s="131"/>
      <c r="AA389" s="78"/>
    </row>
    <row r="390" spans="1:27" s="77" customFormat="1" x14ac:dyDescent="0.25">
      <c r="A390" s="75"/>
      <c r="B390" s="75"/>
      <c r="C390" s="75"/>
      <c r="D390" s="75"/>
      <c r="E390" s="112"/>
      <c r="F390" s="75"/>
      <c r="G390" s="75"/>
      <c r="H390" s="75"/>
      <c r="I390" s="75"/>
      <c r="J390" s="75"/>
      <c r="K390" s="76"/>
      <c r="L390" s="76"/>
      <c r="M390" s="76"/>
      <c r="N390" s="76"/>
      <c r="O390" s="76"/>
      <c r="P390" s="131"/>
      <c r="Q390" s="131"/>
      <c r="R390" s="131"/>
      <c r="S390" s="131"/>
      <c r="T390" s="131"/>
      <c r="U390" s="131"/>
      <c r="V390" s="131"/>
      <c r="W390" s="131"/>
      <c r="X390" s="131"/>
      <c r="Y390" s="131"/>
      <c r="Z390" s="131"/>
      <c r="AA390" s="78"/>
    </row>
    <row r="391" spans="1:27" s="77" customFormat="1" x14ac:dyDescent="0.25">
      <c r="A391" s="75"/>
      <c r="B391" s="75"/>
      <c r="C391" s="75"/>
      <c r="D391" s="75"/>
      <c r="E391" s="112"/>
      <c r="F391" s="75"/>
      <c r="G391" s="75"/>
      <c r="H391" s="75"/>
      <c r="I391" s="75"/>
      <c r="J391" s="75"/>
      <c r="K391" s="76"/>
      <c r="L391" s="76"/>
      <c r="M391" s="76"/>
      <c r="N391" s="76"/>
      <c r="O391" s="76"/>
      <c r="P391" s="131"/>
      <c r="Q391" s="131"/>
      <c r="R391" s="131"/>
      <c r="S391" s="131"/>
      <c r="T391" s="131"/>
      <c r="U391" s="131"/>
      <c r="V391" s="131"/>
      <c r="W391" s="131"/>
      <c r="X391" s="131"/>
      <c r="Y391" s="131"/>
      <c r="Z391" s="131"/>
      <c r="AA391" s="78"/>
    </row>
    <row r="392" spans="1:27" s="77" customFormat="1" x14ac:dyDescent="0.25">
      <c r="A392" s="75"/>
      <c r="B392" s="75"/>
      <c r="C392" s="75"/>
      <c r="D392" s="75"/>
      <c r="E392" s="112"/>
      <c r="F392" s="75"/>
      <c r="G392" s="75"/>
      <c r="H392" s="75"/>
      <c r="I392" s="75"/>
      <c r="J392" s="75"/>
      <c r="K392" s="76"/>
      <c r="L392" s="76"/>
      <c r="M392" s="76"/>
      <c r="N392" s="76"/>
      <c r="O392" s="76"/>
      <c r="P392" s="131"/>
      <c r="Q392" s="131"/>
      <c r="R392" s="131"/>
      <c r="S392" s="131"/>
      <c r="T392" s="131"/>
      <c r="U392" s="131"/>
      <c r="V392" s="131"/>
      <c r="W392" s="131"/>
      <c r="X392" s="131"/>
      <c r="Y392" s="131"/>
      <c r="Z392" s="131"/>
      <c r="AA392" s="78"/>
    </row>
    <row r="393" spans="1:27" s="77" customFormat="1" x14ac:dyDescent="0.25">
      <c r="A393" s="75"/>
      <c r="B393" s="75"/>
      <c r="C393" s="75"/>
      <c r="D393" s="75"/>
      <c r="E393" s="112"/>
      <c r="F393" s="75"/>
      <c r="G393" s="75"/>
      <c r="H393" s="75"/>
      <c r="I393" s="75"/>
      <c r="J393" s="75"/>
      <c r="K393" s="76"/>
      <c r="L393" s="76"/>
      <c r="M393" s="76"/>
      <c r="N393" s="76"/>
      <c r="O393" s="76"/>
      <c r="P393" s="131"/>
      <c r="Q393" s="131"/>
      <c r="R393" s="131"/>
      <c r="S393" s="131"/>
      <c r="T393" s="131"/>
      <c r="U393" s="131"/>
      <c r="V393" s="131"/>
      <c r="W393" s="131"/>
      <c r="X393" s="131"/>
      <c r="Y393" s="131"/>
      <c r="Z393" s="131"/>
      <c r="AA393" s="78"/>
    </row>
    <row r="394" spans="1:27" s="77" customFormat="1" x14ac:dyDescent="0.25">
      <c r="A394" s="75"/>
      <c r="B394" s="75"/>
      <c r="C394" s="75"/>
      <c r="D394" s="75"/>
      <c r="E394" s="112"/>
      <c r="F394" s="75"/>
      <c r="G394" s="75"/>
      <c r="H394" s="75"/>
      <c r="I394" s="75"/>
      <c r="J394" s="75"/>
      <c r="K394" s="76"/>
      <c r="L394" s="76"/>
      <c r="M394" s="76"/>
      <c r="N394" s="76"/>
      <c r="O394" s="76"/>
      <c r="P394" s="131"/>
      <c r="Q394" s="131"/>
      <c r="R394" s="131"/>
      <c r="S394" s="131"/>
      <c r="T394" s="131"/>
      <c r="U394" s="131"/>
      <c r="V394" s="131"/>
      <c r="W394" s="131"/>
      <c r="X394" s="131"/>
      <c r="Y394" s="131"/>
      <c r="Z394" s="131"/>
      <c r="AA394" s="78"/>
    </row>
    <row r="395" spans="1:27" s="77" customFormat="1" x14ac:dyDescent="0.25">
      <c r="A395" s="75"/>
      <c r="B395" s="75"/>
      <c r="C395" s="75"/>
      <c r="D395" s="75"/>
      <c r="E395" s="112"/>
      <c r="F395" s="75"/>
      <c r="G395" s="75"/>
      <c r="H395" s="75"/>
      <c r="I395" s="75"/>
      <c r="J395" s="75"/>
      <c r="K395" s="76"/>
      <c r="L395" s="76"/>
      <c r="M395" s="76"/>
      <c r="N395" s="76"/>
      <c r="O395" s="76"/>
      <c r="P395" s="131"/>
      <c r="Q395" s="131"/>
      <c r="R395" s="131"/>
      <c r="S395" s="131"/>
      <c r="T395" s="131"/>
      <c r="U395" s="131"/>
      <c r="V395" s="131"/>
      <c r="W395" s="131"/>
      <c r="X395" s="131"/>
      <c r="Y395" s="131"/>
      <c r="Z395" s="131"/>
      <c r="AA395" s="78"/>
    </row>
    <row r="396" spans="1:27" s="77" customFormat="1" x14ac:dyDescent="0.25">
      <c r="A396" s="75"/>
      <c r="B396" s="75"/>
      <c r="C396" s="75"/>
      <c r="D396" s="75"/>
      <c r="E396" s="112"/>
      <c r="F396" s="75"/>
      <c r="G396" s="75"/>
      <c r="H396" s="75"/>
      <c r="I396" s="75"/>
      <c r="J396" s="75"/>
      <c r="K396" s="76"/>
      <c r="L396" s="76"/>
      <c r="M396" s="76"/>
      <c r="N396" s="76"/>
      <c r="O396" s="76"/>
      <c r="P396" s="131"/>
      <c r="Q396" s="131"/>
      <c r="R396" s="131"/>
      <c r="S396" s="131"/>
      <c r="T396" s="131"/>
      <c r="U396" s="131"/>
      <c r="V396" s="131"/>
      <c r="W396" s="131"/>
      <c r="X396" s="131"/>
      <c r="Y396" s="131"/>
      <c r="Z396" s="131"/>
      <c r="AA396" s="78"/>
    </row>
    <row r="397" spans="1:27" s="77" customFormat="1" x14ac:dyDescent="0.25">
      <c r="A397" s="75"/>
      <c r="B397" s="75"/>
      <c r="C397" s="75"/>
      <c r="D397" s="75"/>
      <c r="E397" s="112"/>
      <c r="F397" s="75"/>
      <c r="G397" s="75"/>
      <c r="H397" s="75"/>
      <c r="I397" s="75"/>
      <c r="J397" s="75"/>
      <c r="K397" s="76"/>
      <c r="L397" s="76"/>
      <c r="M397" s="76"/>
      <c r="N397" s="76"/>
      <c r="O397" s="76"/>
      <c r="P397" s="131"/>
      <c r="Q397" s="131"/>
      <c r="R397" s="131"/>
      <c r="S397" s="131"/>
      <c r="T397" s="131"/>
      <c r="U397" s="131"/>
      <c r="V397" s="131"/>
      <c r="W397" s="131"/>
      <c r="X397" s="131"/>
      <c r="Y397" s="131"/>
      <c r="Z397" s="131"/>
      <c r="AA397" s="78"/>
    </row>
    <row r="398" spans="1:27" s="77" customFormat="1" x14ac:dyDescent="0.25">
      <c r="A398" s="75"/>
      <c r="B398" s="75"/>
      <c r="C398" s="75"/>
      <c r="D398" s="75"/>
      <c r="E398" s="112"/>
      <c r="F398" s="75"/>
      <c r="G398" s="75"/>
      <c r="H398" s="75"/>
      <c r="I398" s="75"/>
      <c r="J398" s="75"/>
      <c r="K398" s="76"/>
      <c r="L398" s="76"/>
      <c r="M398" s="76"/>
      <c r="N398" s="76"/>
      <c r="O398" s="76"/>
      <c r="P398" s="131"/>
      <c r="Q398" s="131"/>
      <c r="R398" s="131"/>
      <c r="S398" s="131"/>
      <c r="T398" s="131"/>
      <c r="U398" s="131"/>
      <c r="V398" s="131"/>
      <c r="W398" s="131"/>
      <c r="X398" s="131"/>
      <c r="Y398" s="131"/>
      <c r="Z398" s="131"/>
      <c r="AA398" s="78"/>
    </row>
    <row r="399" spans="1:27" s="77" customFormat="1" x14ac:dyDescent="0.25">
      <c r="A399" s="75"/>
      <c r="B399" s="75"/>
      <c r="C399" s="75"/>
      <c r="D399" s="75"/>
      <c r="E399" s="112"/>
      <c r="F399" s="75"/>
      <c r="G399" s="75"/>
      <c r="H399" s="75"/>
      <c r="I399" s="75"/>
      <c r="J399" s="75"/>
      <c r="K399" s="76"/>
      <c r="L399" s="76"/>
      <c r="M399" s="76"/>
      <c r="N399" s="76"/>
      <c r="O399" s="76"/>
      <c r="P399" s="131"/>
      <c r="Q399" s="131"/>
      <c r="R399" s="131"/>
      <c r="S399" s="131"/>
      <c r="T399" s="131"/>
      <c r="U399" s="131"/>
      <c r="V399" s="131"/>
      <c r="W399" s="131"/>
      <c r="X399" s="131"/>
      <c r="Y399" s="131"/>
      <c r="Z399" s="131"/>
      <c r="AA399" s="78"/>
    </row>
    <row r="400" spans="1:27" s="77" customFormat="1" x14ac:dyDescent="0.25">
      <c r="A400" s="75"/>
      <c r="B400" s="75"/>
      <c r="C400" s="75"/>
      <c r="D400" s="75"/>
      <c r="E400" s="112"/>
      <c r="F400" s="75"/>
      <c r="G400" s="75"/>
      <c r="H400" s="75"/>
      <c r="I400" s="75"/>
      <c r="J400" s="75"/>
      <c r="K400" s="76"/>
      <c r="L400" s="76"/>
      <c r="M400" s="76"/>
      <c r="N400" s="76"/>
      <c r="O400" s="76"/>
      <c r="P400" s="131"/>
      <c r="Q400" s="131"/>
      <c r="R400" s="131"/>
      <c r="S400" s="131"/>
      <c r="T400" s="131"/>
      <c r="U400" s="131"/>
      <c r="V400" s="131"/>
      <c r="W400" s="131"/>
      <c r="X400" s="131"/>
      <c r="Y400" s="131"/>
      <c r="Z400" s="131"/>
      <c r="AA400" s="78"/>
    </row>
    <row r="401" spans="1:27" s="77" customFormat="1" x14ac:dyDescent="0.25">
      <c r="A401" s="75"/>
      <c r="B401" s="75"/>
      <c r="C401" s="75"/>
      <c r="D401" s="75"/>
      <c r="E401" s="112"/>
      <c r="F401" s="75"/>
      <c r="G401" s="75"/>
      <c r="H401" s="75"/>
      <c r="I401" s="75"/>
      <c r="J401" s="75"/>
      <c r="K401" s="76"/>
      <c r="L401" s="76"/>
      <c r="M401" s="76"/>
      <c r="N401" s="76"/>
      <c r="O401" s="76"/>
      <c r="P401" s="131"/>
      <c r="Q401" s="131"/>
      <c r="R401" s="131"/>
      <c r="S401" s="131"/>
      <c r="T401" s="131"/>
      <c r="U401" s="131"/>
      <c r="V401" s="131"/>
      <c r="W401" s="131"/>
      <c r="X401" s="131"/>
      <c r="Y401" s="131"/>
      <c r="Z401" s="131"/>
      <c r="AA401" s="78"/>
    </row>
    <row r="402" spans="1:27" s="77" customFormat="1" x14ac:dyDescent="0.25">
      <c r="A402" s="75"/>
      <c r="B402" s="75"/>
      <c r="C402" s="75"/>
      <c r="D402" s="75"/>
      <c r="E402" s="112"/>
      <c r="F402" s="75"/>
      <c r="G402" s="75"/>
      <c r="H402" s="75"/>
      <c r="I402" s="75"/>
      <c r="J402" s="75"/>
      <c r="K402" s="76"/>
      <c r="L402" s="76"/>
      <c r="M402" s="76"/>
      <c r="N402" s="76"/>
      <c r="O402" s="76"/>
      <c r="P402" s="131"/>
      <c r="Q402" s="131"/>
      <c r="R402" s="131"/>
      <c r="S402" s="131"/>
      <c r="T402" s="131"/>
      <c r="U402" s="131"/>
      <c r="V402" s="131"/>
      <c r="W402" s="131"/>
      <c r="X402" s="131"/>
      <c r="Y402" s="131"/>
      <c r="Z402" s="131"/>
      <c r="AA402" s="78"/>
    </row>
    <row r="403" spans="1:27" s="77" customFormat="1" x14ac:dyDescent="0.25">
      <c r="A403" s="75"/>
      <c r="B403" s="75"/>
      <c r="C403" s="75"/>
      <c r="D403" s="75"/>
      <c r="E403" s="112"/>
      <c r="F403" s="75"/>
      <c r="G403" s="75"/>
      <c r="H403" s="75"/>
      <c r="I403" s="75"/>
      <c r="J403" s="75"/>
      <c r="K403" s="76"/>
      <c r="L403" s="76"/>
      <c r="M403" s="76"/>
      <c r="N403" s="76"/>
      <c r="O403" s="76"/>
      <c r="P403" s="131"/>
      <c r="Q403" s="131"/>
      <c r="R403" s="131"/>
      <c r="S403" s="131"/>
      <c r="T403" s="131"/>
      <c r="U403" s="131"/>
      <c r="V403" s="131"/>
      <c r="W403" s="131"/>
      <c r="X403" s="131"/>
      <c r="Y403" s="131"/>
      <c r="Z403" s="131"/>
      <c r="AA403" s="78"/>
    </row>
    <row r="404" spans="1:27" s="77" customFormat="1" x14ac:dyDescent="0.25">
      <c r="A404" s="75"/>
      <c r="B404" s="75"/>
      <c r="C404" s="75"/>
      <c r="D404" s="75"/>
      <c r="E404" s="112"/>
      <c r="F404" s="75"/>
      <c r="G404" s="75"/>
      <c r="H404" s="75"/>
      <c r="I404" s="75"/>
      <c r="J404" s="75"/>
      <c r="K404" s="76"/>
      <c r="L404" s="76"/>
      <c r="M404" s="76"/>
      <c r="N404" s="76"/>
      <c r="O404" s="76"/>
      <c r="P404" s="131"/>
      <c r="Q404" s="131"/>
      <c r="R404" s="131"/>
      <c r="S404" s="131"/>
      <c r="T404" s="131"/>
      <c r="U404" s="131"/>
      <c r="V404" s="131"/>
      <c r="W404" s="131"/>
      <c r="X404" s="131"/>
      <c r="Y404" s="131"/>
      <c r="Z404" s="131"/>
      <c r="AA404" s="78"/>
    </row>
    <row r="405" spans="1:27" s="77" customFormat="1" x14ac:dyDescent="0.25">
      <c r="A405" s="75"/>
      <c r="B405" s="75"/>
      <c r="C405" s="75"/>
      <c r="D405" s="75"/>
      <c r="E405" s="112"/>
      <c r="F405" s="75"/>
      <c r="G405" s="75"/>
      <c r="H405" s="75"/>
      <c r="I405" s="75"/>
      <c r="J405" s="75"/>
      <c r="K405" s="76"/>
      <c r="L405" s="76"/>
      <c r="M405" s="76"/>
      <c r="N405" s="76"/>
      <c r="O405" s="76"/>
      <c r="P405" s="131"/>
      <c r="Q405" s="131"/>
      <c r="R405" s="131"/>
      <c r="S405" s="131"/>
      <c r="T405" s="131"/>
      <c r="U405" s="131"/>
      <c r="V405" s="131"/>
      <c r="W405" s="131"/>
      <c r="X405" s="131"/>
      <c r="Y405" s="131"/>
      <c r="Z405" s="131"/>
      <c r="AA405" s="78"/>
    </row>
    <row r="406" spans="1:27" s="77" customFormat="1" x14ac:dyDescent="0.25">
      <c r="A406" s="75"/>
      <c r="B406" s="75"/>
      <c r="C406" s="75"/>
      <c r="D406" s="75"/>
      <c r="E406" s="112"/>
      <c r="F406" s="75"/>
      <c r="G406" s="75"/>
      <c r="H406" s="75"/>
      <c r="I406" s="75"/>
      <c r="J406" s="75"/>
      <c r="K406" s="76"/>
      <c r="L406" s="76"/>
      <c r="M406" s="76"/>
      <c r="N406" s="76"/>
      <c r="O406" s="76"/>
      <c r="P406" s="131"/>
      <c r="Q406" s="131"/>
      <c r="R406" s="131"/>
      <c r="S406" s="131"/>
      <c r="T406" s="131"/>
      <c r="U406" s="131"/>
      <c r="V406" s="131"/>
      <c r="W406" s="131"/>
      <c r="X406" s="131"/>
      <c r="Y406" s="131"/>
      <c r="Z406" s="131"/>
      <c r="AA406" s="78"/>
    </row>
    <row r="407" spans="1:27" s="77" customFormat="1" x14ac:dyDescent="0.25">
      <c r="A407" s="75"/>
      <c r="B407" s="75"/>
      <c r="C407" s="75"/>
      <c r="D407" s="75"/>
      <c r="E407" s="112"/>
      <c r="F407" s="75"/>
      <c r="G407" s="75"/>
      <c r="H407" s="75"/>
      <c r="I407" s="75"/>
      <c r="J407" s="75"/>
      <c r="K407" s="76"/>
      <c r="L407" s="76"/>
      <c r="M407" s="76"/>
      <c r="N407" s="76"/>
      <c r="O407" s="76"/>
      <c r="P407" s="131"/>
      <c r="Q407" s="131"/>
      <c r="R407" s="131"/>
      <c r="S407" s="131"/>
      <c r="T407" s="131"/>
      <c r="U407" s="131"/>
      <c r="V407" s="131"/>
      <c r="W407" s="131"/>
      <c r="X407" s="131"/>
      <c r="Y407" s="131"/>
      <c r="Z407" s="131"/>
      <c r="AA407" s="78"/>
    </row>
    <row r="408" spans="1:27" s="77" customFormat="1" x14ac:dyDescent="0.25">
      <c r="A408" s="75"/>
      <c r="B408" s="75"/>
      <c r="C408" s="75"/>
      <c r="D408" s="75"/>
      <c r="E408" s="112"/>
      <c r="F408" s="75"/>
      <c r="G408" s="75"/>
      <c r="H408" s="75"/>
      <c r="I408" s="75"/>
      <c r="J408" s="75"/>
      <c r="K408" s="76"/>
      <c r="L408" s="76"/>
      <c r="M408" s="76"/>
      <c r="N408" s="76"/>
      <c r="O408" s="76"/>
      <c r="P408" s="131"/>
      <c r="Q408" s="131"/>
      <c r="R408" s="131"/>
      <c r="S408" s="131"/>
      <c r="T408" s="131"/>
      <c r="U408" s="131"/>
      <c r="V408" s="131"/>
      <c r="W408" s="131"/>
      <c r="X408" s="131"/>
      <c r="Y408" s="131"/>
      <c r="Z408" s="131"/>
      <c r="AA408" s="78"/>
    </row>
    <row r="409" spans="1:27" s="77" customFormat="1" x14ac:dyDescent="0.25">
      <c r="A409" s="75"/>
      <c r="B409" s="75"/>
      <c r="C409" s="75"/>
      <c r="D409" s="75"/>
      <c r="E409" s="112"/>
      <c r="F409" s="75"/>
      <c r="G409" s="75"/>
      <c r="H409" s="75"/>
      <c r="I409" s="75"/>
      <c r="J409" s="75"/>
      <c r="K409" s="76"/>
      <c r="L409" s="76"/>
      <c r="M409" s="76"/>
      <c r="N409" s="76"/>
      <c r="O409" s="76"/>
      <c r="P409" s="131"/>
      <c r="Q409" s="131"/>
      <c r="R409" s="131"/>
      <c r="S409" s="131"/>
      <c r="T409" s="131"/>
      <c r="U409" s="131"/>
      <c r="V409" s="131"/>
      <c r="W409" s="131"/>
      <c r="X409" s="131"/>
      <c r="Y409" s="131"/>
      <c r="Z409" s="131"/>
      <c r="AA409" s="78"/>
    </row>
    <row r="410" spans="1:27" s="77" customFormat="1" x14ac:dyDescent="0.25">
      <c r="A410" s="75"/>
      <c r="B410" s="75"/>
      <c r="C410" s="75"/>
      <c r="D410" s="75"/>
      <c r="E410" s="112"/>
      <c r="F410" s="75"/>
      <c r="G410" s="75"/>
      <c r="H410" s="75"/>
      <c r="I410" s="75"/>
      <c r="J410" s="75"/>
      <c r="K410" s="76"/>
      <c r="L410" s="76"/>
      <c r="M410" s="76"/>
      <c r="N410" s="76"/>
      <c r="O410" s="76"/>
      <c r="P410" s="131"/>
      <c r="Q410" s="131"/>
      <c r="R410" s="131"/>
      <c r="S410" s="131"/>
      <c r="T410" s="131"/>
      <c r="U410" s="131"/>
      <c r="V410" s="131"/>
      <c r="W410" s="131"/>
      <c r="X410" s="131"/>
      <c r="Y410" s="131"/>
      <c r="Z410" s="131"/>
      <c r="AA410" s="78"/>
    </row>
    <row r="411" spans="1:27" s="77" customFormat="1" x14ac:dyDescent="0.25">
      <c r="A411" s="75"/>
      <c r="B411" s="75"/>
      <c r="C411" s="75"/>
      <c r="D411" s="75"/>
      <c r="E411" s="112"/>
      <c r="F411" s="75"/>
      <c r="G411" s="75"/>
      <c r="H411" s="75"/>
      <c r="I411" s="75"/>
      <c r="J411" s="75"/>
      <c r="K411" s="76"/>
      <c r="L411" s="76"/>
      <c r="M411" s="76"/>
      <c r="N411" s="76"/>
      <c r="O411" s="76"/>
      <c r="P411" s="131"/>
      <c r="Q411" s="131"/>
      <c r="R411" s="131"/>
      <c r="S411" s="131"/>
      <c r="T411" s="131"/>
      <c r="U411" s="131"/>
      <c r="V411" s="131"/>
      <c r="W411" s="131"/>
      <c r="X411" s="131"/>
      <c r="Y411" s="131"/>
      <c r="Z411" s="131"/>
      <c r="AA411" s="78"/>
    </row>
    <row r="412" spans="1:27" s="77" customFormat="1" x14ac:dyDescent="0.25">
      <c r="A412" s="75"/>
      <c r="B412" s="75"/>
      <c r="C412" s="75"/>
      <c r="D412" s="75"/>
      <c r="E412" s="112"/>
      <c r="F412" s="75"/>
      <c r="G412" s="75"/>
      <c r="H412" s="75"/>
      <c r="I412" s="75"/>
      <c r="J412" s="75"/>
      <c r="K412" s="76"/>
      <c r="L412" s="76"/>
      <c r="M412" s="76"/>
      <c r="N412" s="76"/>
      <c r="O412" s="76"/>
      <c r="P412" s="131"/>
      <c r="Q412" s="131"/>
      <c r="R412" s="131"/>
      <c r="S412" s="131"/>
      <c r="T412" s="131"/>
      <c r="U412" s="131"/>
      <c r="V412" s="131"/>
      <c r="W412" s="131"/>
      <c r="X412" s="131"/>
      <c r="Y412" s="131"/>
      <c r="Z412" s="131"/>
      <c r="AA412" s="78"/>
    </row>
    <row r="413" spans="1:27" s="77" customFormat="1" x14ac:dyDescent="0.25">
      <c r="A413" s="75"/>
      <c r="B413" s="75"/>
      <c r="C413" s="75"/>
      <c r="D413" s="75"/>
      <c r="E413" s="112"/>
      <c r="F413" s="75"/>
      <c r="G413" s="75"/>
      <c r="H413" s="75"/>
      <c r="I413" s="75"/>
      <c r="J413" s="75"/>
      <c r="K413" s="76"/>
      <c r="L413" s="76"/>
      <c r="M413" s="76"/>
      <c r="N413" s="76"/>
      <c r="O413" s="76"/>
      <c r="P413" s="131"/>
      <c r="Q413" s="131"/>
      <c r="R413" s="131"/>
      <c r="S413" s="131"/>
      <c r="T413" s="131"/>
      <c r="U413" s="131"/>
      <c r="V413" s="131"/>
      <c r="W413" s="131"/>
      <c r="X413" s="131"/>
      <c r="Y413" s="131"/>
      <c r="Z413" s="131"/>
      <c r="AA413" s="78"/>
    </row>
    <row r="414" spans="1:27" s="77" customFormat="1" x14ac:dyDescent="0.25">
      <c r="A414" s="75"/>
      <c r="B414" s="75"/>
      <c r="C414" s="75"/>
      <c r="D414" s="75"/>
      <c r="E414" s="112"/>
      <c r="F414" s="75"/>
      <c r="G414" s="75"/>
      <c r="H414" s="75"/>
      <c r="I414" s="75"/>
      <c r="J414" s="75"/>
      <c r="K414" s="76"/>
      <c r="L414" s="76"/>
      <c r="M414" s="76"/>
      <c r="N414" s="76"/>
      <c r="O414" s="76"/>
      <c r="P414" s="131"/>
      <c r="Q414" s="131"/>
      <c r="R414" s="131"/>
      <c r="S414" s="131"/>
      <c r="T414" s="131"/>
      <c r="U414" s="131"/>
      <c r="V414" s="131"/>
      <c r="W414" s="131"/>
      <c r="X414" s="131"/>
      <c r="Y414" s="131"/>
      <c r="Z414" s="131"/>
      <c r="AA414" s="78"/>
    </row>
    <row r="415" spans="1:27" s="77" customFormat="1" x14ac:dyDescent="0.25">
      <c r="A415" s="75"/>
      <c r="B415" s="75"/>
      <c r="C415" s="75"/>
      <c r="D415" s="75"/>
      <c r="E415" s="112"/>
      <c r="F415" s="75"/>
      <c r="G415" s="75"/>
      <c r="H415" s="75"/>
      <c r="I415" s="75"/>
      <c r="J415" s="75"/>
      <c r="K415" s="76"/>
      <c r="L415" s="76"/>
      <c r="M415" s="76"/>
      <c r="N415" s="76"/>
      <c r="O415" s="76"/>
      <c r="P415" s="131"/>
      <c r="Q415" s="131"/>
      <c r="R415" s="131"/>
      <c r="S415" s="131"/>
      <c r="T415" s="131"/>
      <c r="U415" s="131"/>
      <c r="V415" s="131"/>
      <c r="W415" s="131"/>
      <c r="X415" s="131"/>
      <c r="Y415" s="131"/>
      <c r="Z415" s="131"/>
      <c r="AA415" s="78"/>
    </row>
    <row r="416" spans="1:27" s="77" customFormat="1" x14ac:dyDescent="0.25">
      <c r="A416" s="75"/>
      <c r="B416" s="75"/>
      <c r="C416" s="75"/>
      <c r="D416" s="75"/>
      <c r="E416" s="112"/>
      <c r="F416" s="75"/>
      <c r="G416" s="75"/>
      <c r="H416" s="75"/>
      <c r="I416" s="75"/>
      <c r="J416" s="75"/>
      <c r="K416" s="76"/>
      <c r="L416" s="76"/>
      <c r="M416" s="76"/>
      <c r="N416" s="76"/>
      <c r="O416" s="76"/>
      <c r="P416" s="131"/>
      <c r="Q416" s="131"/>
      <c r="R416" s="131"/>
      <c r="S416" s="131"/>
      <c r="T416" s="131"/>
      <c r="U416" s="131"/>
      <c r="V416" s="131"/>
      <c r="W416" s="131"/>
      <c r="X416" s="131"/>
      <c r="Y416" s="131"/>
      <c r="Z416" s="131"/>
      <c r="AA416" s="78"/>
    </row>
    <row r="417" spans="1:27" s="77" customFormat="1" x14ac:dyDescent="0.25">
      <c r="A417" s="75"/>
      <c r="B417" s="75"/>
      <c r="C417" s="75"/>
      <c r="D417" s="75"/>
      <c r="E417" s="112"/>
      <c r="F417" s="75"/>
      <c r="G417" s="75"/>
      <c r="H417" s="75"/>
      <c r="I417" s="75"/>
      <c r="J417" s="75"/>
      <c r="K417" s="76"/>
      <c r="L417" s="76"/>
      <c r="M417" s="76"/>
      <c r="N417" s="76"/>
      <c r="O417" s="76"/>
      <c r="P417" s="131"/>
      <c r="Q417" s="131"/>
      <c r="R417" s="131"/>
      <c r="S417" s="131"/>
      <c r="T417" s="131"/>
      <c r="U417" s="131"/>
      <c r="V417" s="131"/>
      <c r="W417" s="131"/>
      <c r="X417" s="131"/>
      <c r="Y417" s="131"/>
      <c r="Z417" s="131"/>
      <c r="AA417" s="78"/>
    </row>
    <row r="418" spans="1:27" s="77" customFormat="1" x14ac:dyDescent="0.25">
      <c r="A418" s="75"/>
      <c r="B418" s="75"/>
      <c r="C418" s="75"/>
      <c r="D418" s="75"/>
      <c r="E418" s="112"/>
      <c r="F418" s="75"/>
      <c r="G418" s="75"/>
      <c r="H418" s="75"/>
      <c r="I418" s="75"/>
      <c r="J418" s="75"/>
      <c r="K418" s="76"/>
      <c r="L418" s="76"/>
      <c r="M418" s="76"/>
      <c r="N418" s="76"/>
      <c r="O418" s="76"/>
      <c r="P418" s="131"/>
      <c r="Q418" s="131"/>
      <c r="R418" s="131"/>
      <c r="S418" s="131"/>
      <c r="T418" s="131"/>
      <c r="U418" s="131"/>
      <c r="V418" s="131"/>
      <c r="W418" s="131"/>
      <c r="X418" s="131"/>
      <c r="Y418" s="131"/>
      <c r="Z418" s="131"/>
      <c r="AA418" s="78"/>
    </row>
    <row r="419" spans="1:27" s="77" customFormat="1" x14ac:dyDescent="0.25">
      <c r="A419" s="75"/>
      <c r="B419" s="75"/>
      <c r="C419" s="75"/>
      <c r="D419" s="75"/>
      <c r="E419" s="112"/>
      <c r="F419" s="75"/>
      <c r="G419" s="75"/>
      <c r="H419" s="75"/>
      <c r="I419" s="75"/>
      <c r="J419" s="75"/>
      <c r="K419" s="76"/>
      <c r="L419" s="76"/>
      <c r="M419" s="76"/>
      <c r="N419" s="76"/>
      <c r="O419" s="76"/>
      <c r="P419" s="131"/>
      <c r="Q419" s="131"/>
      <c r="R419" s="131"/>
      <c r="S419" s="131"/>
      <c r="T419" s="131"/>
      <c r="U419" s="131"/>
      <c r="V419" s="131"/>
      <c r="W419" s="131"/>
      <c r="X419" s="131"/>
      <c r="Y419" s="131"/>
      <c r="Z419" s="131"/>
      <c r="AA419" s="78"/>
    </row>
    <row r="420" spans="1:27" s="77" customFormat="1" x14ac:dyDescent="0.25">
      <c r="A420" s="75"/>
      <c r="B420" s="75"/>
      <c r="C420" s="75"/>
      <c r="D420" s="75"/>
      <c r="E420" s="112"/>
      <c r="F420" s="75"/>
      <c r="G420" s="75"/>
      <c r="H420" s="75"/>
      <c r="I420" s="75"/>
      <c r="J420" s="75"/>
      <c r="K420" s="76"/>
      <c r="L420" s="76"/>
      <c r="M420" s="76"/>
      <c r="N420" s="76"/>
      <c r="O420" s="76"/>
      <c r="P420" s="131"/>
      <c r="Q420" s="131"/>
      <c r="R420" s="131"/>
      <c r="S420" s="131"/>
      <c r="T420" s="131"/>
      <c r="U420" s="131"/>
      <c r="V420" s="131"/>
      <c r="W420" s="131"/>
      <c r="X420" s="131"/>
      <c r="Y420" s="131"/>
      <c r="Z420" s="131"/>
      <c r="AA420" s="78"/>
    </row>
    <row r="421" spans="1:27" s="77" customFormat="1" x14ac:dyDescent="0.25">
      <c r="A421" s="75"/>
      <c r="B421" s="75"/>
      <c r="C421" s="75"/>
      <c r="D421" s="75"/>
      <c r="E421" s="112"/>
      <c r="F421" s="75"/>
      <c r="G421" s="75"/>
      <c r="H421" s="75"/>
      <c r="I421" s="75"/>
      <c r="J421" s="75"/>
      <c r="K421" s="76"/>
      <c r="L421" s="76"/>
      <c r="M421" s="76"/>
      <c r="N421" s="76"/>
      <c r="O421" s="76"/>
      <c r="P421" s="131"/>
      <c r="Q421" s="131"/>
      <c r="R421" s="131"/>
      <c r="S421" s="131"/>
      <c r="T421" s="131"/>
      <c r="U421" s="131"/>
      <c r="V421" s="131"/>
      <c r="W421" s="131"/>
      <c r="X421" s="131"/>
      <c r="Y421" s="131"/>
      <c r="Z421" s="131"/>
      <c r="AA421" s="78"/>
    </row>
    <row r="422" spans="1:27" s="77" customFormat="1" x14ac:dyDescent="0.25">
      <c r="A422" s="75"/>
      <c r="B422" s="75"/>
      <c r="C422" s="75"/>
      <c r="D422" s="75"/>
      <c r="E422" s="112"/>
      <c r="F422" s="75"/>
      <c r="G422" s="75"/>
      <c r="H422" s="75"/>
      <c r="I422" s="75"/>
      <c r="J422" s="75"/>
      <c r="K422" s="76"/>
      <c r="L422" s="76"/>
      <c r="M422" s="76"/>
      <c r="N422" s="76"/>
      <c r="O422" s="76"/>
      <c r="P422" s="131"/>
      <c r="Q422" s="131"/>
      <c r="R422" s="131"/>
      <c r="S422" s="131"/>
      <c r="T422" s="131"/>
      <c r="U422" s="131"/>
      <c r="V422" s="131"/>
      <c r="W422" s="131"/>
      <c r="X422" s="131"/>
      <c r="Y422" s="131"/>
      <c r="Z422" s="131"/>
      <c r="AA422" s="78"/>
    </row>
    <row r="423" spans="1:27" s="77" customFormat="1" x14ac:dyDescent="0.25">
      <c r="A423" s="75"/>
      <c r="B423" s="75"/>
      <c r="C423" s="75"/>
      <c r="D423" s="75"/>
      <c r="E423" s="112"/>
      <c r="F423" s="75"/>
      <c r="G423" s="75"/>
      <c r="H423" s="75"/>
      <c r="I423" s="75"/>
      <c r="J423" s="75"/>
      <c r="K423" s="76"/>
      <c r="L423" s="76"/>
      <c r="M423" s="76"/>
      <c r="N423" s="76"/>
      <c r="O423" s="76"/>
      <c r="P423" s="131"/>
      <c r="Q423" s="131"/>
      <c r="R423" s="131"/>
      <c r="S423" s="131"/>
      <c r="T423" s="131"/>
      <c r="U423" s="131"/>
      <c r="V423" s="131"/>
      <c r="W423" s="131"/>
      <c r="X423" s="131"/>
      <c r="Y423" s="131"/>
      <c r="Z423" s="131"/>
      <c r="AA423" s="78"/>
    </row>
    <row r="424" spans="1:27" s="77" customFormat="1" x14ac:dyDescent="0.25">
      <c r="A424" s="75"/>
      <c r="B424" s="75"/>
      <c r="C424" s="75"/>
      <c r="D424" s="75"/>
      <c r="E424" s="112"/>
      <c r="F424" s="75"/>
      <c r="G424" s="75"/>
      <c r="H424" s="75"/>
      <c r="I424" s="75"/>
      <c r="J424" s="75"/>
      <c r="K424" s="76"/>
      <c r="L424" s="76"/>
      <c r="M424" s="76"/>
      <c r="N424" s="76"/>
      <c r="O424" s="76"/>
      <c r="P424" s="131"/>
      <c r="Q424" s="131"/>
      <c r="R424" s="131"/>
      <c r="S424" s="131"/>
      <c r="T424" s="131"/>
      <c r="U424" s="131"/>
      <c r="V424" s="131"/>
      <c r="W424" s="131"/>
      <c r="X424" s="131"/>
      <c r="Y424" s="131"/>
      <c r="Z424" s="131"/>
      <c r="AA424" s="78"/>
    </row>
    <row r="425" spans="1:27" s="77" customFormat="1" x14ac:dyDescent="0.25">
      <c r="A425" s="75"/>
      <c r="B425" s="75"/>
      <c r="C425" s="75"/>
      <c r="D425" s="75"/>
      <c r="E425" s="112"/>
      <c r="F425" s="75"/>
      <c r="G425" s="75"/>
      <c r="H425" s="75"/>
      <c r="I425" s="75"/>
      <c r="J425" s="75"/>
      <c r="K425" s="76"/>
      <c r="L425" s="76"/>
      <c r="M425" s="76"/>
      <c r="N425" s="76"/>
      <c r="O425" s="76"/>
      <c r="P425" s="131"/>
      <c r="Q425" s="131"/>
      <c r="R425" s="131"/>
      <c r="S425" s="131"/>
      <c r="T425" s="131"/>
      <c r="U425" s="131"/>
      <c r="V425" s="131"/>
      <c r="W425" s="131"/>
      <c r="X425" s="131"/>
      <c r="Y425" s="131"/>
      <c r="Z425" s="131"/>
      <c r="AA425" s="78"/>
    </row>
    <row r="426" spans="1:27" s="77" customFormat="1" x14ac:dyDescent="0.25">
      <c r="A426" s="75"/>
      <c r="B426" s="75"/>
      <c r="C426" s="75"/>
      <c r="D426" s="75"/>
      <c r="E426" s="112"/>
      <c r="F426" s="75"/>
      <c r="G426" s="75"/>
      <c r="H426" s="75"/>
      <c r="I426" s="75"/>
      <c r="J426" s="75"/>
      <c r="K426" s="76"/>
      <c r="L426" s="76"/>
      <c r="M426" s="76"/>
      <c r="N426" s="76"/>
      <c r="O426" s="76"/>
      <c r="P426" s="131"/>
      <c r="Q426" s="131"/>
      <c r="R426" s="131"/>
      <c r="S426" s="131"/>
      <c r="T426" s="131"/>
      <c r="U426" s="131"/>
      <c r="V426" s="131"/>
      <c r="W426" s="131"/>
      <c r="X426" s="131"/>
      <c r="Y426" s="131"/>
      <c r="Z426" s="131"/>
      <c r="AA426" s="78"/>
    </row>
    <row r="427" spans="1:27" s="77" customFormat="1" x14ac:dyDescent="0.25">
      <c r="A427" s="75"/>
      <c r="B427" s="75"/>
      <c r="C427" s="75"/>
      <c r="D427" s="75"/>
      <c r="E427" s="112"/>
      <c r="F427" s="75"/>
      <c r="G427" s="75"/>
      <c r="H427" s="75"/>
      <c r="I427" s="75"/>
      <c r="J427" s="75"/>
      <c r="K427" s="76"/>
      <c r="L427" s="76"/>
      <c r="M427" s="76"/>
      <c r="N427" s="76"/>
      <c r="O427" s="76"/>
      <c r="P427" s="131"/>
      <c r="Q427" s="131"/>
      <c r="R427" s="131"/>
      <c r="S427" s="131"/>
      <c r="T427" s="131"/>
      <c r="U427" s="131"/>
      <c r="V427" s="131"/>
      <c r="W427" s="131"/>
      <c r="X427" s="131"/>
      <c r="Y427" s="131"/>
      <c r="Z427" s="131"/>
      <c r="AA427" s="78"/>
    </row>
    <row r="428" spans="1:27" s="77" customFormat="1" x14ac:dyDescent="0.25">
      <c r="A428" s="75"/>
      <c r="B428" s="75"/>
      <c r="C428" s="75"/>
      <c r="D428" s="75"/>
      <c r="E428" s="112"/>
      <c r="F428" s="75"/>
      <c r="G428" s="75"/>
      <c r="H428" s="75"/>
      <c r="I428" s="75"/>
      <c r="J428" s="75"/>
      <c r="K428" s="76"/>
      <c r="L428" s="76"/>
      <c r="M428" s="76"/>
      <c r="N428" s="76"/>
      <c r="O428" s="76"/>
      <c r="P428" s="131"/>
      <c r="Q428" s="131"/>
      <c r="R428" s="131"/>
      <c r="S428" s="131"/>
      <c r="T428" s="131"/>
      <c r="U428" s="131"/>
      <c r="V428" s="131"/>
      <c r="W428" s="131"/>
      <c r="X428" s="131"/>
      <c r="Y428" s="131"/>
      <c r="Z428" s="131"/>
      <c r="AA428" s="78"/>
    </row>
    <row r="429" spans="1:27" s="77" customFormat="1" x14ac:dyDescent="0.25">
      <c r="A429" s="75"/>
      <c r="B429" s="75"/>
      <c r="C429" s="75"/>
      <c r="D429" s="75"/>
      <c r="E429" s="112"/>
      <c r="F429" s="75"/>
      <c r="G429" s="75"/>
      <c r="H429" s="75"/>
      <c r="I429" s="75"/>
      <c r="J429" s="75"/>
      <c r="K429" s="76"/>
      <c r="L429" s="76"/>
      <c r="M429" s="76"/>
      <c r="N429" s="76"/>
      <c r="O429" s="76"/>
      <c r="P429" s="131"/>
      <c r="Q429" s="131"/>
      <c r="R429" s="131"/>
      <c r="S429" s="131"/>
      <c r="T429" s="131"/>
      <c r="U429" s="131"/>
      <c r="V429" s="131"/>
      <c r="W429" s="131"/>
      <c r="X429" s="131"/>
      <c r="Y429" s="131"/>
      <c r="Z429" s="131"/>
      <c r="AA429" s="78"/>
    </row>
    <row r="430" spans="1:27" s="77" customFormat="1" x14ac:dyDescent="0.25">
      <c r="A430" s="75"/>
      <c r="B430" s="75"/>
      <c r="C430" s="75"/>
      <c r="D430" s="75"/>
      <c r="E430" s="112"/>
      <c r="F430" s="75"/>
      <c r="G430" s="75"/>
      <c r="H430" s="75"/>
      <c r="I430" s="75"/>
      <c r="J430" s="75"/>
      <c r="K430" s="76"/>
      <c r="L430" s="76"/>
      <c r="M430" s="76"/>
      <c r="N430" s="76"/>
      <c r="O430" s="76"/>
      <c r="P430" s="131"/>
      <c r="Q430" s="131"/>
      <c r="R430" s="131"/>
      <c r="S430" s="131"/>
      <c r="T430" s="131"/>
      <c r="U430" s="131"/>
      <c r="V430" s="131"/>
      <c r="W430" s="131"/>
      <c r="X430" s="131"/>
      <c r="Y430" s="131"/>
      <c r="Z430" s="131"/>
      <c r="AA430" s="78"/>
    </row>
    <row r="431" spans="1:27" s="77" customFormat="1" x14ac:dyDescent="0.25">
      <c r="A431" s="75"/>
      <c r="B431" s="75"/>
      <c r="C431" s="75"/>
      <c r="D431" s="75"/>
      <c r="E431" s="112"/>
      <c r="F431" s="75"/>
      <c r="G431" s="75"/>
      <c r="H431" s="75"/>
      <c r="I431" s="75"/>
      <c r="J431" s="75"/>
      <c r="K431" s="76"/>
      <c r="L431" s="76"/>
      <c r="M431" s="76"/>
      <c r="N431" s="76"/>
      <c r="O431" s="76"/>
      <c r="P431" s="131"/>
      <c r="Q431" s="131"/>
      <c r="R431" s="131"/>
      <c r="S431" s="131"/>
      <c r="T431" s="131"/>
      <c r="U431" s="131"/>
      <c r="V431" s="131"/>
      <c r="W431" s="131"/>
      <c r="X431" s="131"/>
      <c r="Y431" s="131"/>
      <c r="Z431" s="131"/>
      <c r="AA431" s="78"/>
    </row>
    <row r="432" spans="1:27" s="77" customFormat="1" x14ac:dyDescent="0.25">
      <c r="A432" s="75"/>
      <c r="B432" s="75"/>
      <c r="C432" s="75"/>
      <c r="D432" s="75"/>
      <c r="E432" s="112"/>
      <c r="F432" s="75"/>
      <c r="G432" s="75"/>
      <c r="H432" s="75"/>
      <c r="I432" s="75"/>
      <c r="J432" s="75"/>
      <c r="K432" s="76"/>
      <c r="L432" s="76"/>
      <c r="M432" s="76"/>
      <c r="N432" s="76"/>
      <c r="O432" s="76"/>
      <c r="P432" s="131"/>
      <c r="Q432" s="131"/>
      <c r="R432" s="131"/>
      <c r="S432" s="131"/>
      <c r="T432" s="131"/>
      <c r="U432" s="131"/>
      <c r="V432" s="131"/>
      <c r="W432" s="131"/>
      <c r="X432" s="131"/>
      <c r="Y432" s="131"/>
      <c r="Z432" s="131"/>
      <c r="AA432" s="78"/>
    </row>
    <row r="433" spans="1:27" s="77" customFormat="1" x14ac:dyDescent="0.25">
      <c r="A433" s="75"/>
      <c r="B433" s="75"/>
      <c r="C433" s="75"/>
      <c r="D433" s="75"/>
      <c r="E433" s="112"/>
      <c r="F433" s="75"/>
      <c r="G433" s="75"/>
      <c r="H433" s="75"/>
      <c r="I433" s="75"/>
      <c r="J433" s="75"/>
      <c r="K433" s="76"/>
      <c r="L433" s="76"/>
      <c r="M433" s="76"/>
      <c r="N433" s="76"/>
      <c r="O433" s="76"/>
      <c r="P433" s="131"/>
      <c r="Q433" s="131"/>
      <c r="R433" s="131"/>
      <c r="S433" s="131"/>
      <c r="T433" s="131"/>
      <c r="U433" s="131"/>
      <c r="V433" s="131"/>
      <c r="W433" s="131"/>
      <c r="X433" s="131"/>
      <c r="Y433" s="131"/>
      <c r="Z433" s="131"/>
      <c r="AA433" s="78"/>
    </row>
    <row r="434" spans="1:27" s="77" customFormat="1" x14ac:dyDescent="0.25">
      <c r="A434" s="75"/>
      <c r="B434" s="75"/>
      <c r="C434" s="75"/>
      <c r="D434" s="75"/>
      <c r="E434" s="112"/>
      <c r="F434" s="75"/>
      <c r="G434" s="75"/>
      <c r="H434" s="75"/>
      <c r="I434" s="75"/>
      <c r="J434" s="75"/>
      <c r="K434" s="76"/>
      <c r="L434" s="76"/>
      <c r="M434" s="76"/>
      <c r="N434" s="76"/>
      <c r="O434" s="76"/>
      <c r="P434" s="131"/>
      <c r="Q434" s="131"/>
      <c r="R434" s="131"/>
      <c r="S434" s="131"/>
      <c r="T434" s="131"/>
      <c r="U434" s="131"/>
      <c r="V434" s="131"/>
      <c r="W434" s="131"/>
      <c r="X434" s="131"/>
      <c r="Y434" s="131"/>
      <c r="Z434" s="131"/>
      <c r="AA434" s="78"/>
    </row>
    <row r="435" spans="1:27" s="77" customFormat="1" x14ac:dyDescent="0.25">
      <c r="A435" s="75"/>
      <c r="B435" s="75"/>
      <c r="C435" s="75"/>
      <c r="D435" s="75"/>
      <c r="E435" s="112"/>
      <c r="F435" s="75"/>
      <c r="G435" s="75"/>
      <c r="H435" s="75"/>
      <c r="I435" s="75"/>
      <c r="J435" s="75"/>
      <c r="K435" s="76"/>
      <c r="L435" s="76"/>
      <c r="M435" s="76"/>
      <c r="N435" s="76"/>
      <c r="O435" s="76"/>
      <c r="P435" s="131"/>
      <c r="Q435" s="131"/>
      <c r="R435" s="131"/>
      <c r="S435" s="131"/>
      <c r="T435" s="131"/>
      <c r="U435" s="131"/>
      <c r="V435" s="131"/>
      <c r="W435" s="131"/>
      <c r="X435" s="131"/>
      <c r="Y435" s="131"/>
      <c r="Z435" s="131"/>
      <c r="AA435" s="78"/>
    </row>
    <row r="436" spans="1:27" s="77" customFormat="1" x14ac:dyDescent="0.25">
      <c r="A436" s="75"/>
      <c r="B436" s="75"/>
      <c r="C436" s="75"/>
      <c r="D436" s="75"/>
      <c r="E436" s="112"/>
      <c r="F436" s="75"/>
      <c r="G436" s="75"/>
      <c r="H436" s="75"/>
      <c r="I436" s="75"/>
      <c r="J436" s="75"/>
      <c r="K436" s="76"/>
      <c r="L436" s="76"/>
      <c r="M436" s="76"/>
      <c r="N436" s="76"/>
      <c r="O436" s="76"/>
      <c r="P436" s="131"/>
      <c r="Q436" s="131"/>
      <c r="R436" s="131"/>
      <c r="S436" s="131"/>
      <c r="T436" s="131"/>
      <c r="U436" s="131"/>
      <c r="V436" s="131"/>
      <c r="W436" s="131"/>
      <c r="X436" s="131"/>
      <c r="Y436" s="131"/>
      <c r="Z436" s="131"/>
      <c r="AA436" s="78"/>
    </row>
    <row r="437" spans="1:27" s="77" customFormat="1" x14ac:dyDescent="0.25">
      <c r="A437" s="75"/>
      <c r="B437" s="75"/>
      <c r="C437" s="75"/>
      <c r="D437" s="75"/>
      <c r="E437" s="112"/>
      <c r="F437" s="75"/>
      <c r="G437" s="75"/>
      <c r="H437" s="75"/>
      <c r="I437" s="75"/>
      <c r="J437" s="75"/>
      <c r="K437" s="76"/>
      <c r="L437" s="76"/>
      <c r="M437" s="76"/>
      <c r="N437" s="76"/>
      <c r="O437" s="76"/>
      <c r="P437" s="131"/>
      <c r="Q437" s="131"/>
      <c r="R437" s="131"/>
      <c r="S437" s="131"/>
      <c r="T437" s="131"/>
      <c r="U437" s="131"/>
      <c r="V437" s="131"/>
      <c r="W437" s="131"/>
      <c r="X437" s="131"/>
      <c r="Y437" s="131"/>
      <c r="Z437" s="131"/>
      <c r="AA437" s="78"/>
    </row>
    <row r="438" spans="1:27" s="77" customFormat="1" x14ac:dyDescent="0.25">
      <c r="A438" s="75"/>
      <c r="B438" s="75"/>
      <c r="C438" s="75"/>
      <c r="D438" s="75"/>
      <c r="E438" s="112"/>
      <c r="F438" s="75"/>
      <c r="G438" s="75"/>
      <c r="H438" s="75"/>
      <c r="I438" s="75"/>
      <c r="J438" s="75"/>
      <c r="K438" s="76"/>
      <c r="L438" s="76"/>
      <c r="M438" s="76"/>
      <c r="N438" s="76"/>
      <c r="O438" s="76"/>
      <c r="P438" s="131"/>
      <c r="Q438" s="131"/>
      <c r="R438" s="131"/>
      <c r="S438" s="131"/>
      <c r="T438" s="131"/>
      <c r="U438" s="131"/>
      <c r="V438" s="131"/>
      <c r="W438" s="131"/>
      <c r="X438" s="131"/>
      <c r="Y438" s="131"/>
      <c r="Z438" s="131"/>
      <c r="AA438" s="78"/>
    </row>
    <row r="439" spans="1:27" s="77" customFormat="1" x14ac:dyDescent="0.25">
      <c r="A439" s="75"/>
      <c r="B439" s="75"/>
      <c r="C439" s="75"/>
      <c r="D439" s="75"/>
      <c r="E439" s="112"/>
      <c r="F439" s="75"/>
      <c r="G439" s="75"/>
      <c r="H439" s="75"/>
      <c r="I439" s="75"/>
      <c r="J439" s="75"/>
      <c r="K439" s="76"/>
      <c r="L439" s="76"/>
      <c r="M439" s="76"/>
      <c r="N439" s="76"/>
      <c r="O439" s="76"/>
      <c r="P439" s="131"/>
      <c r="Q439" s="131"/>
      <c r="R439" s="131"/>
      <c r="S439" s="131"/>
      <c r="T439" s="131"/>
      <c r="U439" s="131"/>
      <c r="V439" s="131"/>
      <c r="W439" s="131"/>
      <c r="X439" s="131"/>
      <c r="Y439" s="131"/>
      <c r="Z439" s="131"/>
      <c r="AA439" s="78"/>
    </row>
    <row r="440" spans="1:27" s="77" customFormat="1" x14ac:dyDescent="0.25">
      <c r="A440" s="75"/>
      <c r="B440" s="75"/>
      <c r="C440" s="75"/>
      <c r="D440" s="75"/>
      <c r="E440" s="112"/>
      <c r="F440" s="75"/>
      <c r="G440" s="75"/>
      <c r="H440" s="75"/>
      <c r="I440" s="75"/>
      <c r="J440" s="75"/>
      <c r="K440" s="76"/>
      <c r="L440" s="76"/>
      <c r="M440" s="76"/>
      <c r="N440" s="76"/>
      <c r="O440" s="76"/>
      <c r="P440" s="131"/>
      <c r="Q440" s="131"/>
      <c r="R440" s="131"/>
      <c r="S440" s="131"/>
      <c r="T440" s="131"/>
      <c r="U440" s="131"/>
      <c r="V440" s="131"/>
      <c r="W440" s="131"/>
      <c r="X440" s="131"/>
      <c r="Y440" s="131"/>
      <c r="Z440" s="131"/>
      <c r="AA440" s="78"/>
    </row>
    <row r="441" spans="1:27" s="77" customFormat="1" x14ac:dyDescent="0.25">
      <c r="A441" s="75"/>
      <c r="B441" s="75"/>
      <c r="C441" s="75"/>
      <c r="D441" s="75"/>
      <c r="E441" s="112"/>
      <c r="F441" s="75"/>
      <c r="G441" s="75"/>
      <c r="H441" s="75"/>
      <c r="I441" s="75"/>
      <c r="J441" s="75"/>
      <c r="K441" s="76"/>
      <c r="L441" s="76"/>
      <c r="M441" s="76"/>
      <c r="N441" s="76"/>
      <c r="O441" s="76"/>
      <c r="P441" s="131"/>
      <c r="Q441" s="131"/>
      <c r="R441" s="131"/>
      <c r="S441" s="131"/>
      <c r="T441" s="131"/>
      <c r="U441" s="131"/>
      <c r="V441" s="131"/>
      <c r="W441" s="131"/>
      <c r="X441" s="131"/>
      <c r="Y441" s="131"/>
      <c r="Z441" s="131"/>
      <c r="AA441" s="78"/>
    </row>
    <row r="442" spans="1:27" s="77" customFormat="1" x14ac:dyDescent="0.25">
      <c r="A442" s="75"/>
      <c r="B442" s="75"/>
      <c r="C442" s="75"/>
      <c r="D442" s="75"/>
      <c r="E442" s="112"/>
      <c r="F442" s="75"/>
      <c r="G442" s="75"/>
      <c r="H442" s="75"/>
      <c r="I442" s="75"/>
      <c r="J442" s="75"/>
      <c r="K442" s="76"/>
      <c r="L442" s="76"/>
      <c r="M442" s="76"/>
      <c r="N442" s="76"/>
      <c r="O442" s="76"/>
      <c r="P442" s="131"/>
      <c r="Q442" s="131"/>
      <c r="R442" s="131"/>
      <c r="S442" s="131"/>
      <c r="T442" s="131"/>
      <c r="U442" s="131"/>
      <c r="V442" s="131"/>
      <c r="W442" s="131"/>
      <c r="X442" s="131"/>
      <c r="Y442" s="131"/>
      <c r="Z442" s="131"/>
      <c r="AA442" s="78"/>
    </row>
    <row r="443" spans="1:27" s="77" customFormat="1" x14ac:dyDescent="0.25">
      <c r="A443" s="75"/>
      <c r="B443" s="75"/>
      <c r="C443" s="75"/>
      <c r="D443" s="75"/>
      <c r="E443" s="112"/>
      <c r="F443" s="75"/>
      <c r="G443" s="75"/>
      <c r="H443" s="75"/>
      <c r="I443" s="75"/>
      <c r="J443" s="75"/>
      <c r="K443" s="76"/>
      <c r="L443" s="76"/>
      <c r="M443" s="76"/>
      <c r="N443" s="76"/>
      <c r="O443" s="76"/>
      <c r="P443" s="131"/>
      <c r="Q443" s="131"/>
      <c r="R443" s="131"/>
      <c r="S443" s="131"/>
      <c r="T443" s="131"/>
      <c r="U443" s="131"/>
      <c r="V443" s="131"/>
      <c r="W443" s="131"/>
      <c r="X443" s="131"/>
      <c r="Y443" s="131"/>
      <c r="Z443" s="131"/>
      <c r="AA443" s="78"/>
    </row>
    <row r="444" spans="1:27" s="77" customFormat="1" x14ac:dyDescent="0.25">
      <c r="A444" s="75"/>
      <c r="B444" s="75"/>
      <c r="C444" s="75"/>
      <c r="D444" s="75"/>
      <c r="E444" s="112"/>
      <c r="F444" s="75"/>
      <c r="G444" s="75"/>
      <c r="H444" s="75"/>
      <c r="I444" s="75"/>
      <c r="J444" s="75"/>
      <c r="K444" s="76"/>
      <c r="L444" s="76"/>
      <c r="M444" s="76"/>
      <c r="N444" s="76"/>
      <c r="O444" s="76"/>
      <c r="P444" s="131"/>
      <c r="Q444" s="131"/>
      <c r="R444" s="131"/>
      <c r="S444" s="131"/>
      <c r="T444" s="131"/>
      <c r="U444" s="131"/>
      <c r="V444" s="131"/>
      <c r="W444" s="131"/>
      <c r="X444" s="131"/>
      <c r="Y444" s="131"/>
      <c r="Z444" s="131"/>
      <c r="AA444" s="78"/>
    </row>
    <row r="445" spans="1:27" s="77" customFormat="1" x14ac:dyDescent="0.25">
      <c r="A445" s="75"/>
      <c r="B445" s="75"/>
      <c r="C445" s="75"/>
      <c r="D445" s="75"/>
      <c r="E445" s="112"/>
      <c r="F445" s="75"/>
      <c r="G445" s="75"/>
      <c r="H445" s="75"/>
      <c r="I445" s="75"/>
      <c r="J445" s="75"/>
      <c r="K445" s="76"/>
      <c r="L445" s="76"/>
      <c r="M445" s="76"/>
      <c r="N445" s="76"/>
      <c r="O445" s="76"/>
      <c r="P445" s="131"/>
      <c r="Q445" s="131"/>
      <c r="R445" s="131"/>
      <c r="S445" s="131"/>
      <c r="T445" s="131"/>
      <c r="U445" s="131"/>
      <c r="V445" s="131"/>
      <c r="W445" s="131"/>
      <c r="X445" s="131"/>
      <c r="Y445" s="131"/>
      <c r="Z445" s="131"/>
      <c r="AA445" s="78"/>
    </row>
    <row r="446" spans="1:27" s="77" customFormat="1" x14ac:dyDescent="0.25">
      <c r="A446" s="75"/>
      <c r="B446" s="75"/>
      <c r="C446" s="75"/>
      <c r="D446" s="75"/>
      <c r="E446" s="112"/>
      <c r="F446" s="75"/>
      <c r="G446" s="75"/>
      <c r="H446" s="75"/>
      <c r="I446" s="75"/>
      <c r="J446" s="75"/>
      <c r="K446" s="76"/>
      <c r="L446" s="76"/>
      <c r="M446" s="76"/>
      <c r="N446" s="76"/>
      <c r="O446" s="76"/>
      <c r="P446" s="131"/>
      <c r="Q446" s="131"/>
      <c r="R446" s="131"/>
      <c r="S446" s="131"/>
      <c r="T446" s="131"/>
      <c r="U446" s="131"/>
      <c r="V446" s="131"/>
      <c r="W446" s="131"/>
      <c r="X446" s="131"/>
      <c r="Y446" s="131"/>
      <c r="Z446" s="131"/>
      <c r="AA446" s="78"/>
    </row>
    <row r="447" spans="1:27" s="77" customFormat="1" x14ac:dyDescent="0.25">
      <c r="A447" s="75"/>
      <c r="B447" s="75"/>
      <c r="C447" s="75"/>
      <c r="D447" s="75"/>
      <c r="E447" s="112"/>
      <c r="F447" s="75"/>
      <c r="G447" s="75"/>
      <c r="H447" s="75"/>
      <c r="I447" s="75"/>
      <c r="J447" s="75"/>
      <c r="K447" s="76"/>
      <c r="L447" s="76"/>
      <c r="M447" s="76"/>
      <c r="N447" s="76"/>
      <c r="O447" s="76"/>
      <c r="P447" s="131"/>
      <c r="Q447" s="131"/>
      <c r="R447" s="131"/>
      <c r="S447" s="131"/>
      <c r="T447" s="131"/>
      <c r="U447" s="131"/>
      <c r="V447" s="131"/>
      <c r="W447" s="131"/>
      <c r="X447" s="131"/>
      <c r="Y447" s="131"/>
      <c r="Z447" s="131"/>
      <c r="AA447" s="78"/>
    </row>
    <row r="448" spans="1:27" s="77" customFormat="1" x14ac:dyDescent="0.25">
      <c r="A448" s="75"/>
      <c r="B448" s="75"/>
      <c r="C448" s="75"/>
      <c r="D448" s="75"/>
      <c r="E448" s="112"/>
      <c r="F448" s="75"/>
      <c r="G448" s="75"/>
      <c r="H448" s="75"/>
      <c r="I448" s="75"/>
      <c r="J448" s="75"/>
      <c r="K448" s="76"/>
      <c r="L448" s="76"/>
      <c r="M448" s="76"/>
      <c r="N448" s="76"/>
      <c r="O448" s="76"/>
      <c r="P448" s="131"/>
      <c r="Q448" s="131"/>
      <c r="R448" s="131"/>
      <c r="S448" s="131"/>
      <c r="T448" s="131"/>
      <c r="U448" s="131"/>
      <c r="V448" s="131"/>
      <c r="W448" s="131"/>
      <c r="X448" s="131"/>
      <c r="Y448" s="131"/>
      <c r="Z448" s="131"/>
      <c r="AA448" s="78"/>
    </row>
    <row r="449" spans="1:27" s="77" customFormat="1" x14ac:dyDescent="0.25">
      <c r="A449" s="75"/>
      <c r="B449" s="75"/>
      <c r="C449" s="75"/>
      <c r="D449" s="75"/>
      <c r="E449" s="112"/>
      <c r="F449" s="75"/>
      <c r="G449" s="75"/>
      <c r="H449" s="75"/>
      <c r="I449" s="75"/>
      <c r="J449" s="75"/>
      <c r="K449" s="76"/>
      <c r="L449" s="76"/>
      <c r="M449" s="76"/>
      <c r="N449" s="76"/>
      <c r="O449" s="76"/>
      <c r="P449" s="131"/>
      <c r="Q449" s="131"/>
      <c r="R449" s="131"/>
      <c r="S449" s="131"/>
      <c r="T449" s="131"/>
      <c r="U449" s="131"/>
      <c r="V449" s="131"/>
      <c r="W449" s="131"/>
      <c r="X449" s="131"/>
      <c r="Y449" s="131"/>
      <c r="Z449" s="131"/>
      <c r="AA449" s="78"/>
    </row>
    <row r="450" spans="1:27" s="77" customFormat="1" x14ac:dyDescent="0.25">
      <c r="A450" s="75"/>
      <c r="B450" s="75"/>
      <c r="C450" s="75"/>
      <c r="D450" s="75"/>
      <c r="E450" s="112"/>
      <c r="F450" s="75"/>
      <c r="G450" s="75"/>
      <c r="H450" s="75"/>
      <c r="I450" s="75"/>
      <c r="J450" s="75"/>
      <c r="K450" s="76"/>
      <c r="L450" s="76"/>
      <c r="M450" s="76"/>
      <c r="N450" s="76"/>
      <c r="O450" s="76"/>
      <c r="P450" s="131"/>
      <c r="Q450" s="131"/>
      <c r="R450" s="131"/>
      <c r="S450" s="131"/>
      <c r="T450" s="131"/>
      <c r="U450" s="131"/>
      <c r="V450" s="131"/>
      <c r="W450" s="131"/>
      <c r="X450" s="131"/>
      <c r="Y450" s="131"/>
      <c r="Z450" s="131"/>
      <c r="AA450" s="78"/>
    </row>
    <row r="451" spans="1:27" s="77" customFormat="1" x14ac:dyDescent="0.25">
      <c r="A451" s="75"/>
      <c r="B451" s="75"/>
      <c r="C451" s="75"/>
      <c r="D451" s="75"/>
      <c r="E451" s="112"/>
      <c r="F451" s="75"/>
      <c r="G451" s="75"/>
      <c r="H451" s="75"/>
      <c r="I451" s="75"/>
      <c r="J451" s="75"/>
      <c r="K451" s="76"/>
      <c r="L451" s="76"/>
      <c r="M451" s="76"/>
      <c r="N451" s="76"/>
      <c r="O451" s="76"/>
      <c r="P451" s="131"/>
      <c r="Q451" s="131"/>
      <c r="R451" s="131"/>
      <c r="S451" s="131"/>
      <c r="T451" s="131"/>
      <c r="U451" s="131"/>
      <c r="V451" s="131"/>
      <c r="W451" s="131"/>
      <c r="X451" s="131"/>
      <c r="Y451" s="131"/>
      <c r="Z451" s="131"/>
      <c r="AA451" s="78"/>
    </row>
    <row r="452" spans="1:27" s="77" customFormat="1" x14ac:dyDescent="0.25">
      <c r="A452" s="75"/>
      <c r="B452" s="75"/>
      <c r="C452" s="75"/>
      <c r="D452" s="75"/>
      <c r="E452" s="112"/>
      <c r="F452" s="75"/>
      <c r="G452" s="75"/>
      <c r="H452" s="75"/>
      <c r="I452" s="75"/>
      <c r="J452" s="75"/>
      <c r="K452" s="76"/>
      <c r="L452" s="76"/>
      <c r="M452" s="76"/>
      <c r="N452" s="76"/>
      <c r="O452" s="76"/>
      <c r="P452" s="131"/>
      <c r="Q452" s="131"/>
      <c r="R452" s="131"/>
      <c r="S452" s="131"/>
      <c r="T452" s="131"/>
      <c r="U452" s="131"/>
      <c r="V452" s="131"/>
      <c r="W452" s="131"/>
      <c r="X452" s="131"/>
      <c r="Y452" s="131"/>
      <c r="Z452" s="131"/>
      <c r="AA452" s="78"/>
    </row>
    <row r="453" spans="1:27" s="77" customFormat="1" x14ac:dyDescent="0.25">
      <c r="A453" s="75"/>
      <c r="B453" s="75"/>
      <c r="C453" s="75"/>
      <c r="D453" s="75"/>
      <c r="E453" s="112"/>
      <c r="F453" s="75"/>
      <c r="G453" s="75"/>
      <c r="H453" s="75"/>
      <c r="I453" s="75"/>
      <c r="J453" s="75"/>
      <c r="K453" s="76"/>
      <c r="L453" s="76"/>
      <c r="M453" s="76"/>
      <c r="N453" s="76"/>
      <c r="O453" s="76"/>
      <c r="P453" s="131"/>
      <c r="Q453" s="131"/>
      <c r="R453" s="131"/>
      <c r="S453" s="131"/>
      <c r="T453" s="131"/>
      <c r="U453" s="131"/>
      <c r="V453" s="131"/>
      <c r="W453" s="131"/>
      <c r="X453" s="131"/>
      <c r="Y453" s="131"/>
      <c r="Z453" s="131"/>
      <c r="AA453" s="78"/>
    </row>
    <row r="454" spans="1:27" s="77" customFormat="1" x14ac:dyDescent="0.25">
      <c r="A454" s="75"/>
      <c r="B454" s="75"/>
      <c r="C454" s="75"/>
      <c r="D454" s="75"/>
      <c r="E454" s="112"/>
      <c r="F454" s="75"/>
      <c r="G454" s="75"/>
      <c r="H454" s="75"/>
      <c r="I454" s="75"/>
      <c r="J454" s="75"/>
      <c r="K454" s="76"/>
      <c r="L454" s="76"/>
      <c r="M454" s="76"/>
      <c r="N454" s="76"/>
      <c r="O454" s="76"/>
      <c r="P454" s="131"/>
      <c r="Q454" s="131"/>
      <c r="R454" s="131"/>
      <c r="S454" s="131"/>
      <c r="T454" s="131"/>
      <c r="U454" s="131"/>
      <c r="V454" s="131"/>
      <c r="W454" s="131"/>
      <c r="X454" s="131"/>
      <c r="Y454" s="131"/>
      <c r="Z454" s="131"/>
      <c r="AA454" s="78"/>
    </row>
    <row r="455" spans="1:27" s="77" customFormat="1" x14ac:dyDescent="0.25">
      <c r="A455" s="75"/>
      <c r="B455" s="75"/>
      <c r="C455" s="75"/>
      <c r="D455" s="75"/>
      <c r="E455" s="112"/>
      <c r="F455" s="75"/>
      <c r="G455" s="75"/>
      <c r="H455" s="75"/>
      <c r="I455" s="75"/>
      <c r="J455" s="75"/>
      <c r="K455" s="76"/>
      <c r="L455" s="76"/>
      <c r="M455" s="76"/>
      <c r="N455" s="76"/>
      <c r="O455" s="76"/>
      <c r="P455" s="131"/>
      <c r="Q455" s="131"/>
      <c r="R455" s="131"/>
      <c r="S455" s="131"/>
      <c r="T455" s="131"/>
      <c r="U455" s="131"/>
      <c r="V455" s="131"/>
      <c r="W455" s="131"/>
      <c r="X455" s="131"/>
      <c r="Y455" s="131"/>
      <c r="Z455" s="131"/>
      <c r="AA455" s="78"/>
    </row>
    <row r="456" spans="1:27" s="77" customFormat="1" x14ac:dyDescent="0.25">
      <c r="A456" s="75"/>
      <c r="B456" s="75"/>
      <c r="C456" s="75"/>
      <c r="D456" s="75"/>
      <c r="E456" s="112"/>
      <c r="F456" s="75"/>
      <c r="G456" s="75"/>
      <c r="H456" s="75"/>
      <c r="I456" s="75"/>
      <c r="J456" s="75"/>
      <c r="K456" s="76"/>
      <c r="L456" s="76"/>
      <c r="M456" s="76"/>
      <c r="N456" s="76"/>
      <c r="O456" s="76"/>
      <c r="P456" s="131"/>
      <c r="Q456" s="131"/>
      <c r="R456" s="131"/>
      <c r="S456" s="131"/>
      <c r="T456" s="131"/>
      <c r="U456" s="131"/>
      <c r="V456" s="131"/>
      <c r="W456" s="131"/>
      <c r="X456" s="131"/>
      <c r="Y456" s="131"/>
      <c r="Z456" s="131"/>
      <c r="AA456" s="78"/>
    </row>
    <row r="457" spans="1:27" s="77" customFormat="1" x14ac:dyDescent="0.25">
      <c r="A457" s="75"/>
      <c r="B457" s="75"/>
      <c r="C457" s="75"/>
      <c r="D457" s="75"/>
      <c r="E457" s="112"/>
      <c r="F457" s="75"/>
      <c r="G457" s="75"/>
      <c r="H457" s="75"/>
      <c r="I457" s="75"/>
      <c r="J457" s="75"/>
      <c r="K457" s="76"/>
      <c r="L457" s="76"/>
      <c r="M457" s="76"/>
      <c r="N457" s="76"/>
      <c r="O457" s="76"/>
      <c r="P457" s="131"/>
      <c r="Q457" s="131"/>
      <c r="R457" s="131"/>
      <c r="S457" s="131"/>
      <c r="T457" s="131"/>
      <c r="U457" s="131"/>
      <c r="V457" s="131"/>
      <c r="W457" s="131"/>
      <c r="X457" s="131"/>
      <c r="Y457" s="131"/>
      <c r="Z457" s="131"/>
      <c r="AA457" s="78"/>
    </row>
    <row r="458" spans="1:27" s="77" customFormat="1" x14ac:dyDescent="0.25">
      <c r="A458" s="75"/>
      <c r="B458" s="75"/>
      <c r="C458" s="75"/>
      <c r="D458" s="75"/>
      <c r="E458" s="112"/>
      <c r="F458" s="75"/>
      <c r="G458" s="75"/>
      <c r="H458" s="75"/>
      <c r="I458" s="75"/>
      <c r="J458" s="75"/>
      <c r="K458" s="76"/>
      <c r="L458" s="76"/>
      <c r="M458" s="76"/>
      <c r="N458" s="76"/>
      <c r="O458" s="76"/>
      <c r="P458" s="131"/>
      <c r="Q458" s="131"/>
      <c r="R458" s="131"/>
      <c r="S458" s="131"/>
      <c r="T458" s="131"/>
      <c r="U458" s="131"/>
      <c r="V458" s="131"/>
      <c r="W458" s="131"/>
      <c r="X458" s="131"/>
      <c r="Y458" s="131"/>
      <c r="Z458" s="131"/>
      <c r="AA458" s="78"/>
    </row>
    <row r="459" spans="1:27" s="77" customFormat="1" x14ac:dyDescent="0.25">
      <c r="A459" s="75"/>
      <c r="B459" s="75"/>
      <c r="C459" s="75"/>
      <c r="D459" s="75"/>
      <c r="E459" s="112"/>
      <c r="F459" s="75"/>
      <c r="G459" s="75"/>
      <c r="H459" s="75"/>
      <c r="I459" s="75"/>
      <c r="J459" s="75"/>
      <c r="K459" s="76"/>
      <c r="L459" s="76"/>
      <c r="M459" s="76"/>
      <c r="N459" s="76"/>
      <c r="O459" s="76"/>
      <c r="P459" s="131"/>
      <c r="Q459" s="131"/>
      <c r="R459" s="131"/>
      <c r="S459" s="131"/>
      <c r="T459" s="131"/>
      <c r="U459" s="131"/>
      <c r="V459" s="131"/>
      <c r="W459" s="131"/>
      <c r="X459" s="131"/>
      <c r="Y459" s="131"/>
      <c r="Z459" s="131"/>
      <c r="AA459" s="78"/>
    </row>
    <row r="460" spans="1:27" s="77" customFormat="1" x14ac:dyDescent="0.25">
      <c r="A460" s="75"/>
      <c r="B460" s="75"/>
      <c r="C460" s="75"/>
      <c r="D460" s="75"/>
      <c r="E460" s="112"/>
      <c r="F460" s="75"/>
      <c r="G460" s="75"/>
      <c r="H460" s="75"/>
      <c r="I460" s="75"/>
      <c r="J460" s="75"/>
      <c r="K460" s="76"/>
      <c r="L460" s="76"/>
      <c r="M460" s="76"/>
      <c r="N460" s="76"/>
      <c r="O460" s="76"/>
      <c r="P460" s="131"/>
      <c r="Q460" s="131"/>
      <c r="R460" s="131"/>
      <c r="S460" s="131"/>
      <c r="T460" s="131"/>
      <c r="U460" s="131"/>
      <c r="V460" s="131"/>
      <c r="W460" s="131"/>
      <c r="X460" s="131"/>
      <c r="Y460" s="131"/>
      <c r="Z460" s="131"/>
      <c r="AA460" s="78"/>
    </row>
    <row r="461" spans="1:27" s="77" customFormat="1" x14ac:dyDescent="0.25">
      <c r="A461" s="75"/>
      <c r="B461" s="75"/>
      <c r="C461" s="75"/>
      <c r="D461" s="75"/>
      <c r="E461" s="112"/>
      <c r="F461" s="75"/>
      <c r="G461" s="75"/>
      <c r="H461" s="75"/>
      <c r="I461" s="75"/>
      <c r="J461" s="75"/>
      <c r="K461" s="76"/>
      <c r="L461" s="76"/>
      <c r="M461" s="76"/>
      <c r="N461" s="76"/>
      <c r="O461" s="76"/>
      <c r="P461" s="131"/>
      <c r="Q461" s="131"/>
      <c r="R461" s="131"/>
      <c r="S461" s="131"/>
      <c r="T461" s="131"/>
      <c r="U461" s="131"/>
      <c r="V461" s="131"/>
      <c r="W461" s="131"/>
      <c r="X461" s="131"/>
      <c r="Y461" s="131"/>
      <c r="Z461" s="131"/>
      <c r="AA461" s="78"/>
    </row>
    <row r="462" spans="1:27" s="77" customFormat="1" x14ac:dyDescent="0.25">
      <c r="A462" s="75"/>
      <c r="B462" s="75"/>
      <c r="C462" s="75"/>
      <c r="D462" s="75"/>
      <c r="E462" s="112"/>
      <c r="F462" s="75"/>
      <c r="G462" s="75"/>
      <c r="H462" s="75"/>
      <c r="I462" s="75"/>
      <c r="J462" s="75"/>
      <c r="K462" s="76"/>
      <c r="L462" s="76"/>
      <c r="M462" s="76"/>
      <c r="N462" s="76"/>
      <c r="O462" s="76"/>
      <c r="P462" s="131"/>
      <c r="Q462" s="131"/>
      <c r="R462" s="131"/>
      <c r="S462" s="131"/>
      <c r="T462" s="131"/>
      <c r="U462" s="131"/>
      <c r="V462" s="131"/>
      <c r="W462" s="131"/>
      <c r="X462" s="131"/>
      <c r="Y462" s="131"/>
      <c r="Z462" s="131"/>
      <c r="AA462" s="78"/>
    </row>
    <row r="463" spans="1:27" s="77" customFormat="1" x14ac:dyDescent="0.25">
      <c r="A463" s="75"/>
      <c r="B463" s="75"/>
      <c r="C463" s="75"/>
      <c r="D463" s="75"/>
      <c r="E463" s="112"/>
      <c r="F463" s="75"/>
      <c r="G463" s="75"/>
      <c r="H463" s="75"/>
      <c r="I463" s="75"/>
      <c r="J463" s="75"/>
      <c r="K463" s="76"/>
      <c r="L463" s="76"/>
      <c r="M463" s="76"/>
      <c r="N463" s="76"/>
      <c r="O463" s="76"/>
      <c r="P463" s="131"/>
      <c r="Q463" s="131"/>
      <c r="R463" s="131"/>
      <c r="S463" s="131"/>
      <c r="T463" s="131"/>
      <c r="U463" s="131"/>
      <c r="V463" s="131"/>
      <c r="W463" s="131"/>
      <c r="X463" s="131"/>
      <c r="Y463" s="131"/>
      <c r="Z463" s="131"/>
      <c r="AA463" s="78"/>
    </row>
    <row r="464" spans="1:27" s="77" customFormat="1" x14ac:dyDescent="0.25">
      <c r="A464" s="75"/>
      <c r="B464" s="75"/>
      <c r="C464" s="75"/>
      <c r="D464" s="75"/>
      <c r="E464" s="112"/>
      <c r="F464" s="75"/>
      <c r="G464" s="75"/>
      <c r="H464" s="75"/>
      <c r="I464" s="75"/>
      <c r="J464" s="75"/>
      <c r="K464" s="76"/>
      <c r="L464" s="76"/>
      <c r="M464" s="76"/>
      <c r="N464" s="76"/>
      <c r="O464" s="76"/>
      <c r="P464" s="131"/>
      <c r="Q464" s="131"/>
      <c r="R464" s="131"/>
      <c r="S464" s="131"/>
      <c r="T464" s="131"/>
      <c r="U464" s="131"/>
      <c r="V464" s="131"/>
      <c r="W464" s="131"/>
      <c r="X464" s="131"/>
      <c r="Y464" s="131"/>
      <c r="Z464" s="131"/>
      <c r="AA464" s="78"/>
    </row>
    <row r="465" spans="1:27" s="77" customFormat="1" x14ac:dyDescent="0.25">
      <c r="A465" s="75"/>
      <c r="B465" s="75"/>
      <c r="C465" s="75"/>
      <c r="D465" s="75"/>
      <c r="E465" s="112"/>
      <c r="F465" s="75"/>
      <c r="G465" s="75"/>
      <c r="H465" s="75"/>
      <c r="I465" s="75"/>
      <c r="J465" s="75"/>
      <c r="K465" s="76"/>
      <c r="L465" s="76"/>
      <c r="M465" s="76"/>
      <c r="N465" s="76"/>
      <c r="O465" s="76"/>
      <c r="P465" s="131"/>
      <c r="Q465" s="131"/>
      <c r="R465" s="131"/>
      <c r="S465" s="131"/>
      <c r="T465" s="131"/>
      <c r="U465" s="131"/>
      <c r="V465" s="131"/>
      <c r="W465" s="131"/>
      <c r="X465" s="131"/>
      <c r="Y465" s="131"/>
      <c r="Z465" s="131"/>
      <c r="AA465" s="78"/>
    </row>
    <row r="466" spans="1:27" s="77" customFormat="1" x14ac:dyDescent="0.25">
      <c r="A466" s="75"/>
      <c r="B466" s="75"/>
      <c r="C466" s="75"/>
      <c r="D466" s="75"/>
      <c r="E466" s="112"/>
      <c r="F466" s="75"/>
      <c r="G466" s="75"/>
      <c r="H466" s="75"/>
      <c r="I466" s="75"/>
      <c r="J466" s="75"/>
      <c r="K466" s="76"/>
      <c r="L466" s="76"/>
      <c r="M466" s="76"/>
      <c r="N466" s="76"/>
      <c r="O466" s="76"/>
      <c r="P466" s="131"/>
      <c r="Q466" s="131"/>
      <c r="R466" s="131"/>
      <c r="S466" s="131"/>
      <c r="T466" s="131"/>
      <c r="U466" s="131"/>
      <c r="V466" s="131"/>
      <c r="W466" s="131"/>
      <c r="X466" s="131"/>
      <c r="Y466" s="131"/>
      <c r="Z466" s="131"/>
      <c r="AA466" s="78"/>
    </row>
    <row r="467" spans="1:27" s="77" customFormat="1" x14ac:dyDescent="0.25">
      <c r="A467" s="75"/>
      <c r="B467" s="75"/>
      <c r="C467" s="75"/>
      <c r="D467" s="75"/>
      <c r="E467" s="112"/>
      <c r="F467" s="75"/>
      <c r="G467" s="75"/>
      <c r="H467" s="75"/>
      <c r="I467" s="75"/>
      <c r="J467" s="75"/>
      <c r="K467" s="76"/>
      <c r="L467" s="76"/>
      <c r="M467" s="76"/>
      <c r="N467" s="76"/>
      <c r="O467" s="76"/>
      <c r="P467" s="131"/>
      <c r="Q467" s="131"/>
      <c r="R467" s="131"/>
      <c r="S467" s="131"/>
      <c r="T467" s="131"/>
      <c r="U467" s="131"/>
      <c r="V467" s="131"/>
      <c r="W467" s="131"/>
      <c r="X467" s="131"/>
      <c r="Y467" s="131"/>
      <c r="Z467" s="131"/>
      <c r="AA467" s="78"/>
    </row>
    <row r="468" spans="1:27" s="77" customFormat="1" x14ac:dyDescent="0.25">
      <c r="A468" s="75"/>
      <c r="B468" s="75"/>
      <c r="C468" s="75"/>
      <c r="D468" s="75"/>
      <c r="E468" s="112"/>
      <c r="F468" s="75"/>
      <c r="G468" s="75"/>
      <c r="H468" s="75"/>
      <c r="I468" s="75"/>
      <c r="J468" s="75"/>
      <c r="K468" s="76"/>
      <c r="L468" s="76"/>
      <c r="M468" s="76"/>
      <c r="N468" s="76"/>
      <c r="O468" s="76"/>
      <c r="P468" s="131"/>
      <c r="Q468" s="131"/>
      <c r="R468" s="131"/>
      <c r="S468" s="131"/>
      <c r="T468" s="131"/>
      <c r="U468" s="131"/>
      <c r="V468" s="131"/>
      <c r="W468" s="131"/>
      <c r="X468" s="131"/>
      <c r="Y468" s="131"/>
      <c r="Z468" s="131"/>
      <c r="AA468" s="78"/>
    </row>
    <row r="469" spans="1:27" s="77" customFormat="1" x14ac:dyDescent="0.25">
      <c r="A469" s="75"/>
      <c r="B469" s="75"/>
      <c r="C469" s="75"/>
      <c r="D469" s="75"/>
      <c r="E469" s="112"/>
      <c r="F469" s="75"/>
      <c r="G469" s="75"/>
      <c r="H469" s="75"/>
      <c r="I469" s="75"/>
      <c r="J469" s="75"/>
      <c r="K469" s="76"/>
      <c r="L469" s="76"/>
      <c r="M469" s="76"/>
      <c r="N469" s="76"/>
      <c r="O469" s="76"/>
      <c r="P469" s="131"/>
      <c r="Q469" s="131"/>
      <c r="R469" s="131"/>
      <c r="S469" s="131"/>
      <c r="T469" s="131"/>
      <c r="U469" s="131"/>
      <c r="V469" s="131"/>
      <c r="W469" s="131"/>
      <c r="X469" s="131"/>
      <c r="Y469" s="131"/>
      <c r="Z469" s="131"/>
      <c r="AA469" s="78"/>
    </row>
    <row r="470" spans="1:27" s="77" customFormat="1" x14ac:dyDescent="0.25">
      <c r="A470" s="75"/>
      <c r="B470" s="75"/>
      <c r="C470" s="75"/>
      <c r="D470" s="75"/>
      <c r="E470" s="112"/>
      <c r="F470" s="75"/>
      <c r="G470" s="75"/>
      <c r="H470" s="75"/>
      <c r="I470" s="75"/>
      <c r="J470" s="75"/>
      <c r="K470" s="76"/>
      <c r="L470" s="76"/>
      <c r="M470" s="76"/>
      <c r="N470" s="76"/>
      <c r="O470" s="76"/>
      <c r="P470" s="131"/>
      <c r="Q470" s="131"/>
      <c r="R470" s="131"/>
      <c r="S470" s="131"/>
      <c r="T470" s="131"/>
      <c r="U470" s="131"/>
      <c r="V470" s="131"/>
      <c r="W470" s="131"/>
      <c r="X470" s="131"/>
      <c r="Y470" s="131"/>
      <c r="Z470" s="131"/>
      <c r="AA470" s="78"/>
    </row>
    <row r="471" spans="1:27" s="77" customFormat="1" x14ac:dyDescent="0.25">
      <c r="A471" s="75"/>
      <c r="B471" s="75"/>
      <c r="C471" s="75"/>
      <c r="D471" s="75"/>
      <c r="E471" s="112"/>
      <c r="F471" s="75"/>
      <c r="G471" s="75"/>
      <c r="H471" s="75"/>
      <c r="I471" s="75"/>
      <c r="J471" s="75"/>
      <c r="K471" s="76"/>
      <c r="L471" s="76"/>
      <c r="M471" s="76"/>
      <c r="N471" s="76"/>
      <c r="O471" s="76"/>
      <c r="P471" s="131"/>
      <c r="Q471" s="131"/>
      <c r="R471" s="131"/>
      <c r="S471" s="131"/>
      <c r="T471" s="131"/>
      <c r="U471" s="131"/>
      <c r="V471" s="131"/>
      <c r="W471" s="131"/>
      <c r="X471" s="131"/>
      <c r="Y471" s="131"/>
      <c r="Z471" s="131"/>
      <c r="AA471" s="78"/>
    </row>
    <row r="472" spans="1:27" s="77" customFormat="1" x14ac:dyDescent="0.25">
      <c r="A472" s="75"/>
      <c r="B472" s="75"/>
      <c r="C472" s="75"/>
      <c r="D472" s="75"/>
      <c r="E472" s="112"/>
      <c r="F472" s="75"/>
      <c r="G472" s="75"/>
      <c r="H472" s="75"/>
      <c r="I472" s="75"/>
      <c r="J472" s="75"/>
      <c r="K472" s="76"/>
      <c r="L472" s="76"/>
      <c r="M472" s="76"/>
      <c r="N472" s="76"/>
      <c r="O472" s="76"/>
      <c r="P472" s="131"/>
      <c r="Q472" s="131"/>
      <c r="R472" s="131"/>
      <c r="S472" s="131"/>
      <c r="T472" s="131"/>
      <c r="U472" s="131"/>
      <c r="V472" s="131"/>
      <c r="W472" s="131"/>
      <c r="X472" s="131"/>
      <c r="Y472" s="131"/>
      <c r="Z472" s="131"/>
      <c r="AA472" s="78"/>
    </row>
    <row r="473" spans="1:27" s="77" customFormat="1" x14ac:dyDescent="0.25">
      <c r="A473" s="75"/>
      <c r="B473" s="75"/>
      <c r="C473" s="75"/>
      <c r="D473" s="75"/>
      <c r="E473" s="112"/>
      <c r="F473" s="75"/>
      <c r="G473" s="75"/>
      <c r="H473" s="75"/>
      <c r="I473" s="75"/>
      <c r="J473" s="75"/>
      <c r="K473" s="76"/>
      <c r="L473" s="76"/>
      <c r="M473" s="76"/>
      <c r="N473" s="76"/>
      <c r="O473" s="76"/>
      <c r="P473" s="131"/>
      <c r="Q473" s="131"/>
      <c r="R473" s="131"/>
      <c r="S473" s="131"/>
      <c r="T473" s="131"/>
      <c r="U473" s="131"/>
      <c r="V473" s="131"/>
      <c r="W473" s="131"/>
      <c r="X473" s="131"/>
      <c r="Y473" s="131"/>
      <c r="Z473" s="131"/>
      <c r="AA473" s="78"/>
    </row>
    <row r="474" spans="1:27" s="77" customFormat="1" x14ac:dyDescent="0.25">
      <c r="A474" s="75"/>
      <c r="B474" s="75"/>
      <c r="C474" s="75"/>
      <c r="D474" s="75"/>
      <c r="E474" s="112"/>
      <c r="F474" s="75"/>
      <c r="G474" s="75"/>
      <c r="H474" s="75"/>
      <c r="I474" s="75"/>
      <c r="J474" s="75"/>
      <c r="K474" s="76"/>
      <c r="L474" s="76"/>
      <c r="M474" s="76"/>
      <c r="N474" s="76"/>
      <c r="O474" s="76"/>
      <c r="P474" s="131"/>
      <c r="Q474" s="131"/>
      <c r="R474" s="131"/>
      <c r="S474" s="131"/>
      <c r="T474" s="131"/>
      <c r="U474" s="131"/>
      <c r="V474" s="131"/>
      <c r="W474" s="131"/>
      <c r="X474" s="131"/>
      <c r="Y474" s="131"/>
      <c r="Z474" s="131"/>
      <c r="AA474" s="78"/>
    </row>
    <row r="475" spans="1:27" s="77" customFormat="1" x14ac:dyDescent="0.25">
      <c r="A475" s="75"/>
      <c r="B475" s="75"/>
      <c r="C475" s="75"/>
      <c r="D475" s="75"/>
      <c r="E475" s="112"/>
      <c r="F475" s="75"/>
      <c r="G475" s="75"/>
      <c r="H475" s="75"/>
      <c r="I475" s="75"/>
      <c r="J475" s="75"/>
      <c r="K475" s="76"/>
      <c r="L475" s="76"/>
      <c r="M475" s="76"/>
      <c r="N475" s="76"/>
      <c r="O475" s="76"/>
      <c r="P475" s="131"/>
      <c r="Q475" s="131"/>
      <c r="R475" s="131"/>
      <c r="S475" s="131"/>
      <c r="T475" s="131"/>
      <c r="U475" s="131"/>
      <c r="V475" s="131"/>
      <c r="W475" s="131"/>
      <c r="X475" s="131"/>
      <c r="Y475" s="131"/>
      <c r="Z475" s="131"/>
      <c r="AA475" s="78"/>
    </row>
    <row r="476" spans="1:27" s="77" customFormat="1" x14ac:dyDescent="0.25">
      <c r="A476" s="75"/>
      <c r="B476" s="75"/>
      <c r="C476" s="75"/>
      <c r="D476" s="75"/>
      <c r="E476" s="112"/>
      <c r="F476" s="75"/>
      <c r="G476" s="75"/>
      <c r="H476" s="75"/>
      <c r="I476" s="75"/>
      <c r="J476" s="75"/>
      <c r="K476" s="76"/>
      <c r="L476" s="76"/>
      <c r="M476" s="76"/>
      <c r="N476" s="76"/>
      <c r="O476" s="76"/>
      <c r="P476" s="131"/>
      <c r="Q476" s="131"/>
      <c r="R476" s="131"/>
      <c r="S476" s="131"/>
      <c r="T476" s="131"/>
      <c r="U476" s="131"/>
      <c r="V476" s="131"/>
      <c r="W476" s="131"/>
      <c r="X476" s="131"/>
      <c r="Y476" s="131"/>
      <c r="Z476" s="131"/>
      <c r="AA476" s="78"/>
    </row>
    <row r="477" spans="1:27" s="77" customFormat="1" x14ac:dyDescent="0.25">
      <c r="A477" s="75"/>
      <c r="B477" s="75"/>
      <c r="C477" s="75"/>
      <c r="D477" s="75"/>
      <c r="E477" s="112"/>
      <c r="F477" s="75"/>
      <c r="G477" s="75"/>
      <c r="H477" s="75"/>
      <c r="I477" s="75"/>
      <c r="J477" s="75"/>
      <c r="K477" s="76"/>
      <c r="L477" s="76"/>
      <c r="M477" s="76"/>
      <c r="N477" s="76"/>
      <c r="O477" s="76"/>
      <c r="P477" s="131"/>
      <c r="Q477" s="131"/>
      <c r="R477" s="131"/>
      <c r="S477" s="131"/>
      <c r="T477" s="131"/>
      <c r="U477" s="131"/>
      <c r="V477" s="131"/>
      <c r="W477" s="131"/>
      <c r="X477" s="131"/>
      <c r="Y477" s="131"/>
      <c r="Z477" s="131"/>
      <c r="AA477" s="78"/>
    </row>
    <row r="478" spans="1:27" s="77" customFormat="1" x14ac:dyDescent="0.25">
      <c r="A478" s="75"/>
      <c r="B478" s="75"/>
      <c r="C478" s="75"/>
      <c r="D478" s="75"/>
      <c r="E478" s="112"/>
      <c r="F478" s="75"/>
      <c r="G478" s="75"/>
      <c r="H478" s="75"/>
      <c r="I478" s="75"/>
      <c r="J478" s="75"/>
      <c r="K478" s="76"/>
      <c r="L478" s="76"/>
      <c r="M478" s="76"/>
      <c r="N478" s="76"/>
      <c r="O478" s="76"/>
      <c r="P478" s="131"/>
      <c r="Q478" s="131"/>
      <c r="R478" s="131"/>
      <c r="S478" s="131"/>
      <c r="T478" s="131"/>
      <c r="U478" s="131"/>
      <c r="V478" s="131"/>
      <c r="W478" s="131"/>
      <c r="X478" s="131"/>
      <c r="Y478" s="131"/>
      <c r="Z478" s="131"/>
      <c r="AA478" s="78"/>
    </row>
    <row r="479" spans="1:27" s="77" customFormat="1" x14ac:dyDescent="0.25">
      <c r="A479" s="75"/>
      <c r="B479" s="75"/>
      <c r="C479" s="75"/>
      <c r="D479" s="75"/>
      <c r="E479" s="112"/>
      <c r="F479" s="75"/>
      <c r="G479" s="75"/>
      <c r="H479" s="75"/>
      <c r="I479" s="75"/>
      <c r="J479" s="75"/>
      <c r="K479" s="76"/>
      <c r="L479" s="76"/>
      <c r="M479" s="76"/>
      <c r="N479" s="76"/>
      <c r="O479" s="76"/>
      <c r="P479" s="131"/>
      <c r="Q479" s="131"/>
      <c r="R479" s="131"/>
      <c r="S479" s="131"/>
      <c r="T479" s="131"/>
      <c r="U479" s="131"/>
      <c r="V479" s="131"/>
      <c r="W479" s="131"/>
      <c r="X479" s="131"/>
      <c r="Y479" s="131"/>
      <c r="Z479" s="131"/>
      <c r="AA479" s="78"/>
    </row>
    <row r="480" spans="1:27" s="77" customFormat="1" x14ac:dyDescent="0.25">
      <c r="A480" s="75"/>
      <c r="B480" s="75"/>
      <c r="C480" s="75"/>
      <c r="D480" s="75"/>
      <c r="E480" s="112"/>
      <c r="F480" s="75"/>
      <c r="G480" s="75"/>
      <c r="H480" s="75"/>
      <c r="I480" s="75"/>
      <c r="J480" s="75"/>
      <c r="K480" s="76"/>
      <c r="L480" s="76"/>
      <c r="M480" s="76"/>
      <c r="N480" s="76"/>
      <c r="O480" s="76"/>
      <c r="P480" s="131"/>
      <c r="Q480" s="131"/>
      <c r="R480" s="131"/>
      <c r="S480" s="131"/>
      <c r="T480" s="131"/>
      <c r="U480" s="131"/>
      <c r="V480" s="131"/>
      <c r="W480" s="131"/>
      <c r="X480" s="131"/>
      <c r="Y480" s="131"/>
      <c r="Z480" s="131"/>
      <c r="AA480" s="78"/>
    </row>
    <row r="481" spans="1:27" s="77" customFormat="1" x14ac:dyDescent="0.25">
      <c r="A481" s="75"/>
      <c r="B481" s="75"/>
      <c r="C481" s="75"/>
      <c r="D481" s="75"/>
      <c r="E481" s="112"/>
      <c r="F481" s="75"/>
      <c r="G481" s="75"/>
      <c r="H481" s="75"/>
      <c r="I481" s="75"/>
      <c r="J481" s="75"/>
      <c r="K481" s="76"/>
      <c r="L481" s="76"/>
      <c r="M481" s="76"/>
      <c r="N481" s="76"/>
      <c r="O481" s="76"/>
      <c r="P481" s="131"/>
      <c r="Q481" s="131"/>
      <c r="R481" s="131"/>
      <c r="S481" s="131"/>
      <c r="T481" s="131"/>
      <c r="U481" s="131"/>
      <c r="V481" s="131"/>
      <c r="W481" s="131"/>
      <c r="X481" s="131"/>
      <c r="Y481" s="131"/>
      <c r="Z481" s="131"/>
      <c r="AA481" s="78"/>
    </row>
    <row r="482" spans="1:27" s="77" customFormat="1" x14ac:dyDescent="0.25">
      <c r="A482" s="75"/>
      <c r="B482" s="75"/>
      <c r="C482" s="75"/>
      <c r="D482" s="75"/>
      <c r="E482" s="112"/>
      <c r="F482" s="75"/>
      <c r="G482" s="75"/>
      <c r="H482" s="75"/>
      <c r="I482" s="75"/>
      <c r="J482" s="75"/>
      <c r="K482" s="76"/>
      <c r="L482" s="76"/>
      <c r="M482" s="76"/>
      <c r="N482" s="76"/>
      <c r="O482" s="76"/>
      <c r="P482" s="131"/>
      <c r="Q482" s="131"/>
      <c r="R482" s="131"/>
      <c r="S482" s="131"/>
      <c r="T482" s="131"/>
      <c r="U482" s="131"/>
      <c r="V482" s="131"/>
      <c r="W482" s="131"/>
      <c r="X482" s="131"/>
      <c r="Y482" s="131"/>
      <c r="Z482" s="131"/>
      <c r="AA482" s="78"/>
    </row>
    <row r="483" spans="1:27" s="77" customFormat="1" x14ac:dyDescent="0.25">
      <c r="A483" s="75"/>
      <c r="B483" s="75"/>
      <c r="C483" s="75"/>
      <c r="D483" s="75"/>
      <c r="E483" s="112"/>
      <c r="F483" s="75"/>
      <c r="G483" s="75"/>
      <c r="H483" s="75"/>
      <c r="I483" s="75"/>
      <c r="J483" s="75"/>
      <c r="K483" s="76"/>
      <c r="L483" s="76"/>
      <c r="M483" s="76"/>
      <c r="N483" s="76"/>
      <c r="O483" s="76"/>
      <c r="P483" s="131"/>
      <c r="Q483" s="131"/>
      <c r="R483" s="131"/>
      <c r="S483" s="131"/>
      <c r="T483" s="131"/>
      <c r="U483" s="131"/>
      <c r="V483" s="131"/>
      <c r="W483" s="131"/>
      <c r="X483" s="131"/>
      <c r="Y483" s="131"/>
      <c r="Z483" s="131"/>
      <c r="AA483" s="78"/>
    </row>
    <row r="484" spans="1:27" s="77" customFormat="1" x14ac:dyDescent="0.25">
      <c r="A484" s="75"/>
      <c r="B484" s="75"/>
      <c r="C484" s="75"/>
      <c r="D484" s="75"/>
      <c r="E484" s="112"/>
      <c r="F484" s="75"/>
      <c r="G484" s="75"/>
      <c r="H484" s="75"/>
      <c r="I484" s="75"/>
      <c r="J484" s="75"/>
      <c r="K484" s="76"/>
      <c r="L484" s="76"/>
      <c r="M484" s="76"/>
      <c r="N484" s="76"/>
      <c r="O484" s="76"/>
      <c r="P484" s="131"/>
      <c r="Q484" s="131"/>
      <c r="R484" s="131"/>
      <c r="S484" s="131"/>
      <c r="T484" s="131"/>
      <c r="U484" s="131"/>
      <c r="V484" s="131"/>
      <c r="W484" s="131"/>
      <c r="X484" s="131"/>
      <c r="Y484" s="131"/>
      <c r="Z484" s="131"/>
      <c r="AA484" s="78"/>
    </row>
    <row r="485" spans="1:27" s="77" customFormat="1" x14ac:dyDescent="0.25">
      <c r="A485" s="75"/>
      <c r="B485" s="75"/>
      <c r="C485" s="75"/>
      <c r="D485" s="75"/>
      <c r="E485" s="112"/>
      <c r="F485" s="75"/>
      <c r="G485" s="75"/>
      <c r="H485" s="75"/>
      <c r="I485" s="75"/>
      <c r="J485" s="75"/>
      <c r="K485" s="76"/>
      <c r="L485" s="76"/>
      <c r="M485" s="76"/>
      <c r="N485" s="76"/>
      <c r="O485" s="76"/>
      <c r="P485" s="131"/>
      <c r="Q485" s="131"/>
      <c r="R485" s="131"/>
      <c r="S485" s="131"/>
      <c r="T485" s="131"/>
      <c r="U485" s="131"/>
      <c r="V485" s="131"/>
      <c r="W485" s="131"/>
      <c r="X485" s="131"/>
      <c r="Y485" s="131"/>
      <c r="Z485" s="131"/>
      <c r="AA485" s="78"/>
    </row>
    <row r="486" spans="1:27" s="77" customFormat="1" x14ac:dyDescent="0.25">
      <c r="A486" s="75"/>
      <c r="B486" s="75"/>
      <c r="C486" s="75"/>
      <c r="D486" s="75"/>
      <c r="E486" s="112"/>
      <c r="F486" s="75"/>
      <c r="G486" s="75"/>
      <c r="H486" s="75"/>
      <c r="I486" s="75"/>
      <c r="J486" s="75"/>
      <c r="K486" s="76"/>
      <c r="L486" s="76"/>
      <c r="M486" s="76"/>
      <c r="N486" s="76"/>
      <c r="O486" s="76"/>
      <c r="P486" s="131"/>
      <c r="Q486" s="131"/>
      <c r="R486" s="131"/>
      <c r="S486" s="131"/>
      <c r="T486" s="131"/>
      <c r="U486" s="131"/>
      <c r="V486" s="131"/>
      <c r="W486" s="131"/>
      <c r="X486" s="131"/>
      <c r="Y486" s="131"/>
      <c r="Z486" s="131"/>
      <c r="AA486" s="78"/>
    </row>
    <row r="487" spans="1:27" s="77" customFormat="1" x14ac:dyDescent="0.25">
      <c r="A487" s="75"/>
      <c r="B487" s="75"/>
      <c r="C487" s="75"/>
      <c r="D487" s="75"/>
      <c r="E487" s="112"/>
      <c r="F487" s="75"/>
      <c r="G487" s="75"/>
      <c r="H487" s="75"/>
      <c r="I487" s="75"/>
      <c r="J487" s="75"/>
      <c r="K487" s="76"/>
      <c r="L487" s="76"/>
      <c r="M487" s="76"/>
      <c r="N487" s="76"/>
      <c r="O487" s="76"/>
      <c r="P487" s="131"/>
      <c r="Q487" s="131"/>
      <c r="R487" s="131"/>
      <c r="S487" s="131"/>
      <c r="T487" s="131"/>
      <c r="U487" s="131"/>
      <c r="V487" s="131"/>
      <c r="W487" s="131"/>
      <c r="X487" s="131"/>
      <c r="Y487" s="131"/>
      <c r="Z487" s="131"/>
      <c r="AA487" s="78"/>
    </row>
    <row r="488" spans="1:27" s="77" customFormat="1" x14ac:dyDescent="0.25">
      <c r="A488" s="75"/>
      <c r="B488" s="75"/>
      <c r="C488" s="75"/>
      <c r="D488" s="75"/>
      <c r="E488" s="112"/>
      <c r="F488" s="75"/>
      <c r="G488" s="75"/>
      <c r="H488" s="75"/>
      <c r="I488" s="75"/>
      <c r="J488" s="75"/>
      <c r="K488" s="76"/>
      <c r="L488" s="76"/>
      <c r="M488" s="76"/>
      <c r="N488" s="76"/>
      <c r="O488" s="76"/>
      <c r="P488" s="131"/>
      <c r="Q488" s="131"/>
      <c r="R488" s="131"/>
      <c r="S488" s="131"/>
      <c r="T488" s="131"/>
      <c r="U488" s="131"/>
      <c r="V488" s="131"/>
      <c r="W488" s="131"/>
      <c r="X488" s="131"/>
      <c r="Y488" s="131"/>
      <c r="Z488" s="131"/>
      <c r="AA488" s="78"/>
    </row>
    <row r="489" spans="1:27" s="77" customFormat="1" x14ac:dyDescent="0.25">
      <c r="A489" s="75"/>
      <c r="B489" s="75"/>
      <c r="C489" s="75"/>
      <c r="D489" s="75"/>
      <c r="E489" s="112"/>
      <c r="F489" s="75"/>
      <c r="G489" s="75"/>
      <c r="H489" s="75"/>
      <c r="I489" s="75"/>
      <c r="J489" s="75"/>
      <c r="K489" s="76"/>
      <c r="L489" s="76"/>
      <c r="M489" s="76"/>
      <c r="N489" s="76"/>
      <c r="O489" s="76"/>
      <c r="P489" s="131"/>
      <c r="Q489" s="131"/>
      <c r="R489" s="131"/>
      <c r="S489" s="131"/>
      <c r="T489" s="131"/>
      <c r="U489" s="131"/>
      <c r="V489" s="131"/>
      <c r="W489" s="131"/>
      <c r="X489" s="131"/>
      <c r="Y489" s="131"/>
      <c r="Z489" s="131"/>
      <c r="AA489" s="78"/>
    </row>
    <row r="490" spans="1:27" s="77" customFormat="1" x14ac:dyDescent="0.25">
      <c r="A490" s="75"/>
      <c r="B490" s="75"/>
      <c r="C490" s="75"/>
      <c r="D490" s="75"/>
      <c r="E490" s="112"/>
      <c r="F490" s="75"/>
      <c r="G490" s="75"/>
      <c r="H490" s="75"/>
      <c r="I490" s="75"/>
      <c r="J490" s="75"/>
      <c r="K490" s="76"/>
      <c r="L490" s="76"/>
      <c r="M490" s="76"/>
      <c r="N490" s="76"/>
      <c r="O490" s="76"/>
      <c r="P490" s="131"/>
      <c r="Q490" s="131"/>
      <c r="R490" s="131"/>
      <c r="S490" s="131"/>
      <c r="T490" s="131"/>
      <c r="U490" s="131"/>
      <c r="V490" s="131"/>
      <c r="W490" s="131"/>
      <c r="X490" s="131"/>
      <c r="Y490" s="131"/>
      <c r="Z490" s="131"/>
      <c r="AA490" s="78"/>
    </row>
    <row r="491" spans="1:27" s="77" customFormat="1" x14ac:dyDescent="0.25">
      <c r="A491" s="75"/>
      <c r="B491" s="75"/>
      <c r="C491" s="75"/>
      <c r="D491" s="75"/>
      <c r="E491" s="112"/>
      <c r="F491" s="75"/>
      <c r="G491" s="75"/>
      <c r="H491" s="75"/>
      <c r="I491" s="75"/>
      <c r="J491" s="75"/>
      <c r="K491" s="76"/>
      <c r="L491" s="76"/>
      <c r="M491" s="76"/>
      <c r="N491" s="76"/>
      <c r="O491" s="76"/>
      <c r="P491" s="131"/>
      <c r="Q491" s="131"/>
      <c r="R491" s="131"/>
      <c r="S491" s="131"/>
      <c r="T491" s="131"/>
      <c r="U491" s="131"/>
      <c r="V491" s="131"/>
      <c r="W491" s="131"/>
      <c r="X491" s="131"/>
      <c r="Y491" s="131"/>
      <c r="Z491" s="131"/>
      <c r="AA491" s="78"/>
    </row>
    <row r="492" spans="1:27" s="77" customFormat="1" x14ac:dyDescent="0.25">
      <c r="A492" s="75"/>
      <c r="B492" s="75"/>
      <c r="C492" s="75"/>
      <c r="D492" s="75"/>
      <c r="E492" s="112"/>
      <c r="F492" s="75"/>
      <c r="G492" s="75"/>
      <c r="H492" s="75"/>
      <c r="I492" s="75"/>
      <c r="J492" s="75"/>
      <c r="K492" s="76"/>
      <c r="L492" s="76"/>
      <c r="M492" s="76"/>
      <c r="N492" s="76"/>
      <c r="O492" s="76"/>
      <c r="P492" s="131"/>
      <c r="Q492" s="131"/>
      <c r="R492" s="131"/>
      <c r="S492" s="131"/>
      <c r="T492" s="131"/>
      <c r="U492" s="131"/>
      <c r="V492" s="131"/>
      <c r="W492" s="131"/>
      <c r="X492" s="131"/>
      <c r="Y492" s="131"/>
      <c r="Z492" s="131"/>
      <c r="AA492" s="78"/>
    </row>
    <row r="493" spans="1:27" s="77" customFormat="1" x14ac:dyDescent="0.25">
      <c r="A493" s="75"/>
      <c r="B493" s="75"/>
      <c r="C493" s="75"/>
      <c r="D493" s="75"/>
      <c r="E493" s="112"/>
      <c r="F493" s="75"/>
      <c r="G493" s="75"/>
      <c r="H493" s="75"/>
      <c r="I493" s="75"/>
      <c r="J493" s="75"/>
      <c r="K493" s="76"/>
      <c r="L493" s="76"/>
      <c r="M493" s="76"/>
      <c r="N493" s="76"/>
      <c r="O493" s="76"/>
      <c r="P493" s="131"/>
      <c r="Q493" s="131"/>
      <c r="R493" s="131"/>
      <c r="S493" s="131"/>
      <c r="T493" s="131"/>
      <c r="U493" s="131"/>
      <c r="V493" s="131"/>
      <c r="W493" s="131"/>
      <c r="X493" s="131"/>
      <c r="Y493" s="131"/>
      <c r="Z493" s="131"/>
      <c r="AA493" s="78"/>
    </row>
    <row r="494" spans="1:27" s="77" customFormat="1" x14ac:dyDescent="0.25">
      <c r="A494" s="75"/>
      <c r="B494" s="75"/>
      <c r="C494" s="75"/>
      <c r="D494" s="75"/>
      <c r="E494" s="112"/>
      <c r="F494" s="75"/>
      <c r="G494" s="75"/>
      <c r="H494" s="75"/>
      <c r="I494" s="75"/>
      <c r="J494" s="75"/>
      <c r="K494" s="76"/>
      <c r="L494" s="76"/>
      <c r="M494" s="76"/>
      <c r="N494" s="76"/>
      <c r="O494" s="76"/>
      <c r="P494" s="131"/>
      <c r="Q494" s="131"/>
      <c r="R494" s="131"/>
      <c r="S494" s="131"/>
      <c r="T494" s="131"/>
      <c r="U494" s="131"/>
      <c r="V494" s="131"/>
      <c r="W494" s="131"/>
      <c r="X494" s="131"/>
      <c r="Y494" s="131"/>
      <c r="Z494" s="131"/>
      <c r="AA494" s="78"/>
    </row>
    <row r="495" spans="1:27" s="77" customFormat="1" x14ac:dyDescent="0.25">
      <c r="A495" s="75"/>
      <c r="B495" s="75"/>
      <c r="C495" s="75"/>
      <c r="D495" s="75"/>
      <c r="E495" s="112"/>
      <c r="F495" s="75"/>
      <c r="G495" s="75"/>
      <c r="H495" s="75"/>
      <c r="I495" s="75"/>
      <c r="J495" s="75"/>
      <c r="K495" s="76"/>
      <c r="L495" s="76"/>
      <c r="M495" s="76"/>
      <c r="N495" s="76"/>
      <c r="O495" s="76"/>
      <c r="P495" s="131"/>
      <c r="Q495" s="131"/>
      <c r="R495" s="131"/>
      <c r="S495" s="131"/>
      <c r="T495" s="131"/>
      <c r="U495" s="131"/>
      <c r="V495" s="131"/>
      <c r="W495" s="131"/>
      <c r="X495" s="131"/>
      <c r="Y495" s="131"/>
      <c r="Z495" s="131"/>
      <c r="AA495" s="78"/>
    </row>
    <row r="496" spans="1:27" s="77" customFormat="1" x14ac:dyDescent="0.25">
      <c r="A496" s="75"/>
      <c r="B496" s="75"/>
      <c r="C496" s="75"/>
      <c r="D496" s="75"/>
      <c r="E496" s="112"/>
      <c r="F496" s="75"/>
      <c r="G496" s="75"/>
      <c r="H496" s="75"/>
      <c r="I496" s="75"/>
      <c r="J496" s="75"/>
      <c r="K496" s="76"/>
      <c r="L496" s="76"/>
      <c r="M496" s="76"/>
      <c r="N496" s="76"/>
      <c r="O496" s="76"/>
      <c r="P496" s="131"/>
      <c r="Q496" s="131"/>
      <c r="R496" s="131"/>
      <c r="S496" s="131"/>
      <c r="T496" s="131"/>
      <c r="U496" s="131"/>
      <c r="V496" s="131"/>
      <c r="W496" s="131"/>
      <c r="X496" s="131"/>
      <c r="Y496" s="131"/>
      <c r="Z496" s="131"/>
      <c r="AA496" s="78"/>
    </row>
    <row r="497" spans="1:27" s="77" customFormat="1" x14ac:dyDescent="0.25">
      <c r="A497" s="75"/>
      <c r="B497" s="75"/>
      <c r="C497" s="75"/>
      <c r="D497" s="75"/>
      <c r="E497" s="112"/>
      <c r="F497" s="75"/>
      <c r="G497" s="75"/>
      <c r="H497" s="75"/>
      <c r="I497" s="75"/>
      <c r="J497" s="75"/>
      <c r="K497" s="76"/>
      <c r="L497" s="76"/>
      <c r="M497" s="76"/>
      <c r="N497" s="76"/>
      <c r="O497" s="76"/>
      <c r="P497" s="131"/>
      <c r="Q497" s="131"/>
      <c r="R497" s="131"/>
      <c r="S497" s="131"/>
      <c r="T497" s="131"/>
      <c r="U497" s="131"/>
      <c r="V497" s="131"/>
      <c r="W497" s="131"/>
      <c r="X497" s="131"/>
      <c r="Y497" s="131"/>
      <c r="Z497" s="131"/>
      <c r="AA497" s="78"/>
    </row>
    <row r="498" spans="1:27" s="77" customFormat="1" x14ac:dyDescent="0.25">
      <c r="A498" s="75"/>
      <c r="B498" s="75"/>
      <c r="C498" s="75"/>
      <c r="D498" s="75"/>
      <c r="E498" s="112"/>
      <c r="F498" s="75"/>
      <c r="G498" s="75"/>
      <c r="H498" s="75"/>
      <c r="I498" s="75"/>
      <c r="J498" s="75"/>
      <c r="K498" s="76"/>
      <c r="L498" s="76"/>
      <c r="M498" s="76"/>
      <c r="N498" s="76"/>
      <c r="O498" s="76"/>
      <c r="P498" s="131"/>
      <c r="Q498" s="131"/>
      <c r="R498" s="131"/>
      <c r="S498" s="131"/>
      <c r="T498" s="131"/>
      <c r="U498" s="131"/>
      <c r="V498" s="131"/>
      <c r="W498" s="131"/>
      <c r="X498" s="131"/>
      <c r="Y498" s="131"/>
      <c r="Z498" s="131"/>
      <c r="AA498" s="78"/>
    </row>
    <row r="499" spans="1:27" s="77" customFormat="1" x14ac:dyDescent="0.25">
      <c r="A499" s="75"/>
      <c r="B499" s="75"/>
      <c r="C499" s="75"/>
      <c r="D499" s="75"/>
      <c r="E499" s="112"/>
      <c r="F499" s="75"/>
      <c r="G499" s="75"/>
      <c r="H499" s="75"/>
      <c r="I499" s="75"/>
      <c r="J499" s="75"/>
      <c r="K499" s="76"/>
      <c r="L499" s="76"/>
      <c r="M499" s="76"/>
      <c r="N499" s="76"/>
      <c r="O499" s="76"/>
      <c r="P499" s="131"/>
      <c r="Q499" s="131"/>
      <c r="R499" s="131"/>
      <c r="S499" s="131"/>
      <c r="T499" s="131"/>
      <c r="U499" s="131"/>
      <c r="V499" s="131"/>
      <c r="W499" s="131"/>
      <c r="X499" s="131"/>
      <c r="Y499" s="131"/>
      <c r="Z499" s="131"/>
      <c r="AA499" s="78"/>
    </row>
    <row r="500" spans="1:27" s="77" customFormat="1" x14ac:dyDescent="0.25">
      <c r="A500" s="75"/>
      <c r="B500" s="75"/>
      <c r="C500" s="75"/>
      <c r="D500" s="75"/>
      <c r="E500" s="112"/>
      <c r="F500" s="75"/>
      <c r="G500" s="75"/>
      <c r="H500" s="75"/>
      <c r="I500" s="75"/>
      <c r="J500" s="75"/>
      <c r="K500" s="76"/>
      <c r="L500" s="76"/>
      <c r="M500" s="76"/>
      <c r="N500" s="76"/>
      <c r="O500" s="76"/>
      <c r="P500" s="131"/>
      <c r="Q500" s="131"/>
      <c r="R500" s="131"/>
      <c r="S500" s="131"/>
      <c r="T500" s="131"/>
      <c r="U500" s="131"/>
      <c r="V500" s="131"/>
      <c r="W500" s="131"/>
      <c r="X500" s="131"/>
      <c r="Y500" s="131"/>
      <c r="Z500" s="131"/>
      <c r="AA500" s="78"/>
    </row>
    <row r="501" spans="1:27" s="77" customFormat="1" x14ac:dyDescent="0.25">
      <c r="A501" s="75"/>
      <c r="B501" s="75"/>
      <c r="C501" s="75"/>
      <c r="D501" s="75"/>
      <c r="E501" s="112"/>
      <c r="F501" s="75"/>
      <c r="G501" s="75"/>
      <c r="H501" s="75"/>
      <c r="I501" s="75"/>
      <c r="J501" s="75"/>
      <c r="K501" s="76"/>
      <c r="L501" s="76"/>
      <c r="M501" s="76"/>
      <c r="N501" s="76"/>
      <c r="O501" s="76"/>
      <c r="P501" s="131"/>
      <c r="Q501" s="131"/>
      <c r="R501" s="131"/>
      <c r="S501" s="131"/>
      <c r="T501" s="131"/>
      <c r="U501" s="131"/>
      <c r="V501" s="131"/>
      <c r="W501" s="131"/>
      <c r="X501" s="131"/>
      <c r="Y501" s="131"/>
      <c r="Z501" s="131"/>
      <c r="AA501" s="78"/>
    </row>
    <row r="502" spans="1:27" s="77" customFormat="1" x14ac:dyDescent="0.25">
      <c r="A502" s="75"/>
      <c r="B502" s="75"/>
      <c r="C502" s="75"/>
      <c r="D502" s="75"/>
      <c r="E502" s="112"/>
      <c r="F502" s="75"/>
      <c r="G502" s="75"/>
      <c r="H502" s="75"/>
      <c r="I502" s="75"/>
      <c r="J502" s="75"/>
      <c r="K502" s="76"/>
      <c r="L502" s="76"/>
      <c r="M502" s="76"/>
      <c r="N502" s="76"/>
      <c r="O502" s="76"/>
      <c r="P502" s="131"/>
      <c r="Q502" s="131"/>
      <c r="R502" s="131"/>
      <c r="S502" s="131"/>
      <c r="T502" s="131"/>
      <c r="U502" s="131"/>
      <c r="V502" s="131"/>
      <c r="W502" s="131"/>
      <c r="X502" s="131"/>
      <c r="Y502" s="131"/>
      <c r="Z502" s="131"/>
      <c r="AA502" s="78"/>
    </row>
    <row r="503" spans="1:27" s="77" customFormat="1" x14ac:dyDescent="0.25">
      <c r="A503" s="75"/>
      <c r="B503" s="75"/>
      <c r="C503" s="75"/>
      <c r="D503" s="75"/>
      <c r="E503" s="112"/>
      <c r="F503" s="75"/>
      <c r="G503" s="75"/>
      <c r="H503" s="75"/>
      <c r="I503" s="75"/>
      <c r="J503" s="75"/>
      <c r="K503" s="76"/>
      <c r="L503" s="76"/>
      <c r="M503" s="76"/>
      <c r="N503" s="76"/>
      <c r="O503" s="76"/>
      <c r="P503" s="131"/>
      <c r="Q503" s="131"/>
      <c r="R503" s="131"/>
      <c r="S503" s="131"/>
      <c r="T503" s="131"/>
      <c r="U503" s="131"/>
      <c r="V503" s="131"/>
      <c r="W503" s="131"/>
      <c r="X503" s="131"/>
      <c r="Y503" s="131"/>
      <c r="Z503" s="131"/>
      <c r="AA503" s="78"/>
    </row>
    <row r="504" spans="1:27" s="77" customFormat="1" x14ac:dyDescent="0.25">
      <c r="A504" s="75"/>
      <c r="B504" s="75"/>
      <c r="C504" s="75"/>
      <c r="D504" s="75"/>
      <c r="E504" s="112"/>
      <c r="F504" s="75"/>
      <c r="G504" s="75"/>
      <c r="H504" s="75"/>
      <c r="I504" s="75"/>
      <c r="J504" s="75"/>
      <c r="K504" s="76"/>
      <c r="L504" s="76"/>
      <c r="M504" s="76"/>
      <c r="N504" s="76"/>
      <c r="O504" s="76"/>
      <c r="P504" s="131"/>
      <c r="Q504" s="131"/>
      <c r="R504" s="131"/>
      <c r="S504" s="131"/>
      <c r="T504" s="131"/>
      <c r="U504" s="131"/>
      <c r="V504" s="131"/>
      <c r="W504" s="131"/>
      <c r="X504" s="131"/>
      <c r="Y504" s="131"/>
      <c r="Z504" s="131"/>
      <c r="AA504" s="78"/>
    </row>
    <row r="505" spans="1:27" s="77" customFormat="1" x14ac:dyDescent="0.25">
      <c r="A505" s="75"/>
      <c r="B505" s="75"/>
      <c r="C505" s="75"/>
      <c r="D505" s="75"/>
      <c r="E505" s="112"/>
      <c r="F505" s="75"/>
      <c r="G505" s="75"/>
      <c r="H505" s="75"/>
      <c r="I505" s="75"/>
      <c r="J505" s="75"/>
      <c r="K505" s="76"/>
      <c r="L505" s="76"/>
      <c r="M505" s="76"/>
      <c r="N505" s="76"/>
      <c r="O505" s="76"/>
      <c r="P505" s="131"/>
      <c r="Q505" s="131"/>
      <c r="R505" s="131"/>
      <c r="S505" s="131"/>
      <c r="T505" s="131"/>
      <c r="U505" s="131"/>
      <c r="V505" s="131"/>
      <c r="W505" s="131"/>
      <c r="X505" s="131"/>
      <c r="Y505" s="131"/>
      <c r="Z505" s="131"/>
      <c r="AA505" s="78"/>
    </row>
    <row r="506" spans="1:27" s="77" customFormat="1" x14ac:dyDescent="0.25">
      <c r="A506" s="75"/>
      <c r="B506" s="75"/>
      <c r="C506" s="75"/>
      <c r="D506" s="75"/>
      <c r="E506" s="112"/>
      <c r="F506" s="75"/>
      <c r="G506" s="75"/>
      <c r="H506" s="75"/>
      <c r="I506" s="75"/>
      <c r="J506" s="75"/>
      <c r="K506" s="76"/>
      <c r="L506" s="76"/>
      <c r="M506" s="76"/>
      <c r="N506" s="76"/>
      <c r="O506" s="76"/>
      <c r="P506" s="131"/>
      <c r="Q506" s="131"/>
      <c r="R506" s="131"/>
      <c r="S506" s="131"/>
      <c r="T506" s="131"/>
      <c r="U506" s="131"/>
      <c r="V506" s="131"/>
      <c r="W506" s="131"/>
      <c r="X506" s="131"/>
      <c r="Y506" s="131"/>
      <c r="Z506" s="131"/>
      <c r="AA506" s="78"/>
    </row>
    <row r="507" spans="1:27" s="77" customFormat="1" x14ac:dyDescent="0.25">
      <c r="A507" s="75"/>
      <c r="B507" s="75"/>
      <c r="C507" s="75"/>
      <c r="D507" s="75"/>
      <c r="E507" s="112"/>
      <c r="F507" s="75"/>
      <c r="G507" s="75"/>
      <c r="H507" s="75"/>
      <c r="I507" s="75"/>
      <c r="J507" s="75"/>
      <c r="K507" s="76"/>
      <c r="L507" s="76"/>
      <c r="M507" s="76"/>
      <c r="N507" s="76"/>
      <c r="O507" s="76"/>
      <c r="P507" s="131"/>
      <c r="Q507" s="131"/>
      <c r="R507" s="131"/>
      <c r="S507" s="131"/>
      <c r="T507" s="131"/>
      <c r="U507" s="131"/>
      <c r="V507" s="131"/>
      <c r="W507" s="131"/>
      <c r="X507" s="131"/>
      <c r="Y507" s="131"/>
      <c r="Z507" s="131"/>
      <c r="AA507" s="78"/>
    </row>
    <row r="508" spans="1:27" s="77" customFormat="1" x14ac:dyDescent="0.25">
      <c r="A508" s="75"/>
      <c r="B508" s="75"/>
      <c r="C508" s="75"/>
      <c r="D508" s="75"/>
      <c r="E508" s="112"/>
      <c r="F508" s="75"/>
      <c r="G508" s="75"/>
      <c r="H508" s="75"/>
      <c r="I508" s="75"/>
      <c r="J508" s="75"/>
      <c r="K508" s="76"/>
      <c r="L508" s="76"/>
      <c r="M508" s="76"/>
      <c r="N508" s="76"/>
      <c r="O508" s="76"/>
      <c r="P508" s="131"/>
      <c r="Q508" s="131"/>
      <c r="R508" s="131"/>
      <c r="S508" s="131"/>
      <c r="T508" s="131"/>
      <c r="U508" s="131"/>
      <c r="V508" s="131"/>
      <c r="W508" s="131"/>
      <c r="X508" s="131"/>
      <c r="Y508" s="131"/>
      <c r="Z508" s="131"/>
      <c r="AA508" s="78"/>
    </row>
    <row r="509" spans="1:27" s="77" customFormat="1" x14ac:dyDescent="0.25">
      <c r="A509" s="75"/>
      <c r="B509" s="75"/>
      <c r="C509" s="75"/>
      <c r="D509" s="75"/>
      <c r="E509" s="112"/>
      <c r="F509" s="75"/>
      <c r="G509" s="75"/>
      <c r="H509" s="75"/>
      <c r="I509" s="75"/>
      <c r="J509" s="75"/>
      <c r="K509" s="76"/>
      <c r="L509" s="76"/>
      <c r="M509" s="76"/>
      <c r="N509" s="76"/>
      <c r="O509" s="76"/>
      <c r="P509" s="131"/>
      <c r="Q509" s="131"/>
      <c r="R509" s="131"/>
      <c r="S509" s="131"/>
      <c r="T509" s="131"/>
      <c r="U509" s="131"/>
      <c r="V509" s="131"/>
      <c r="W509" s="131"/>
      <c r="X509" s="131"/>
      <c r="Y509" s="131"/>
      <c r="Z509" s="131"/>
      <c r="AA509" s="78"/>
    </row>
    <row r="510" spans="1:27" s="77" customFormat="1" x14ac:dyDescent="0.25">
      <c r="A510" s="75"/>
      <c r="B510" s="75"/>
      <c r="C510" s="75"/>
      <c r="D510" s="75"/>
      <c r="E510" s="112"/>
      <c r="F510" s="75"/>
      <c r="G510" s="75"/>
      <c r="H510" s="75"/>
      <c r="I510" s="75"/>
      <c r="J510" s="75"/>
      <c r="K510" s="76"/>
      <c r="L510" s="76"/>
      <c r="M510" s="76"/>
      <c r="N510" s="76"/>
      <c r="O510" s="76"/>
      <c r="P510" s="131"/>
      <c r="Q510" s="131"/>
      <c r="R510" s="131"/>
      <c r="S510" s="131"/>
      <c r="T510" s="131"/>
      <c r="U510" s="131"/>
      <c r="V510" s="131"/>
      <c r="W510" s="131"/>
      <c r="X510" s="131"/>
      <c r="Y510" s="131"/>
      <c r="Z510" s="131"/>
      <c r="AA510" s="78"/>
    </row>
    <row r="511" spans="1:27" s="77" customFormat="1" x14ac:dyDescent="0.25">
      <c r="A511" s="75"/>
      <c r="B511" s="75"/>
      <c r="C511" s="75"/>
      <c r="D511" s="75"/>
      <c r="E511" s="112"/>
      <c r="F511" s="75"/>
      <c r="G511" s="75"/>
      <c r="H511" s="75"/>
      <c r="I511" s="75"/>
      <c r="J511" s="75"/>
      <c r="K511" s="76"/>
      <c r="L511" s="76"/>
      <c r="M511" s="76"/>
      <c r="N511" s="76"/>
      <c r="O511" s="76"/>
      <c r="P511" s="131"/>
      <c r="Q511" s="131"/>
      <c r="R511" s="131"/>
      <c r="S511" s="131"/>
      <c r="T511" s="131"/>
      <c r="U511" s="131"/>
      <c r="V511" s="131"/>
      <c r="W511" s="131"/>
      <c r="X511" s="131"/>
      <c r="Y511" s="131"/>
      <c r="Z511" s="131"/>
      <c r="AA511" s="78"/>
    </row>
    <row r="512" spans="1:27" s="77" customFormat="1" x14ac:dyDescent="0.25">
      <c r="A512" s="75"/>
      <c r="B512" s="75"/>
      <c r="C512" s="75"/>
      <c r="D512" s="75"/>
      <c r="E512" s="112"/>
      <c r="F512" s="75"/>
      <c r="G512" s="75"/>
      <c r="H512" s="75"/>
      <c r="I512" s="75"/>
      <c r="J512" s="75"/>
      <c r="K512" s="76"/>
      <c r="L512" s="76"/>
      <c r="M512" s="76"/>
      <c r="N512" s="76"/>
      <c r="O512" s="76"/>
      <c r="P512" s="131"/>
      <c r="Q512" s="131"/>
      <c r="R512" s="131"/>
      <c r="S512" s="131"/>
      <c r="T512" s="131"/>
      <c r="U512" s="131"/>
      <c r="V512" s="131"/>
      <c r="W512" s="131"/>
      <c r="X512" s="131"/>
      <c r="Y512" s="131"/>
      <c r="Z512" s="131"/>
      <c r="AA512" s="78"/>
    </row>
    <row r="513" spans="1:27" s="77" customFormat="1" x14ac:dyDescent="0.25">
      <c r="A513" s="75"/>
      <c r="B513" s="75"/>
      <c r="C513" s="75"/>
      <c r="D513" s="75"/>
      <c r="E513" s="112"/>
      <c r="F513" s="75"/>
      <c r="G513" s="75"/>
      <c r="H513" s="75"/>
      <c r="I513" s="75"/>
      <c r="J513" s="75"/>
      <c r="K513" s="76"/>
      <c r="L513" s="76"/>
      <c r="M513" s="76"/>
      <c r="N513" s="76"/>
      <c r="O513" s="76"/>
      <c r="P513" s="131"/>
      <c r="Q513" s="131"/>
      <c r="R513" s="131"/>
      <c r="S513" s="131"/>
      <c r="T513" s="131"/>
      <c r="U513" s="131"/>
      <c r="V513" s="131"/>
      <c r="W513" s="131"/>
      <c r="X513" s="131"/>
      <c r="Y513" s="131"/>
      <c r="Z513" s="131"/>
      <c r="AA513" s="78"/>
    </row>
    <row r="514" spans="1:27" s="77" customFormat="1" x14ac:dyDescent="0.25">
      <c r="A514" s="75"/>
      <c r="B514" s="75"/>
      <c r="C514" s="75"/>
      <c r="D514" s="75"/>
      <c r="E514" s="112"/>
      <c r="F514" s="75"/>
      <c r="G514" s="75"/>
      <c r="H514" s="75"/>
      <c r="I514" s="75"/>
      <c r="J514" s="75"/>
      <c r="K514" s="76"/>
      <c r="L514" s="76"/>
      <c r="M514" s="76"/>
      <c r="N514" s="76"/>
      <c r="O514" s="76"/>
      <c r="P514" s="131"/>
      <c r="Q514" s="131"/>
      <c r="R514" s="131"/>
      <c r="S514" s="131"/>
      <c r="T514" s="131"/>
      <c r="U514" s="131"/>
      <c r="V514" s="131"/>
      <c r="W514" s="131"/>
      <c r="X514" s="131"/>
      <c r="Y514" s="131"/>
      <c r="Z514" s="131"/>
      <c r="AA514" s="78"/>
    </row>
    <row r="515" spans="1:27" s="77" customFormat="1" x14ac:dyDescent="0.25">
      <c r="A515" s="75"/>
      <c r="B515" s="75"/>
      <c r="C515" s="75"/>
      <c r="D515" s="75"/>
      <c r="E515" s="112"/>
      <c r="F515" s="75"/>
      <c r="G515" s="75"/>
      <c r="H515" s="75"/>
      <c r="I515" s="75"/>
      <c r="J515" s="75"/>
      <c r="K515" s="76"/>
      <c r="L515" s="76"/>
      <c r="M515" s="76"/>
      <c r="N515" s="76"/>
      <c r="O515" s="76"/>
      <c r="P515" s="131"/>
      <c r="Q515" s="131"/>
      <c r="R515" s="131"/>
      <c r="S515" s="131"/>
      <c r="T515" s="131"/>
      <c r="U515" s="131"/>
      <c r="V515" s="131"/>
      <c r="W515" s="131"/>
      <c r="X515" s="131"/>
      <c r="Y515" s="131"/>
      <c r="Z515" s="131"/>
      <c r="AA515" s="78"/>
    </row>
    <row r="516" spans="1:27" s="77" customFormat="1" x14ac:dyDescent="0.25">
      <c r="A516" s="75"/>
      <c r="B516" s="75"/>
      <c r="C516" s="75"/>
      <c r="D516" s="75"/>
      <c r="E516" s="112"/>
      <c r="F516" s="75"/>
      <c r="G516" s="75"/>
      <c r="H516" s="75"/>
      <c r="I516" s="75"/>
      <c r="J516" s="75"/>
      <c r="K516" s="76"/>
      <c r="L516" s="76"/>
      <c r="M516" s="76"/>
      <c r="N516" s="76"/>
      <c r="O516" s="76"/>
      <c r="P516" s="131"/>
      <c r="Q516" s="131"/>
      <c r="R516" s="131"/>
      <c r="S516" s="131"/>
      <c r="T516" s="131"/>
      <c r="U516" s="131"/>
      <c r="V516" s="131"/>
      <c r="W516" s="131"/>
      <c r="X516" s="131"/>
      <c r="Y516" s="131"/>
      <c r="Z516" s="131"/>
      <c r="AA516" s="78"/>
    </row>
    <row r="517" spans="1:27" s="77" customFormat="1" x14ac:dyDescent="0.25">
      <c r="A517" s="75"/>
      <c r="B517" s="75"/>
      <c r="C517" s="75"/>
      <c r="D517" s="75"/>
      <c r="E517" s="112"/>
      <c r="F517" s="75"/>
      <c r="G517" s="75"/>
      <c r="H517" s="75"/>
      <c r="I517" s="75"/>
      <c r="J517" s="75"/>
      <c r="K517" s="76"/>
      <c r="L517" s="76"/>
      <c r="M517" s="76"/>
      <c r="N517" s="76"/>
      <c r="O517" s="76"/>
      <c r="P517" s="131"/>
      <c r="Q517" s="131"/>
      <c r="R517" s="131"/>
      <c r="S517" s="131"/>
      <c r="T517" s="131"/>
      <c r="U517" s="131"/>
      <c r="V517" s="131"/>
      <c r="W517" s="131"/>
      <c r="X517" s="131"/>
      <c r="Y517" s="131"/>
      <c r="Z517" s="131"/>
      <c r="AA517" s="78"/>
    </row>
    <row r="518" spans="1:27" s="77" customFormat="1" x14ac:dyDescent="0.25">
      <c r="A518" s="75"/>
      <c r="B518" s="75"/>
      <c r="C518" s="75"/>
      <c r="D518" s="75"/>
      <c r="E518" s="112"/>
      <c r="F518" s="75"/>
      <c r="G518" s="75"/>
      <c r="H518" s="75"/>
      <c r="I518" s="75"/>
      <c r="J518" s="75"/>
      <c r="K518" s="76"/>
      <c r="L518" s="76"/>
      <c r="M518" s="76"/>
      <c r="N518" s="76"/>
      <c r="O518" s="76"/>
      <c r="P518" s="131"/>
      <c r="Q518" s="131"/>
      <c r="R518" s="131"/>
      <c r="S518" s="131"/>
      <c r="T518" s="131"/>
      <c r="U518" s="131"/>
      <c r="V518" s="131"/>
      <c r="W518" s="131"/>
      <c r="X518" s="131"/>
      <c r="Y518" s="131"/>
      <c r="Z518" s="131"/>
      <c r="AA518" s="78"/>
    </row>
    <row r="519" spans="1:27" s="77" customFormat="1" x14ac:dyDescent="0.25">
      <c r="A519" s="75"/>
      <c r="B519" s="75"/>
      <c r="C519" s="75"/>
      <c r="D519" s="75"/>
      <c r="E519" s="112"/>
      <c r="F519" s="75"/>
      <c r="G519" s="75"/>
      <c r="H519" s="75"/>
      <c r="I519" s="75"/>
      <c r="J519" s="75"/>
      <c r="K519" s="76"/>
      <c r="L519" s="76"/>
      <c r="M519" s="76"/>
      <c r="N519" s="76"/>
      <c r="O519" s="76"/>
      <c r="P519" s="131"/>
      <c r="Q519" s="131"/>
      <c r="R519" s="131"/>
      <c r="S519" s="131"/>
      <c r="T519" s="131"/>
      <c r="U519" s="131"/>
      <c r="V519" s="131"/>
      <c r="W519" s="131"/>
      <c r="X519" s="131"/>
      <c r="Y519" s="131"/>
      <c r="Z519" s="131"/>
      <c r="AA519" s="78"/>
    </row>
    <row r="520" spans="1:27" s="77" customFormat="1" x14ac:dyDescent="0.25">
      <c r="A520" s="75"/>
      <c r="B520" s="75"/>
      <c r="C520" s="75"/>
      <c r="D520" s="75"/>
      <c r="E520" s="112"/>
      <c r="F520" s="75"/>
      <c r="G520" s="75"/>
      <c r="H520" s="75"/>
      <c r="I520" s="75"/>
      <c r="J520" s="75"/>
      <c r="K520" s="76"/>
      <c r="L520" s="76"/>
      <c r="M520" s="76"/>
      <c r="N520" s="76"/>
      <c r="O520" s="76"/>
      <c r="P520" s="131"/>
      <c r="Q520" s="131"/>
      <c r="R520" s="131"/>
      <c r="S520" s="131"/>
      <c r="T520" s="131"/>
      <c r="U520" s="131"/>
      <c r="V520" s="131"/>
      <c r="W520" s="131"/>
      <c r="X520" s="131"/>
      <c r="Y520" s="131"/>
      <c r="Z520" s="131"/>
      <c r="AA520" s="78"/>
    </row>
    <row r="521" spans="1:27" s="77" customFormat="1" x14ac:dyDescent="0.25">
      <c r="A521" s="75"/>
      <c r="B521" s="75"/>
      <c r="C521" s="75"/>
      <c r="D521" s="75"/>
      <c r="E521" s="112"/>
      <c r="F521" s="75"/>
      <c r="G521" s="75"/>
      <c r="H521" s="75"/>
      <c r="I521" s="75"/>
      <c r="J521" s="75"/>
      <c r="K521" s="76"/>
      <c r="L521" s="76"/>
      <c r="M521" s="76"/>
      <c r="N521" s="76"/>
      <c r="O521" s="76"/>
      <c r="P521" s="131"/>
      <c r="Q521" s="131"/>
      <c r="R521" s="131"/>
      <c r="S521" s="131"/>
      <c r="T521" s="131"/>
      <c r="U521" s="131"/>
      <c r="V521" s="131"/>
      <c r="W521" s="131"/>
      <c r="X521" s="131"/>
      <c r="Y521" s="131"/>
      <c r="Z521" s="131"/>
      <c r="AA521" s="78"/>
    </row>
    <row r="522" spans="1:27" s="77" customFormat="1" x14ac:dyDescent="0.25">
      <c r="A522" s="75"/>
      <c r="B522" s="75"/>
      <c r="C522" s="75"/>
      <c r="D522" s="75"/>
      <c r="E522" s="112"/>
      <c r="F522" s="75"/>
      <c r="G522" s="75"/>
      <c r="H522" s="75"/>
      <c r="I522" s="75"/>
      <c r="J522" s="75"/>
      <c r="K522" s="76"/>
      <c r="L522" s="76"/>
      <c r="M522" s="76"/>
      <c r="N522" s="76"/>
      <c r="O522" s="76"/>
      <c r="P522" s="131"/>
      <c r="Q522" s="131"/>
      <c r="R522" s="131"/>
      <c r="S522" s="131"/>
      <c r="T522" s="131"/>
      <c r="U522" s="131"/>
      <c r="V522" s="131"/>
      <c r="W522" s="131"/>
      <c r="X522" s="131"/>
      <c r="Y522" s="131"/>
      <c r="Z522" s="131"/>
      <c r="AA522" s="78"/>
    </row>
    <row r="523" spans="1:27" s="77" customFormat="1" x14ac:dyDescent="0.25">
      <c r="A523" s="75"/>
      <c r="B523" s="75"/>
      <c r="C523" s="75"/>
      <c r="D523" s="75"/>
      <c r="E523" s="112"/>
      <c r="F523" s="75"/>
      <c r="G523" s="75"/>
      <c r="H523" s="75"/>
      <c r="I523" s="75"/>
      <c r="J523" s="75"/>
      <c r="K523" s="76"/>
      <c r="L523" s="76"/>
      <c r="M523" s="76"/>
      <c r="N523" s="76"/>
      <c r="O523" s="76"/>
      <c r="P523" s="131"/>
      <c r="Q523" s="131"/>
      <c r="R523" s="131"/>
      <c r="S523" s="131"/>
      <c r="T523" s="131"/>
      <c r="U523" s="131"/>
      <c r="V523" s="131"/>
      <c r="W523" s="131"/>
      <c r="X523" s="131"/>
      <c r="Y523" s="131"/>
      <c r="Z523" s="131"/>
      <c r="AA523" s="78"/>
    </row>
    <row r="524" spans="1:27" s="77" customFormat="1" x14ac:dyDescent="0.25">
      <c r="A524" s="75"/>
      <c r="B524" s="75"/>
      <c r="C524" s="75"/>
      <c r="D524" s="75"/>
      <c r="E524" s="112"/>
      <c r="F524" s="75"/>
      <c r="G524" s="75"/>
      <c r="H524" s="75"/>
      <c r="I524" s="75"/>
      <c r="J524" s="75"/>
      <c r="K524" s="76"/>
      <c r="L524" s="76"/>
      <c r="M524" s="76"/>
      <c r="N524" s="76"/>
      <c r="O524" s="76"/>
      <c r="P524" s="131"/>
      <c r="Q524" s="131"/>
      <c r="R524" s="131"/>
      <c r="S524" s="131"/>
      <c r="T524" s="131"/>
      <c r="U524" s="131"/>
      <c r="V524" s="131"/>
      <c r="W524" s="131"/>
      <c r="X524" s="131"/>
      <c r="Y524" s="131"/>
      <c r="Z524" s="131"/>
      <c r="AA524" s="78"/>
    </row>
    <row r="525" spans="1:27" s="77" customFormat="1" x14ac:dyDescent="0.25">
      <c r="A525" s="75"/>
      <c r="B525" s="75"/>
      <c r="C525" s="75"/>
      <c r="D525" s="75"/>
      <c r="E525" s="112"/>
      <c r="F525" s="75"/>
      <c r="G525" s="75"/>
      <c r="H525" s="75"/>
      <c r="I525" s="75"/>
      <c r="J525" s="75"/>
      <c r="K525" s="76"/>
      <c r="L525" s="76"/>
      <c r="M525" s="76"/>
      <c r="N525" s="76"/>
      <c r="O525" s="76"/>
      <c r="P525" s="131"/>
      <c r="Q525" s="131"/>
      <c r="R525" s="131"/>
      <c r="S525" s="131"/>
      <c r="T525" s="131"/>
      <c r="U525" s="131"/>
      <c r="V525" s="131"/>
      <c r="W525" s="131"/>
      <c r="X525" s="131"/>
      <c r="Y525" s="131"/>
      <c r="Z525" s="131"/>
      <c r="AA525" s="78"/>
    </row>
    <row r="526" spans="1:27" s="77" customFormat="1" x14ac:dyDescent="0.25">
      <c r="A526" s="75"/>
      <c r="B526" s="75"/>
      <c r="C526" s="75"/>
      <c r="D526" s="75"/>
      <c r="E526" s="112"/>
      <c r="F526" s="75"/>
      <c r="G526" s="75"/>
      <c r="H526" s="75"/>
      <c r="I526" s="75"/>
      <c r="J526" s="75"/>
      <c r="K526" s="76"/>
      <c r="L526" s="76"/>
      <c r="M526" s="76"/>
      <c r="N526" s="76"/>
      <c r="O526" s="76"/>
      <c r="P526" s="131"/>
      <c r="Q526" s="131"/>
      <c r="R526" s="131"/>
      <c r="S526" s="131"/>
      <c r="T526" s="131"/>
      <c r="U526" s="131"/>
      <c r="V526" s="131"/>
      <c r="W526" s="131"/>
      <c r="X526" s="131"/>
      <c r="Y526" s="131"/>
      <c r="Z526" s="131"/>
      <c r="AA526" s="78"/>
    </row>
    <row r="527" spans="1:27" s="77" customFormat="1" x14ac:dyDescent="0.25">
      <c r="A527" s="75"/>
      <c r="B527" s="75"/>
      <c r="C527" s="75"/>
      <c r="D527" s="75"/>
      <c r="E527" s="112"/>
      <c r="F527" s="75"/>
      <c r="G527" s="75"/>
      <c r="H527" s="75"/>
      <c r="I527" s="75"/>
      <c r="J527" s="75"/>
      <c r="K527" s="76"/>
      <c r="L527" s="76"/>
      <c r="M527" s="76"/>
      <c r="N527" s="76"/>
      <c r="O527" s="76"/>
      <c r="P527" s="131"/>
      <c r="Q527" s="131"/>
      <c r="R527" s="131"/>
      <c r="S527" s="131"/>
      <c r="T527" s="131"/>
      <c r="U527" s="131"/>
      <c r="V527" s="131"/>
      <c r="W527" s="131"/>
      <c r="X527" s="131"/>
      <c r="Y527" s="131"/>
      <c r="Z527" s="131"/>
      <c r="AA527" s="78"/>
    </row>
    <row r="528" spans="1:27" s="77" customFormat="1" x14ac:dyDescent="0.25">
      <c r="A528" s="75"/>
      <c r="B528" s="75"/>
      <c r="C528" s="75"/>
      <c r="D528" s="75"/>
      <c r="E528" s="112"/>
      <c r="F528" s="75"/>
      <c r="G528" s="75"/>
      <c r="H528" s="75"/>
      <c r="I528" s="75"/>
      <c r="J528" s="75"/>
      <c r="K528" s="76"/>
      <c r="L528" s="76"/>
      <c r="M528" s="76"/>
      <c r="N528" s="76"/>
      <c r="O528" s="76"/>
      <c r="P528" s="131"/>
      <c r="Q528" s="131"/>
      <c r="R528" s="131"/>
      <c r="S528" s="131"/>
      <c r="T528" s="131"/>
      <c r="U528" s="131"/>
      <c r="V528" s="131"/>
      <c r="W528" s="131"/>
      <c r="X528" s="131"/>
      <c r="Y528" s="131"/>
      <c r="Z528" s="131"/>
      <c r="AA528" s="78"/>
    </row>
    <row r="529" spans="1:27" s="77" customFormat="1" x14ac:dyDescent="0.25">
      <c r="A529" s="75"/>
      <c r="B529" s="75"/>
      <c r="C529" s="75"/>
      <c r="D529" s="75"/>
      <c r="E529" s="112"/>
      <c r="F529" s="75"/>
      <c r="G529" s="75"/>
      <c r="H529" s="75"/>
      <c r="I529" s="75"/>
      <c r="J529" s="75"/>
      <c r="K529" s="76"/>
      <c r="L529" s="76"/>
      <c r="M529" s="76"/>
      <c r="N529" s="76"/>
      <c r="O529" s="76"/>
      <c r="P529" s="131"/>
      <c r="Q529" s="131"/>
      <c r="R529" s="131"/>
      <c r="S529" s="131"/>
      <c r="T529" s="131"/>
      <c r="U529" s="131"/>
      <c r="V529" s="131"/>
      <c r="W529" s="131"/>
      <c r="X529" s="131"/>
      <c r="Y529" s="131"/>
      <c r="Z529" s="131"/>
      <c r="AA529" s="78"/>
    </row>
    <row r="530" spans="1:27" s="77" customFormat="1" x14ac:dyDescent="0.25">
      <c r="A530" s="75"/>
      <c r="B530" s="75"/>
      <c r="C530" s="75"/>
      <c r="D530" s="75"/>
      <c r="E530" s="112"/>
      <c r="F530" s="75"/>
      <c r="G530" s="75"/>
      <c r="H530" s="75"/>
      <c r="I530" s="75"/>
      <c r="J530" s="75"/>
      <c r="K530" s="76"/>
      <c r="L530" s="76"/>
      <c r="M530" s="76"/>
      <c r="N530" s="76"/>
      <c r="O530" s="76"/>
      <c r="P530" s="131"/>
      <c r="Q530" s="131"/>
      <c r="R530" s="131"/>
      <c r="S530" s="131"/>
      <c r="T530" s="131"/>
      <c r="U530" s="131"/>
      <c r="V530" s="131"/>
      <c r="W530" s="131"/>
      <c r="X530" s="131"/>
      <c r="Y530" s="131"/>
      <c r="Z530" s="131"/>
      <c r="AA530" s="78"/>
    </row>
    <row r="531" spans="1:27" s="77" customFormat="1" x14ac:dyDescent="0.25">
      <c r="A531" s="75"/>
      <c r="B531" s="75"/>
      <c r="C531" s="75"/>
      <c r="D531" s="75"/>
      <c r="E531" s="112"/>
      <c r="F531" s="75"/>
      <c r="G531" s="75"/>
      <c r="H531" s="75"/>
      <c r="I531" s="75"/>
      <c r="J531" s="75"/>
      <c r="K531" s="76"/>
      <c r="L531" s="76"/>
      <c r="M531" s="76"/>
      <c r="N531" s="76"/>
      <c r="O531" s="76"/>
      <c r="P531" s="131"/>
      <c r="Q531" s="131"/>
      <c r="R531" s="131"/>
      <c r="S531" s="131"/>
      <c r="T531" s="131"/>
      <c r="U531" s="131"/>
      <c r="V531" s="131"/>
      <c r="W531" s="131"/>
      <c r="X531" s="131"/>
      <c r="Y531" s="131"/>
      <c r="Z531" s="131"/>
      <c r="AA531" s="78"/>
    </row>
    <row r="532" spans="1:27" s="77" customFormat="1" x14ac:dyDescent="0.25">
      <c r="A532" s="75"/>
      <c r="B532" s="75"/>
      <c r="C532" s="75"/>
      <c r="D532" s="75"/>
      <c r="E532" s="112"/>
      <c r="F532" s="75"/>
      <c r="G532" s="75"/>
      <c r="H532" s="75"/>
      <c r="I532" s="75"/>
      <c r="J532" s="75"/>
      <c r="K532" s="76"/>
      <c r="L532" s="76"/>
      <c r="M532" s="76"/>
      <c r="N532" s="76"/>
      <c r="O532" s="76"/>
      <c r="P532" s="131"/>
      <c r="Q532" s="131"/>
      <c r="R532" s="131"/>
      <c r="S532" s="131"/>
      <c r="T532" s="131"/>
      <c r="U532" s="131"/>
      <c r="V532" s="131"/>
      <c r="W532" s="131"/>
      <c r="X532" s="131"/>
      <c r="Y532" s="131"/>
      <c r="Z532" s="131"/>
      <c r="AA532" s="78"/>
    </row>
    <row r="533" spans="1:27" s="77" customFormat="1" x14ac:dyDescent="0.25">
      <c r="A533" s="75"/>
      <c r="B533" s="75"/>
      <c r="C533" s="75"/>
      <c r="D533" s="75"/>
      <c r="E533" s="112"/>
      <c r="F533" s="75"/>
      <c r="G533" s="75"/>
      <c r="H533" s="75"/>
      <c r="I533" s="75"/>
      <c r="J533" s="75"/>
      <c r="K533" s="76"/>
      <c r="L533" s="76"/>
      <c r="M533" s="76"/>
      <c r="N533" s="76"/>
      <c r="O533" s="76"/>
      <c r="P533" s="131"/>
      <c r="Q533" s="131"/>
      <c r="R533" s="131"/>
      <c r="S533" s="131"/>
      <c r="T533" s="131"/>
      <c r="U533" s="131"/>
      <c r="V533" s="131"/>
      <c r="W533" s="131"/>
      <c r="X533" s="131"/>
      <c r="Y533" s="131"/>
      <c r="Z533" s="131"/>
      <c r="AA533" s="78"/>
    </row>
    <row r="534" spans="1:27" s="77" customFormat="1" x14ac:dyDescent="0.25">
      <c r="A534" s="75"/>
      <c r="B534" s="75"/>
      <c r="C534" s="75"/>
      <c r="D534" s="75"/>
      <c r="E534" s="112"/>
      <c r="F534" s="75"/>
      <c r="G534" s="75"/>
      <c r="H534" s="75"/>
      <c r="I534" s="75"/>
      <c r="J534" s="75"/>
      <c r="K534" s="76"/>
      <c r="L534" s="76"/>
      <c r="M534" s="76"/>
      <c r="N534" s="76"/>
      <c r="O534" s="76"/>
      <c r="P534" s="131"/>
      <c r="Q534" s="131"/>
      <c r="R534" s="131"/>
      <c r="S534" s="131"/>
      <c r="T534" s="131"/>
      <c r="U534" s="131"/>
      <c r="V534" s="131"/>
      <c r="W534" s="131"/>
      <c r="X534" s="131"/>
      <c r="Y534" s="131"/>
      <c r="Z534" s="131"/>
      <c r="AA534" s="78"/>
    </row>
    <row r="535" spans="1:27" s="77" customFormat="1" x14ac:dyDescent="0.25">
      <c r="A535" s="75"/>
      <c r="B535" s="75"/>
      <c r="C535" s="75"/>
      <c r="D535" s="75"/>
      <c r="E535" s="112"/>
      <c r="F535" s="75"/>
      <c r="G535" s="75"/>
      <c r="H535" s="75"/>
      <c r="I535" s="75"/>
      <c r="J535" s="75"/>
      <c r="K535" s="76"/>
      <c r="L535" s="76"/>
      <c r="M535" s="76"/>
      <c r="N535" s="76"/>
      <c r="O535" s="76"/>
      <c r="P535" s="131"/>
      <c r="Q535" s="131"/>
      <c r="R535" s="131"/>
      <c r="S535" s="131"/>
      <c r="T535" s="131"/>
      <c r="U535" s="131"/>
      <c r="V535" s="131"/>
      <c r="W535" s="131"/>
      <c r="X535" s="131"/>
      <c r="Y535" s="131"/>
      <c r="Z535" s="131"/>
      <c r="AA535" s="78"/>
    </row>
    <row r="536" spans="1:27" s="77" customFormat="1" x14ac:dyDescent="0.25">
      <c r="A536" s="75"/>
      <c r="B536" s="75"/>
      <c r="C536" s="75"/>
      <c r="D536" s="75"/>
      <c r="E536" s="112"/>
      <c r="F536" s="75"/>
      <c r="G536" s="75"/>
      <c r="H536" s="75"/>
      <c r="I536" s="75"/>
      <c r="J536" s="75"/>
      <c r="K536" s="76"/>
      <c r="L536" s="76"/>
      <c r="M536" s="76"/>
      <c r="N536" s="76"/>
      <c r="O536" s="76"/>
      <c r="P536" s="131"/>
      <c r="Q536" s="131"/>
      <c r="R536" s="131"/>
      <c r="S536" s="131"/>
      <c r="T536" s="131"/>
      <c r="U536" s="131"/>
      <c r="V536" s="131"/>
      <c r="W536" s="131"/>
      <c r="X536" s="131"/>
      <c r="Y536" s="131"/>
      <c r="Z536" s="131"/>
      <c r="AA536" s="78"/>
    </row>
    <row r="537" spans="1:27" s="77" customFormat="1" x14ac:dyDescent="0.25">
      <c r="A537" s="75"/>
      <c r="B537" s="75"/>
      <c r="C537" s="75"/>
      <c r="D537" s="75"/>
      <c r="E537" s="112"/>
      <c r="F537" s="75"/>
      <c r="G537" s="75"/>
      <c r="H537" s="75"/>
      <c r="I537" s="75"/>
      <c r="J537" s="75"/>
      <c r="K537" s="76"/>
      <c r="L537" s="76"/>
      <c r="M537" s="76"/>
      <c r="N537" s="76"/>
      <c r="O537" s="76"/>
      <c r="P537" s="131"/>
      <c r="Q537" s="131"/>
      <c r="R537" s="131"/>
      <c r="S537" s="131"/>
      <c r="T537" s="131"/>
      <c r="U537" s="131"/>
      <c r="V537" s="131"/>
      <c r="W537" s="131"/>
      <c r="X537" s="131"/>
      <c r="Y537" s="131"/>
      <c r="Z537" s="131"/>
      <c r="AA537" s="78"/>
    </row>
    <row r="538" spans="1:27" s="77" customFormat="1" x14ac:dyDescent="0.25">
      <c r="A538" s="75"/>
      <c r="B538" s="75"/>
      <c r="C538" s="75"/>
      <c r="D538" s="75"/>
      <c r="E538" s="112"/>
      <c r="F538" s="75"/>
      <c r="G538" s="75"/>
      <c r="H538" s="75"/>
      <c r="I538" s="75"/>
      <c r="J538" s="75"/>
      <c r="K538" s="76"/>
      <c r="L538" s="76"/>
      <c r="M538" s="76"/>
      <c r="N538" s="76"/>
      <c r="O538" s="76"/>
      <c r="P538" s="131"/>
      <c r="Q538" s="131"/>
      <c r="R538" s="131"/>
      <c r="S538" s="131"/>
      <c r="T538" s="131"/>
      <c r="U538" s="131"/>
      <c r="V538" s="131"/>
      <c r="W538" s="131"/>
      <c r="X538" s="131"/>
      <c r="Y538" s="131"/>
      <c r="Z538" s="131"/>
      <c r="AA538" s="78"/>
    </row>
    <row r="539" spans="1:27" s="77" customFormat="1" x14ac:dyDescent="0.25">
      <c r="A539" s="75"/>
      <c r="B539" s="75"/>
      <c r="C539" s="75"/>
      <c r="D539" s="75"/>
      <c r="E539" s="112"/>
      <c r="F539" s="75"/>
      <c r="G539" s="75"/>
      <c r="H539" s="75"/>
      <c r="I539" s="75"/>
      <c r="J539" s="75"/>
      <c r="K539" s="76"/>
      <c r="L539" s="76"/>
      <c r="M539" s="76"/>
      <c r="N539" s="76"/>
      <c r="O539" s="76"/>
      <c r="P539" s="131"/>
      <c r="Q539" s="131"/>
      <c r="R539" s="131"/>
      <c r="S539" s="131"/>
      <c r="T539" s="131"/>
      <c r="U539" s="131"/>
      <c r="V539" s="131"/>
      <c r="W539" s="131"/>
      <c r="X539" s="131"/>
      <c r="Y539" s="131"/>
      <c r="Z539" s="131"/>
      <c r="AA539" s="78"/>
    </row>
    <row r="540" spans="1:27" s="77" customFormat="1" x14ac:dyDescent="0.25">
      <c r="A540" s="75"/>
      <c r="B540" s="75"/>
      <c r="C540" s="75"/>
      <c r="D540" s="75"/>
      <c r="E540" s="112"/>
      <c r="F540" s="75"/>
      <c r="G540" s="75"/>
      <c r="H540" s="75"/>
      <c r="I540" s="75"/>
      <c r="J540" s="75"/>
      <c r="K540" s="76"/>
      <c r="L540" s="76"/>
      <c r="M540" s="76"/>
      <c r="N540" s="76"/>
      <c r="O540" s="76"/>
      <c r="P540" s="131"/>
      <c r="Q540" s="131"/>
      <c r="R540" s="131"/>
      <c r="S540" s="131"/>
      <c r="T540" s="131"/>
      <c r="U540" s="131"/>
      <c r="V540" s="131"/>
      <c r="W540" s="131"/>
      <c r="X540" s="131"/>
      <c r="Y540" s="131"/>
      <c r="Z540" s="131"/>
      <c r="AA540" s="78"/>
    </row>
    <row r="541" spans="1:27" s="77" customFormat="1" x14ac:dyDescent="0.25">
      <c r="A541" s="75"/>
      <c r="B541" s="75"/>
      <c r="C541" s="75"/>
      <c r="D541" s="75"/>
      <c r="E541" s="112"/>
      <c r="F541" s="75"/>
      <c r="G541" s="75"/>
      <c r="H541" s="75"/>
      <c r="I541" s="75"/>
      <c r="J541" s="75"/>
      <c r="K541" s="76"/>
      <c r="L541" s="76"/>
      <c r="M541" s="76"/>
      <c r="N541" s="76"/>
      <c r="O541" s="76"/>
      <c r="P541" s="131"/>
      <c r="Q541" s="131"/>
      <c r="R541" s="131"/>
      <c r="S541" s="131"/>
      <c r="T541" s="131"/>
      <c r="U541" s="131"/>
      <c r="V541" s="131"/>
      <c r="W541" s="131"/>
      <c r="X541" s="131"/>
      <c r="Y541" s="131"/>
      <c r="Z541" s="131"/>
      <c r="AA541" s="78"/>
    </row>
    <row r="542" spans="1:27" s="77" customFormat="1" x14ac:dyDescent="0.25">
      <c r="A542" s="75"/>
      <c r="B542" s="75"/>
      <c r="C542" s="75"/>
      <c r="D542" s="75"/>
      <c r="E542" s="112"/>
      <c r="F542" s="75"/>
      <c r="G542" s="75"/>
      <c r="H542" s="75"/>
      <c r="I542" s="75"/>
      <c r="J542" s="75"/>
      <c r="K542" s="76"/>
      <c r="L542" s="76"/>
      <c r="M542" s="76"/>
      <c r="N542" s="76"/>
      <c r="O542" s="76"/>
      <c r="P542" s="131"/>
      <c r="Q542" s="131"/>
      <c r="R542" s="131"/>
      <c r="S542" s="131"/>
      <c r="T542" s="131"/>
      <c r="U542" s="131"/>
      <c r="V542" s="131"/>
      <c r="W542" s="131"/>
      <c r="X542" s="131"/>
      <c r="Y542" s="131"/>
      <c r="Z542" s="131"/>
      <c r="AA542" s="78"/>
    </row>
    <row r="543" spans="1:27" s="77" customFormat="1" x14ac:dyDescent="0.25">
      <c r="A543" s="75"/>
      <c r="B543" s="75"/>
      <c r="C543" s="75"/>
      <c r="D543" s="75"/>
      <c r="E543" s="112"/>
      <c r="F543" s="75"/>
      <c r="G543" s="75"/>
      <c r="H543" s="75"/>
      <c r="I543" s="75"/>
      <c r="J543" s="75"/>
      <c r="K543" s="76"/>
      <c r="L543" s="76"/>
      <c r="M543" s="76"/>
      <c r="N543" s="76"/>
      <c r="O543" s="76"/>
      <c r="P543" s="131"/>
      <c r="Q543" s="131"/>
      <c r="R543" s="131"/>
      <c r="S543" s="131"/>
      <c r="T543" s="131"/>
      <c r="U543" s="131"/>
      <c r="V543" s="131"/>
      <c r="W543" s="131"/>
      <c r="X543" s="131"/>
      <c r="Y543" s="131"/>
      <c r="Z543" s="131"/>
      <c r="AA543" s="78"/>
    </row>
    <row r="544" spans="1:27" s="77" customFormat="1" x14ac:dyDescent="0.25">
      <c r="A544" s="75"/>
      <c r="B544" s="75"/>
      <c r="C544" s="75"/>
      <c r="D544" s="75"/>
      <c r="E544" s="112"/>
      <c r="F544" s="75"/>
      <c r="G544" s="75"/>
      <c r="H544" s="75"/>
      <c r="I544" s="75"/>
      <c r="J544" s="75"/>
      <c r="K544" s="76"/>
      <c r="L544" s="76"/>
      <c r="M544" s="76"/>
      <c r="N544" s="76"/>
      <c r="O544" s="76"/>
      <c r="P544" s="131"/>
      <c r="Q544" s="131"/>
      <c r="R544" s="131"/>
      <c r="S544" s="131"/>
      <c r="T544" s="131"/>
      <c r="U544" s="131"/>
      <c r="V544" s="131"/>
      <c r="W544" s="131"/>
      <c r="X544" s="131"/>
      <c r="Y544" s="131"/>
      <c r="Z544" s="131"/>
      <c r="AA544" s="78"/>
    </row>
    <row r="545" spans="1:27" s="77" customFormat="1" x14ac:dyDescent="0.25">
      <c r="A545" s="75"/>
      <c r="B545" s="75"/>
      <c r="C545" s="75"/>
      <c r="D545" s="75"/>
      <c r="E545" s="112"/>
      <c r="F545" s="75"/>
      <c r="G545" s="75"/>
      <c r="H545" s="75"/>
      <c r="I545" s="75"/>
      <c r="J545" s="75"/>
      <c r="K545" s="76"/>
      <c r="L545" s="76"/>
      <c r="M545" s="76"/>
      <c r="N545" s="76"/>
      <c r="O545" s="76"/>
      <c r="P545" s="131"/>
      <c r="Q545" s="131"/>
      <c r="R545" s="131"/>
      <c r="S545" s="131"/>
      <c r="T545" s="131"/>
      <c r="U545" s="131"/>
      <c r="V545" s="131"/>
      <c r="W545" s="131"/>
      <c r="X545" s="131"/>
      <c r="Y545" s="131"/>
      <c r="Z545" s="131"/>
      <c r="AA545" s="78"/>
    </row>
    <row r="546" spans="1:27" s="77" customFormat="1" x14ac:dyDescent="0.25">
      <c r="A546" s="75"/>
      <c r="B546" s="75"/>
      <c r="C546" s="75"/>
      <c r="D546" s="75"/>
      <c r="E546" s="112"/>
      <c r="F546" s="75"/>
      <c r="G546" s="75"/>
      <c r="H546" s="75"/>
      <c r="I546" s="75"/>
      <c r="J546" s="75"/>
      <c r="K546" s="76"/>
      <c r="L546" s="76"/>
      <c r="M546" s="76"/>
      <c r="N546" s="76"/>
      <c r="O546" s="76"/>
      <c r="P546" s="131"/>
      <c r="Q546" s="131"/>
      <c r="R546" s="131"/>
      <c r="S546" s="131"/>
      <c r="T546" s="131"/>
      <c r="U546" s="131"/>
      <c r="V546" s="131"/>
      <c r="W546" s="131"/>
      <c r="X546" s="131"/>
      <c r="Y546" s="131"/>
      <c r="Z546" s="131"/>
      <c r="AA546" s="78"/>
    </row>
    <row r="547" spans="1:27" s="77" customFormat="1" x14ac:dyDescent="0.25">
      <c r="A547" s="75"/>
      <c r="B547" s="75"/>
      <c r="C547" s="75"/>
      <c r="D547" s="75"/>
      <c r="E547" s="112"/>
      <c r="F547" s="75"/>
      <c r="G547" s="75"/>
      <c r="H547" s="75"/>
      <c r="I547" s="75"/>
      <c r="J547" s="75"/>
      <c r="K547" s="76"/>
      <c r="L547" s="76"/>
      <c r="M547" s="76"/>
      <c r="N547" s="76"/>
      <c r="O547" s="76"/>
      <c r="P547" s="131"/>
      <c r="Q547" s="131"/>
      <c r="R547" s="131"/>
      <c r="S547" s="131"/>
      <c r="T547" s="131"/>
      <c r="U547" s="131"/>
      <c r="V547" s="131"/>
      <c r="W547" s="131"/>
      <c r="X547" s="131"/>
      <c r="Y547" s="131"/>
      <c r="Z547" s="131"/>
      <c r="AA547" s="78"/>
    </row>
    <row r="548" spans="1:27" s="77" customFormat="1" x14ac:dyDescent="0.25">
      <c r="A548" s="75"/>
      <c r="B548" s="75"/>
      <c r="C548" s="75"/>
      <c r="D548" s="75"/>
      <c r="E548" s="112"/>
      <c r="F548" s="75"/>
      <c r="G548" s="75"/>
      <c r="H548" s="75"/>
      <c r="I548" s="75"/>
      <c r="J548" s="75"/>
      <c r="K548" s="76"/>
      <c r="L548" s="76"/>
      <c r="M548" s="76"/>
      <c r="N548" s="76"/>
      <c r="O548" s="76"/>
      <c r="P548" s="131"/>
      <c r="Q548" s="131"/>
      <c r="R548" s="131"/>
      <c r="S548" s="131"/>
      <c r="T548" s="131"/>
      <c r="U548" s="131"/>
      <c r="V548" s="131"/>
      <c r="W548" s="131"/>
      <c r="X548" s="131"/>
      <c r="Y548" s="131"/>
      <c r="Z548" s="131"/>
      <c r="AA548" s="78"/>
    </row>
    <row r="549" spans="1:27" s="77" customFormat="1" x14ac:dyDescent="0.25">
      <c r="A549" s="75"/>
      <c r="B549" s="75"/>
      <c r="C549" s="75"/>
      <c r="D549" s="75"/>
      <c r="E549" s="112"/>
      <c r="F549" s="75"/>
      <c r="G549" s="75"/>
      <c r="H549" s="75"/>
      <c r="I549" s="75"/>
      <c r="J549" s="75"/>
      <c r="K549" s="76"/>
      <c r="L549" s="76"/>
      <c r="M549" s="76"/>
      <c r="N549" s="76"/>
      <c r="O549" s="76"/>
      <c r="P549" s="131"/>
      <c r="Q549" s="131"/>
      <c r="R549" s="131"/>
      <c r="S549" s="131"/>
      <c r="T549" s="131"/>
      <c r="U549" s="131"/>
      <c r="V549" s="131"/>
      <c r="W549" s="131"/>
      <c r="X549" s="131"/>
      <c r="Y549" s="131"/>
      <c r="Z549" s="131"/>
      <c r="AA549" s="78"/>
    </row>
    <row r="550" spans="1:27" s="77" customFormat="1" x14ac:dyDescent="0.25">
      <c r="A550" s="75"/>
      <c r="B550" s="75"/>
      <c r="C550" s="75"/>
      <c r="D550" s="75"/>
      <c r="E550" s="112"/>
      <c r="F550" s="75"/>
      <c r="G550" s="75"/>
      <c r="H550" s="75"/>
      <c r="I550" s="75"/>
      <c r="J550" s="75"/>
      <c r="K550" s="76"/>
      <c r="L550" s="76"/>
      <c r="M550" s="76"/>
      <c r="N550" s="76"/>
      <c r="O550" s="76"/>
      <c r="P550" s="131"/>
      <c r="Q550" s="131"/>
      <c r="R550" s="131"/>
      <c r="S550" s="131"/>
      <c r="T550" s="131"/>
      <c r="U550" s="131"/>
      <c r="V550" s="131"/>
      <c r="W550" s="131"/>
      <c r="X550" s="131"/>
      <c r="Y550" s="131"/>
      <c r="Z550" s="131"/>
      <c r="AA550" s="78"/>
    </row>
    <row r="551" spans="1:27" s="77" customFormat="1" x14ac:dyDescent="0.25">
      <c r="A551" s="75"/>
      <c r="B551" s="75"/>
      <c r="C551" s="75"/>
      <c r="D551" s="75"/>
      <c r="E551" s="112"/>
      <c r="F551" s="75"/>
      <c r="G551" s="75"/>
      <c r="H551" s="75"/>
      <c r="I551" s="75"/>
      <c r="J551" s="75"/>
      <c r="K551" s="76"/>
      <c r="L551" s="76"/>
      <c r="M551" s="76"/>
      <c r="N551" s="76"/>
      <c r="O551" s="76"/>
      <c r="P551" s="131"/>
      <c r="Q551" s="131"/>
      <c r="R551" s="131"/>
      <c r="S551" s="131"/>
      <c r="T551" s="131"/>
      <c r="U551" s="131"/>
      <c r="V551" s="131"/>
      <c r="W551" s="131"/>
      <c r="X551" s="131"/>
      <c r="Y551" s="131"/>
      <c r="Z551" s="131"/>
      <c r="AA551" s="78"/>
    </row>
    <row r="552" spans="1:27" s="77" customFormat="1" x14ac:dyDescent="0.25">
      <c r="A552" s="75"/>
      <c r="B552" s="75"/>
      <c r="C552" s="75"/>
      <c r="D552" s="75"/>
      <c r="E552" s="112"/>
      <c r="F552" s="75"/>
      <c r="G552" s="75"/>
      <c r="H552" s="75"/>
      <c r="I552" s="75"/>
      <c r="J552" s="75"/>
      <c r="K552" s="76"/>
      <c r="L552" s="76"/>
      <c r="M552" s="76"/>
      <c r="N552" s="76"/>
      <c r="O552" s="76"/>
      <c r="P552" s="131"/>
      <c r="Q552" s="131"/>
      <c r="R552" s="131"/>
      <c r="S552" s="131"/>
      <c r="T552" s="131"/>
      <c r="U552" s="131"/>
      <c r="V552" s="131"/>
      <c r="W552" s="131"/>
      <c r="X552" s="131"/>
      <c r="Y552" s="131"/>
      <c r="Z552" s="131"/>
      <c r="AA552" s="78"/>
    </row>
    <row r="553" spans="1:27" s="77" customFormat="1" x14ac:dyDescent="0.25">
      <c r="A553" s="75"/>
      <c r="B553" s="75"/>
      <c r="C553" s="75"/>
      <c r="D553" s="75"/>
      <c r="E553" s="112"/>
      <c r="F553" s="75"/>
      <c r="G553" s="75"/>
      <c r="H553" s="75"/>
      <c r="I553" s="75"/>
      <c r="J553" s="75"/>
      <c r="K553" s="76"/>
      <c r="L553" s="76"/>
      <c r="M553" s="76"/>
      <c r="N553" s="76"/>
      <c r="O553" s="76"/>
      <c r="P553" s="131"/>
      <c r="Q553" s="131"/>
      <c r="R553" s="131"/>
      <c r="S553" s="131"/>
      <c r="T553" s="131"/>
      <c r="U553" s="131"/>
      <c r="V553" s="131"/>
      <c r="W553" s="131"/>
      <c r="X553" s="131"/>
      <c r="Y553" s="131"/>
      <c r="Z553" s="131"/>
      <c r="AA553" s="78"/>
    </row>
    <row r="554" spans="1:27" s="77" customFormat="1" x14ac:dyDescent="0.25">
      <c r="A554" s="75"/>
      <c r="B554" s="75"/>
      <c r="C554" s="75"/>
      <c r="D554" s="75"/>
      <c r="E554" s="112"/>
      <c r="F554" s="75"/>
      <c r="G554" s="75"/>
      <c r="H554" s="75"/>
      <c r="I554" s="75"/>
      <c r="J554" s="75"/>
      <c r="K554" s="76"/>
      <c r="L554" s="76"/>
      <c r="M554" s="76"/>
      <c r="N554" s="76"/>
      <c r="O554" s="76"/>
      <c r="P554" s="131"/>
      <c r="Q554" s="131"/>
      <c r="R554" s="131"/>
      <c r="S554" s="131"/>
      <c r="T554" s="131"/>
      <c r="U554" s="131"/>
      <c r="V554" s="131"/>
      <c r="W554" s="131"/>
      <c r="X554" s="131"/>
      <c r="Y554" s="131"/>
      <c r="Z554" s="131"/>
      <c r="AA554" s="78"/>
    </row>
    <row r="555" spans="1:27" s="77" customFormat="1" x14ac:dyDescent="0.25">
      <c r="A555" s="75"/>
      <c r="B555" s="75"/>
      <c r="C555" s="75"/>
      <c r="D555" s="75"/>
      <c r="E555" s="112"/>
      <c r="F555" s="75"/>
      <c r="G555" s="75"/>
      <c r="H555" s="75"/>
      <c r="I555" s="75"/>
      <c r="J555" s="75"/>
      <c r="K555" s="76"/>
      <c r="L555" s="76"/>
      <c r="M555" s="76"/>
      <c r="N555" s="76"/>
      <c r="O555" s="76"/>
      <c r="P555" s="131"/>
      <c r="Q555" s="131"/>
      <c r="R555" s="131"/>
      <c r="S555" s="131"/>
      <c r="T555" s="131"/>
      <c r="U555" s="131"/>
      <c r="V555" s="131"/>
      <c r="W555" s="131"/>
      <c r="X555" s="131"/>
      <c r="Y555" s="131"/>
      <c r="Z555" s="131"/>
      <c r="AA555" s="78"/>
    </row>
    <row r="556" spans="1:27" s="77" customFormat="1" x14ac:dyDescent="0.25">
      <c r="A556" s="75"/>
      <c r="B556" s="75"/>
      <c r="C556" s="75"/>
      <c r="D556" s="75"/>
      <c r="E556" s="112"/>
      <c r="F556" s="75"/>
      <c r="G556" s="75"/>
      <c r="H556" s="75"/>
      <c r="I556" s="75"/>
      <c r="J556" s="75"/>
      <c r="K556" s="76"/>
      <c r="L556" s="76"/>
      <c r="M556" s="76"/>
      <c r="N556" s="76"/>
      <c r="O556" s="76"/>
      <c r="P556" s="131"/>
      <c r="Q556" s="131"/>
      <c r="R556" s="131"/>
      <c r="S556" s="131"/>
      <c r="T556" s="131"/>
      <c r="U556" s="131"/>
      <c r="V556" s="131"/>
      <c r="W556" s="131"/>
      <c r="X556" s="131"/>
      <c r="Y556" s="131"/>
      <c r="Z556" s="131"/>
      <c r="AA556" s="78"/>
    </row>
    <row r="557" spans="1:27" s="77" customFormat="1" x14ac:dyDescent="0.25">
      <c r="A557" s="75"/>
      <c r="B557" s="75"/>
      <c r="C557" s="75"/>
      <c r="D557" s="75"/>
      <c r="E557" s="112"/>
      <c r="F557" s="75"/>
      <c r="G557" s="75"/>
      <c r="H557" s="75"/>
      <c r="I557" s="75"/>
      <c r="J557" s="75"/>
      <c r="K557" s="76"/>
      <c r="L557" s="76"/>
      <c r="M557" s="76"/>
      <c r="N557" s="76"/>
      <c r="O557" s="76"/>
      <c r="P557" s="131"/>
      <c r="Q557" s="131"/>
      <c r="R557" s="131"/>
      <c r="S557" s="131"/>
      <c r="T557" s="131"/>
      <c r="U557" s="131"/>
      <c r="V557" s="131"/>
      <c r="W557" s="131"/>
      <c r="X557" s="131"/>
      <c r="Y557" s="131"/>
      <c r="Z557" s="131"/>
      <c r="AA557" s="78"/>
    </row>
    <row r="558" spans="1:27" s="77" customFormat="1" x14ac:dyDescent="0.25">
      <c r="A558" s="75"/>
      <c r="B558" s="75"/>
      <c r="C558" s="75"/>
      <c r="D558" s="75"/>
      <c r="E558" s="112"/>
      <c r="F558" s="75"/>
      <c r="G558" s="75"/>
      <c r="H558" s="75"/>
      <c r="I558" s="75"/>
      <c r="J558" s="75"/>
      <c r="K558" s="76"/>
      <c r="L558" s="76"/>
      <c r="M558" s="76"/>
      <c r="N558" s="76"/>
      <c r="O558" s="76"/>
      <c r="P558" s="131"/>
      <c r="Q558" s="131"/>
      <c r="R558" s="131"/>
      <c r="S558" s="131"/>
      <c r="T558" s="131"/>
      <c r="U558" s="131"/>
      <c r="V558" s="131"/>
      <c r="W558" s="131"/>
      <c r="X558" s="131"/>
      <c r="Y558" s="131"/>
      <c r="Z558" s="131"/>
      <c r="AA558" s="78"/>
    </row>
    <row r="559" spans="1:27" s="77" customFormat="1" x14ac:dyDescent="0.25">
      <c r="A559" s="75"/>
      <c r="B559" s="75"/>
      <c r="C559" s="75"/>
      <c r="D559" s="75"/>
      <c r="E559" s="112"/>
      <c r="F559" s="75"/>
      <c r="G559" s="75"/>
      <c r="H559" s="75"/>
      <c r="I559" s="75"/>
      <c r="J559" s="75"/>
      <c r="K559" s="76"/>
      <c r="L559" s="76"/>
      <c r="M559" s="76"/>
      <c r="N559" s="76"/>
      <c r="O559" s="76"/>
      <c r="P559" s="131"/>
      <c r="Q559" s="131"/>
      <c r="R559" s="131"/>
      <c r="S559" s="131"/>
      <c r="T559" s="131"/>
      <c r="U559" s="131"/>
      <c r="V559" s="131"/>
      <c r="W559" s="131"/>
      <c r="X559" s="131"/>
      <c r="Y559" s="131"/>
      <c r="Z559" s="131"/>
      <c r="AA559" s="78"/>
    </row>
    <row r="560" spans="1:27" s="77" customFormat="1" x14ac:dyDescent="0.25">
      <c r="A560" s="75"/>
      <c r="B560" s="75"/>
      <c r="C560" s="75"/>
      <c r="D560" s="75"/>
      <c r="E560" s="112"/>
      <c r="F560" s="75"/>
      <c r="G560" s="75"/>
      <c r="H560" s="75"/>
      <c r="I560" s="75"/>
      <c r="J560" s="75"/>
      <c r="K560" s="76"/>
      <c r="L560" s="76"/>
      <c r="M560" s="76"/>
      <c r="N560" s="76"/>
      <c r="O560" s="76"/>
      <c r="P560" s="131"/>
      <c r="Q560" s="131"/>
      <c r="R560" s="131"/>
      <c r="S560" s="131"/>
      <c r="T560" s="131"/>
      <c r="U560" s="131"/>
      <c r="V560" s="131"/>
      <c r="W560" s="131"/>
      <c r="X560" s="131"/>
      <c r="Y560" s="131"/>
      <c r="Z560" s="131"/>
      <c r="AA560" s="78"/>
    </row>
    <row r="561" spans="1:27" s="77" customFormat="1" x14ac:dyDescent="0.25">
      <c r="A561" s="75"/>
      <c r="B561" s="75"/>
      <c r="C561" s="75"/>
      <c r="D561" s="75"/>
      <c r="E561" s="112"/>
      <c r="F561" s="75"/>
      <c r="G561" s="75"/>
      <c r="H561" s="75"/>
      <c r="I561" s="75"/>
      <c r="J561" s="75"/>
      <c r="K561" s="76"/>
      <c r="L561" s="76"/>
      <c r="M561" s="76"/>
      <c r="N561" s="76"/>
      <c r="O561" s="76"/>
      <c r="P561" s="131"/>
      <c r="Q561" s="131"/>
      <c r="R561" s="131"/>
      <c r="S561" s="131"/>
      <c r="T561" s="131"/>
      <c r="U561" s="131"/>
      <c r="V561" s="131"/>
      <c r="W561" s="131"/>
      <c r="X561" s="131"/>
      <c r="Y561" s="131"/>
      <c r="Z561" s="131"/>
      <c r="AA561" s="78"/>
    </row>
    <row r="562" spans="1:27" s="77" customFormat="1" x14ac:dyDescent="0.25">
      <c r="A562" s="75"/>
      <c r="B562" s="75"/>
      <c r="C562" s="75"/>
      <c r="D562" s="75"/>
      <c r="E562" s="112"/>
      <c r="F562" s="75"/>
      <c r="G562" s="75"/>
      <c r="H562" s="75"/>
      <c r="I562" s="75"/>
      <c r="J562" s="75"/>
      <c r="K562" s="76"/>
      <c r="L562" s="76"/>
      <c r="M562" s="76"/>
      <c r="N562" s="76"/>
      <c r="O562" s="76"/>
      <c r="P562" s="131"/>
      <c r="Q562" s="131"/>
      <c r="R562" s="131"/>
      <c r="S562" s="131"/>
      <c r="T562" s="131"/>
      <c r="U562" s="131"/>
      <c r="V562" s="131"/>
      <c r="W562" s="131"/>
      <c r="X562" s="131"/>
      <c r="Y562" s="131"/>
      <c r="Z562" s="131"/>
      <c r="AA562" s="78"/>
    </row>
    <row r="563" spans="1:27" s="77" customFormat="1" x14ac:dyDescent="0.25">
      <c r="A563" s="75"/>
      <c r="B563" s="75"/>
      <c r="C563" s="75"/>
      <c r="D563" s="75"/>
      <c r="E563" s="112"/>
      <c r="F563" s="75"/>
      <c r="G563" s="75"/>
      <c r="H563" s="75"/>
      <c r="I563" s="75"/>
      <c r="J563" s="75"/>
      <c r="K563" s="76"/>
      <c r="L563" s="76"/>
      <c r="M563" s="76"/>
      <c r="N563" s="76"/>
      <c r="O563" s="76"/>
      <c r="P563" s="131"/>
      <c r="Q563" s="131"/>
      <c r="R563" s="131"/>
      <c r="S563" s="131"/>
      <c r="T563" s="131"/>
      <c r="U563" s="131"/>
      <c r="V563" s="131"/>
      <c r="W563" s="131"/>
      <c r="X563" s="131"/>
      <c r="Y563" s="131"/>
      <c r="Z563" s="131"/>
      <c r="AA563" s="78"/>
    </row>
    <row r="564" spans="1:27" s="77" customFormat="1" x14ac:dyDescent="0.25">
      <c r="A564" s="75"/>
      <c r="B564" s="75"/>
      <c r="C564" s="75"/>
      <c r="D564" s="75"/>
      <c r="E564" s="112"/>
      <c r="F564" s="75"/>
      <c r="G564" s="75"/>
      <c r="H564" s="75"/>
      <c r="I564" s="75"/>
      <c r="J564" s="75"/>
      <c r="K564" s="76"/>
      <c r="L564" s="76"/>
      <c r="M564" s="76"/>
      <c r="N564" s="76"/>
      <c r="O564" s="76"/>
      <c r="P564" s="131"/>
      <c r="Q564" s="131"/>
      <c r="R564" s="131"/>
      <c r="S564" s="131"/>
      <c r="T564" s="131"/>
      <c r="U564" s="131"/>
      <c r="V564" s="131"/>
      <c r="W564" s="131"/>
      <c r="X564" s="131"/>
      <c r="Y564" s="131"/>
      <c r="Z564" s="131"/>
      <c r="AA564" s="78"/>
    </row>
    <row r="565" spans="1:27" s="77" customFormat="1" x14ac:dyDescent="0.25">
      <c r="A565" s="75"/>
      <c r="B565" s="75"/>
      <c r="C565" s="75"/>
      <c r="D565" s="75"/>
      <c r="E565" s="112"/>
      <c r="F565" s="75"/>
      <c r="G565" s="75"/>
      <c r="H565" s="75"/>
      <c r="I565" s="75"/>
      <c r="J565" s="75"/>
      <c r="K565" s="76"/>
      <c r="L565" s="76"/>
      <c r="M565" s="76"/>
      <c r="N565" s="76"/>
      <c r="O565" s="76"/>
      <c r="P565" s="131"/>
      <c r="Q565" s="131"/>
      <c r="R565" s="131"/>
      <c r="S565" s="131"/>
      <c r="T565" s="131"/>
      <c r="U565" s="131"/>
      <c r="V565" s="131"/>
      <c r="W565" s="131"/>
      <c r="X565" s="131"/>
      <c r="Y565" s="131"/>
      <c r="Z565" s="131"/>
      <c r="AA565" s="78"/>
    </row>
    <row r="566" spans="1:27" s="77" customFormat="1" x14ac:dyDescent="0.25">
      <c r="A566" s="75"/>
      <c r="B566" s="75"/>
      <c r="C566" s="75"/>
      <c r="D566" s="75"/>
      <c r="E566" s="112"/>
      <c r="F566" s="75"/>
      <c r="G566" s="75"/>
      <c r="H566" s="75"/>
      <c r="I566" s="75"/>
      <c r="J566" s="75"/>
      <c r="K566" s="76"/>
      <c r="L566" s="76"/>
      <c r="M566" s="76"/>
      <c r="N566" s="76"/>
      <c r="O566" s="76"/>
      <c r="P566" s="131"/>
      <c r="Q566" s="131"/>
      <c r="R566" s="131"/>
      <c r="S566" s="131"/>
      <c r="T566" s="131"/>
      <c r="U566" s="131"/>
      <c r="V566" s="131"/>
      <c r="W566" s="131"/>
      <c r="X566" s="131"/>
      <c r="Y566" s="131"/>
      <c r="Z566" s="131"/>
      <c r="AA566" s="78"/>
    </row>
    <row r="567" spans="1:27" s="77" customFormat="1" x14ac:dyDescent="0.25">
      <c r="A567" s="75"/>
      <c r="B567" s="75"/>
      <c r="C567" s="75"/>
      <c r="D567" s="75"/>
      <c r="E567" s="112"/>
      <c r="F567" s="75"/>
      <c r="G567" s="75"/>
      <c r="H567" s="75"/>
      <c r="I567" s="75"/>
      <c r="J567" s="75"/>
      <c r="K567" s="76"/>
      <c r="L567" s="76"/>
      <c r="M567" s="76"/>
      <c r="N567" s="76"/>
      <c r="O567" s="76"/>
      <c r="P567" s="131"/>
      <c r="Q567" s="131"/>
      <c r="R567" s="131"/>
      <c r="S567" s="131"/>
      <c r="T567" s="131"/>
      <c r="U567" s="131"/>
      <c r="V567" s="131"/>
      <c r="W567" s="131"/>
      <c r="X567" s="131"/>
      <c r="Y567" s="131"/>
      <c r="Z567" s="131"/>
      <c r="AA567" s="78"/>
    </row>
    <row r="568" spans="1:27" s="77" customFormat="1" x14ac:dyDescent="0.25">
      <c r="A568" s="75"/>
      <c r="B568" s="75"/>
      <c r="C568" s="75"/>
      <c r="D568" s="75"/>
      <c r="E568" s="112"/>
      <c r="F568" s="75"/>
      <c r="G568" s="75"/>
      <c r="H568" s="75"/>
      <c r="I568" s="75"/>
      <c r="J568" s="75"/>
      <c r="K568" s="76"/>
      <c r="L568" s="76"/>
      <c r="M568" s="76"/>
      <c r="N568" s="76"/>
      <c r="O568" s="76"/>
      <c r="P568" s="131"/>
      <c r="Q568" s="131"/>
      <c r="R568" s="131"/>
      <c r="S568" s="131"/>
      <c r="T568" s="131"/>
      <c r="U568" s="131"/>
      <c r="V568" s="131"/>
      <c r="W568" s="131"/>
      <c r="X568" s="131"/>
      <c r="Y568" s="131"/>
      <c r="Z568" s="131"/>
      <c r="AA568" s="78"/>
    </row>
    <row r="569" spans="1:27" s="77" customFormat="1" x14ac:dyDescent="0.25">
      <c r="A569" s="75"/>
      <c r="B569" s="75"/>
      <c r="C569" s="75"/>
      <c r="D569" s="75"/>
      <c r="E569" s="112"/>
      <c r="F569" s="75"/>
      <c r="G569" s="75"/>
      <c r="H569" s="75"/>
      <c r="I569" s="75"/>
      <c r="J569" s="75"/>
      <c r="K569" s="76"/>
      <c r="L569" s="76"/>
      <c r="M569" s="76"/>
      <c r="N569" s="76"/>
      <c r="O569" s="76"/>
      <c r="P569" s="131"/>
      <c r="Q569" s="131"/>
      <c r="R569" s="131"/>
      <c r="S569" s="131"/>
      <c r="T569" s="131"/>
      <c r="U569" s="131"/>
      <c r="V569" s="131"/>
      <c r="W569" s="131"/>
      <c r="X569" s="131"/>
      <c r="Y569" s="131"/>
      <c r="Z569" s="131"/>
      <c r="AA569" s="78"/>
    </row>
    <row r="570" spans="1:27" s="77" customFormat="1" x14ac:dyDescent="0.25">
      <c r="A570" s="75"/>
      <c r="B570" s="75"/>
      <c r="C570" s="75"/>
      <c r="D570" s="75"/>
      <c r="E570" s="112"/>
      <c r="F570" s="75"/>
      <c r="G570" s="75"/>
      <c r="H570" s="75"/>
      <c r="I570" s="75"/>
      <c r="J570" s="75"/>
      <c r="K570" s="76"/>
      <c r="L570" s="76"/>
      <c r="M570" s="76"/>
      <c r="N570" s="76"/>
      <c r="O570" s="76"/>
      <c r="P570" s="131"/>
      <c r="Q570" s="131"/>
      <c r="R570" s="131"/>
      <c r="S570" s="131"/>
      <c r="T570" s="131"/>
      <c r="U570" s="131"/>
      <c r="V570" s="131"/>
      <c r="W570" s="131"/>
      <c r="X570" s="131"/>
      <c r="Y570" s="131"/>
      <c r="Z570" s="131"/>
      <c r="AA570" s="78"/>
    </row>
    <row r="571" spans="1:27" s="77" customFormat="1" x14ac:dyDescent="0.25">
      <c r="A571" s="75"/>
      <c r="B571" s="75"/>
      <c r="C571" s="75"/>
      <c r="D571" s="75"/>
      <c r="E571" s="112"/>
      <c r="F571" s="75"/>
      <c r="G571" s="75"/>
      <c r="H571" s="75"/>
      <c r="I571" s="75"/>
      <c r="J571" s="75"/>
      <c r="K571" s="76"/>
      <c r="L571" s="76"/>
      <c r="M571" s="76"/>
      <c r="N571" s="76"/>
      <c r="O571" s="76"/>
      <c r="P571" s="131"/>
      <c r="Q571" s="131"/>
      <c r="R571" s="131"/>
      <c r="S571" s="131"/>
      <c r="T571" s="131"/>
      <c r="U571" s="131"/>
      <c r="V571" s="131"/>
      <c r="W571" s="131"/>
      <c r="X571" s="131"/>
      <c r="Y571" s="131"/>
      <c r="Z571" s="131"/>
      <c r="AA571" s="78"/>
    </row>
    <row r="572" spans="1:27" s="77" customFormat="1" x14ac:dyDescent="0.25">
      <c r="A572" s="75"/>
      <c r="B572" s="75"/>
      <c r="C572" s="75"/>
      <c r="D572" s="75"/>
      <c r="E572" s="112"/>
      <c r="F572" s="75"/>
      <c r="G572" s="75"/>
      <c r="H572" s="75"/>
      <c r="I572" s="75"/>
      <c r="J572" s="75"/>
      <c r="K572" s="76"/>
      <c r="L572" s="76"/>
      <c r="M572" s="76"/>
      <c r="N572" s="76"/>
      <c r="O572" s="76"/>
      <c r="P572" s="131"/>
      <c r="Q572" s="131"/>
      <c r="R572" s="131"/>
      <c r="S572" s="131"/>
      <c r="T572" s="131"/>
      <c r="U572" s="131"/>
      <c r="V572" s="131"/>
      <c r="W572" s="131"/>
      <c r="X572" s="131"/>
      <c r="Y572" s="131"/>
      <c r="Z572" s="131"/>
      <c r="AA572" s="78"/>
    </row>
    <row r="573" spans="1:27" s="77" customFormat="1" x14ac:dyDescent="0.25">
      <c r="A573" s="75"/>
      <c r="B573" s="75"/>
      <c r="C573" s="75"/>
      <c r="D573" s="75"/>
      <c r="E573" s="112"/>
      <c r="F573" s="75"/>
      <c r="G573" s="75"/>
      <c r="H573" s="75"/>
      <c r="I573" s="75"/>
      <c r="J573" s="75"/>
      <c r="K573" s="76"/>
      <c r="L573" s="76"/>
      <c r="M573" s="76"/>
      <c r="N573" s="76"/>
      <c r="O573" s="76"/>
      <c r="P573" s="131"/>
      <c r="Q573" s="131"/>
      <c r="R573" s="131"/>
      <c r="S573" s="131"/>
      <c r="T573" s="131"/>
      <c r="U573" s="131"/>
      <c r="V573" s="131"/>
      <c r="W573" s="131"/>
      <c r="X573" s="131"/>
      <c r="Y573" s="131"/>
      <c r="Z573" s="131"/>
      <c r="AA573" s="78"/>
    </row>
    <row r="574" spans="1:27" s="77" customFormat="1" x14ac:dyDescent="0.25">
      <c r="A574" s="75"/>
      <c r="B574" s="75"/>
      <c r="C574" s="75"/>
      <c r="D574" s="75"/>
      <c r="E574" s="112"/>
      <c r="F574" s="75"/>
      <c r="G574" s="75"/>
      <c r="H574" s="75"/>
      <c r="I574" s="75"/>
      <c r="J574" s="75"/>
      <c r="K574" s="76"/>
      <c r="L574" s="76"/>
      <c r="M574" s="76"/>
      <c r="N574" s="76"/>
      <c r="O574" s="76"/>
      <c r="P574" s="131"/>
      <c r="Q574" s="131"/>
      <c r="R574" s="131"/>
      <c r="S574" s="131"/>
      <c r="T574" s="131"/>
      <c r="U574" s="131"/>
      <c r="V574" s="131"/>
      <c r="W574" s="131"/>
      <c r="X574" s="131"/>
      <c r="Y574" s="131"/>
      <c r="Z574" s="131"/>
      <c r="AA574" s="78"/>
    </row>
    <row r="575" spans="1:27" s="77" customFormat="1" x14ac:dyDescent="0.25">
      <c r="A575" s="75"/>
      <c r="B575" s="75"/>
      <c r="C575" s="75"/>
      <c r="D575" s="75"/>
      <c r="E575" s="112"/>
      <c r="F575" s="75"/>
      <c r="G575" s="75"/>
      <c r="H575" s="75"/>
      <c r="I575" s="75"/>
      <c r="J575" s="75"/>
      <c r="K575" s="76"/>
      <c r="L575" s="76"/>
      <c r="M575" s="76"/>
      <c r="N575" s="76"/>
      <c r="O575" s="76"/>
      <c r="P575" s="131"/>
      <c r="Q575" s="131"/>
      <c r="R575" s="131"/>
      <c r="S575" s="131"/>
      <c r="T575" s="131"/>
      <c r="U575" s="131"/>
      <c r="V575" s="131"/>
      <c r="W575" s="131"/>
      <c r="X575" s="131"/>
      <c r="Y575" s="131"/>
      <c r="Z575" s="131"/>
      <c r="AA575" s="78"/>
    </row>
    <row r="576" spans="1:27" s="77" customFormat="1" x14ac:dyDescent="0.25">
      <c r="A576" s="75"/>
      <c r="B576" s="75"/>
      <c r="C576" s="75"/>
      <c r="D576" s="75"/>
      <c r="E576" s="112"/>
      <c r="F576" s="75"/>
      <c r="G576" s="75"/>
      <c r="H576" s="75"/>
      <c r="I576" s="75"/>
      <c r="J576" s="75"/>
      <c r="K576" s="76"/>
      <c r="L576" s="76"/>
      <c r="M576" s="76"/>
      <c r="N576" s="76"/>
      <c r="O576" s="76"/>
      <c r="P576" s="131"/>
      <c r="Q576" s="131"/>
      <c r="R576" s="131"/>
      <c r="S576" s="131"/>
      <c r="T576" s="131"/>
      <c r="U576" s="131"/>
      <c r="V576" s="131"/>
      <c r="W576" s="131"/>
      <c r="X576" s="131"/>
      <c r="Y576" s="131"/>
      <c r="Z576" s="131"/>
      <c r="AA576" s="78"/>
    </row>
    <row r="577" spans="1:27" s="77" customFormat="1" x14ac:dyDescent="0.25">
      <c r="A577" s="75"/>
      <c r="B577" s="75"/>
      <c r="C577" s="75"/>
      <c r="D577" s="75"/>
      <c r="E577" s="112"/>
      <c r="F577" s="75"/>
      <c r="G577" s="75"/>
      <c r="H577" s="75"/>
      <c r="I577" s="75"/>
      <c r="J577" s="75"/>
      <c r="K577" s="76"/>
      <c r="L577" s="76"/>
      <c r="M577" s="76"/>
      <c r="N577" s="76"/>
      <c r="O577" s="76"/>
      <c r="P577" s="131"/>
      <c r="Q577" s="131"/>
      <c r="R577" s="131"/>
      <c r="S577" s="131"/>
      <c r="T577" s="131"/>
      <c r="U577" s="131"/>
      <c r="V577" s="131"/>
      <c r="W577" s="131"/>
      <c r="X577" s="131"/>
      <c r="Y577" s="131"/>
      <c r="Z577" s="131"/>
      <c r="AA577" s="78"/>
    </row>
    <row r="578" spans="1:27" s="77" customFormat="1" x14ac:dyDescent="0.25">
      <c r="A578" s="75"/>
      <c r="B578" s="75"/>
      <c r="C578" s="75"/>
      <c r="D578" s="75"/>
      <c r="E578" s="112"/>
      <c r="F578" s="75"/>
      <c r="G578" s="75"/>
      <c r="H578" s="75"/>
      <c r="I578" s="75"/>
      <c r="J578" s="75"/>
      <c r="K578" s="76"/>
      <c r="L578" s="76"/>
      <c r="M578" s="76"/>
      <c r="N578" s="76"/>
      <c r="O578" s="76"/>
      <c r="P578" s="131"/>
      <c r="Q578" s="131"/>
      <c r="R578" s="131"/>
      <c r="S578" s="131"/>
      <c r="T578" s="131"/>
      <c r="U578" s="131"/>
      <c r="V578" s="131"/>
      <c r="W578" s="131"/>
      <c r="X578" s="131"/>
      <c r="Y578" s="131"/>
      <c r="Z578" s="131"/>
      <c r="AA578" s="78"/>
    </row>
    <row r="579" spans="1:27" s="77" customFormat="1" x14ac:dyDescent="0.25">
      <c r="A579" s="75"/>
      <c r="B579" s="75"/>
      <c r="C579" s="75"/>
      <c r="D579" s="75"/>
      <c r="E579" s="112"/>
      <c r="F579" s="75"/>
      <c r="G579" s="75"/>
      <c r="H579" s="75"/>
      <c r="I579" s="75"/>
      <c r="J579" s="75"/>
      <c r="K579" s="76"/>
      <c r="L579" s="76"/>
      <c r="M579" s="76"/>
      <c r="N579" s="76"/>
      <c r="O579" s="76"/>
      <c r="P579" s="131"/>
      <c r="Q579" s="131"/>
      <c r="R579" s="131"/>
      <c r="S579" s="131"/>
      <c r="T579" s="131"/>
      <c r="U579" s="131"/>
      <c r="V579" s="131"/>
      <c r="W579" s="131"/>
      <c r="X579" s="131"/>
      <c r="Y579" s="131"/>
      <c r="Z579" s="131"/>
      <c r="AA579" s="78"/>
    </row>
    <row r="580" spans="1:27" s="77" customFormat="1" x14ac:dyDescent="0.25">
      <c r="A580" s="75"/>
      <c r="B580" s="75"/>
      <c r="C580" s="75"/>
      <c r="D580" s="75"/>
      <c r="E580" s="112"/>
      <c r="F580" s="75"/>
      <c r="G580" s="75"/>
      <c r="H580" s="75"/>
      <c r="I580" s="75"/>
      <c r="J580" s="75"/>
      <c r="K580" s="76"/>
      <c r="L580" s="76"/>
      <c r="M580" s="76"/>
      <c r="N580" s="76"/>
      <c r="O580" s="76"/>
      <c r="P580" s="131"/>
      <c r="Q580" s="131"/>
      <c r="R580" s="131"/>
      <c r="S580" s="131"/>
      <c r="T580" s="131"/>
      <c r="U580" s="131"/>
      <c r="V580" s="131"/>
      <c r="W580" s="131"/>
      <c r="X580" s="131"/>
      <c r="Y580" s="131"/>
      <c r="Z580" s="131"/>
      <c r="AA580" s="78"/>
    </row>
    <row r="581" spans="1:27" s="77" customFormat="1" x14ac:dyDescent="0.25">
      <c r="A581" s="75"/>
      <c r="B581" s="75"/>
      <c r="C581" s="75"/>
      <c r="D581" s="75"/>
      <c r="E581" s="112"/>
      <c r="F581" s="75"/>
      <c r="G581" s="75"/>
      <c r="H581" s="75"/>
      <c r="I581" s="75"/>
      <c r="J581" s="75"/>
      <c r="K581" s="76"/>
      <c r="L581" s="76"/>
      <c r="M581" s="76"/>
      <c r="N581" s="76"/>
      <c r="O581" s="76"/>
      <c r="P581" s="131"/>
      <c r="Q581" s="131"/>
      <c r="R581" s="131"/>
      <c r="S581" s="131"/>
      <c r="T581" s="131"/>
      <c r="U581" s="131"/>
      <c r="V581" s="131"/>
      <c r="W581" s="131"/>
      <c r="X581" s="131"/>
      <c r="Y581" s="131"/>
      <c r="Z581" s="131"/>
      <c r="AA581" s="78"/>
    </row>
    <row r="582" spans="1:27" s="77" customFormat="1" x14ac:dyDescent="0.25">
      <c r="A582" s="75"/>
      <c r="B582" s="75"/>
      <c r="C582" s="75"/>
      <c r="D582" s="75"/>
      <c r="E582" s="112"/>
      <c r="F582" s="75"/>
      <c r="G582" s="75"/>
      <c r="H582" s="75"/>
      <c r="I582" s="75"/>
      <c r="J582" s="75"/>
      <c r="K582" s="76"/>
      <c r="L582" s="76"/>
      <c r="M582" s="76"/>
      <c r="N582" s="76"/>
      <c r="O582" s="76"/>
      <c r="P582" s="131"/>
      <c r="Q582" s="131"/>
      <c r="R582" s="131"/>
      <c r="S582" s="131"/>
      <c r="T582" s="131"/>
      <c r="U582" s="131"/>
      <c r="V582" s="131"/>
      <c r="W582" s="131"/>
      <c r="X582" s="131"/>
      <c r="Y582" s="131"/>
      <c r="Z582" s="131"/>
      <c r="AA582" s="78"/>
    </row>
    <row r="583" spans="1:27" s="77" customFormat="1" x14ac:dyDescent="0.25">
      <c r="A583" s="75"/>
      <c r="B583" s="75"/>
      <c r="C583" s="75"/>
      <c r="D583" s="75"/>
      <c r="E583" s="112"/>
      <c r="F583" s="75"/>
      <c r="G583" s="75"/>
      <c r="H583" s="75"/>
      <c r="I583" s="75"/>
      <c r="J583" s="75"/>
      <c r="K583" s="76"/>
      <c r="L583" s="76"/>
      <c r="M583" s="76"/>
      <c r="N583" s="76"/>
      <c r="O583" s="76"/>
      <c r="P583" s="131"/>
      <c r="Q583" s="131"/>
      <c r="R583" s="131"/>
      <c r="S583" s="131"/>
      <c r="T583" s="131"/>
      <c r="U583" s="131"/>
      <c r="V583" s="131"/>
      <c r="W583" s="131"/>
      <c r="X583" s="131"/>
      <c r="Y583" s="131"/>
      <c r="Z583" s="131"/>
      <c r="AA583" s="78"/>
    </row>
    <row r="584" spans="1:27" s="77" customFormat="1" x14ac:dyDescent="0.25">
      <c r="A584" s="75"/>
      <c r="B584" s="75"/>
      <c r="C584" s="75"/>
      <c r="D584" s="75"/>
      <c r="E584" s="112"/>
      <c r="F584" s="75"/>
      <c r="G584" s="75"/>
      <c r="H584" s="75"/>
      <c r="I584" s="75"/>
      <c r="J584" s="75"/>
      <c r="K584" s="76"/>
      <c r="L584" s="76"/>
      <c r="M584" s="76"/>
      <c r="N584" s="76"/>
      <c r="O584" s="76"/>
      <c r="P584" s="131"/>
      <c r="Q584" s="131"/>
      <c r="R584" s="131"/>
      <c r="S584" s="131"/>
      <c r="T584" s="131"/>
      <c r="U584" s="131"/>
      <c r="V584" s="131"/>
      <c r="W584" s="131"/>
      <c r="X584" s="131"/>
      <c r="Y584" s="131"/>
      <c r="Z584" s="131"/>
      <c r="AA584" s="78"/>
    </row>
    <row r="585" spans="1:27" s="77" customFormat="1" x14ac:dyDescent="0.25">
      <c r="A585" s="75"/>
      <c r="B585" s="75"/>
      <c r="C585" s="75"/>
      <c r="D585" s="75"/>
      <c r="E585" s="112"/>
      <c r="F585" s="75"/>
      <c r="G585" s="75"/>
      <c r="H585" s="75"/>
      <c r="I585" s="75"/>
      <c r="J585" s="75"/>
      <c r="K585" s="76"/>
      <c r="L585" s="76"/>
      <c r="M585" s="76"/>
      <c r="N585" s="76"/>
      <c r="O585" s="76"/>
      <c r="P585" s="131"/>
      <c r="Q585" s="131"/>
      <c r="R585" s="131"/>
      <c r="S585" s="131"/>
      <c r="T585" s="131"/>
      <c r="U585" s="131"/>
      <c r="V585" s="131"/>
      <c r="W585" s="131"/>
      <c r="X585" s="131"/>
      <c r="Y585" s="131"/>
      <c r="Z585" s="131"/>
      <c r="AA585" s="78"/>
    </row>
    <row r="586" spans="1:27" s="77" customFormat="1" x14ac:dyDescent="0.25">
      <c r="A586" s="75"/>
      <c r="B586" s="75"/>
      <c r="C586" s="75"/>
      <c r="D586" s="75"/>
      <c r="E586" s="112"/>
      <c r="F586" s="75"/>
      <c r="G586" s="75"/>
      <c r="H586" s="75"/>
      <c r="I586" s="75"/>
      <c r="J586" s="75"/>
      <c r="K586" s="76"/>
      <c r="L586" s="76"/>
      <c r="M586" s="76"/>
      <c r="N586" s="76"/>
      <c r="O586" s="76"/>
      <c r="P586" s="131"/>
      <c r="Q586" s="131"/>
      <c r="R586" s="131"/>
      <c r="S586" s="131"/>
      <c r="T586" s="131"/>
      <c r="U586" s="131"/>
      <c r="V586" s="131"/>
      <c r="W586" s="131"/>
      <c r="X586" s="131"/>
      <c r="Y586" s="131"/>
      <c r="Z586" s="131"/>
      <c r="AA586" s="78"/>
    </row>
    <row r="587" spans="1:27" s="77" customFormat="1" x14ac:dyDescent="0.25">
      <c r="A587" s="75"/>
      <c r="B587" s="75"/>
      <c r="C587" s="75"/>
      <c r="D587" s="75"/>
      <c r="E587" s="112"/>
      <c r="F587" s="75"/>
      <c r="G587" s="75"/>
      <c r="H587" s="75"/>
      <c r="I587" s="75"/>
      <c r="J587" s="75"/>
      <c r="K587" s="76"/>
      <c r="L587" s="76"/>
      <c r="M587" s="76"/>
      <c r="N587" s="76"/>
      <c r="O587" s="76"/>
      <c r="P587" s="131"/>
      <c r="Q587" s="131"/>
      <c r="R587" s="131"/>
      <c r="S587" s="131"/>
      <c r="T587" s="131"/>
      <c r="U587" s="131"/>
      <c r="V587" s="131"/>
      <c r="W587" s="131"/>
      <c r="X587" s="131"/>
      <c r="Y587" s="131"/>
      <c r="Z587" s="131"/>
      <c r="AA587" s="78"/>
    </row>
    <row r="588" spans="1:27" s="77" customFormat="1" x14ac:dyDescent="0.25">
      <c r="A588" s="75"/>
      <c r="B588" s="75"/>
      <c r="C588" s="75"/>
      <c r="D588" s="75"/>
      <c r="E588" s="112"/>
      <c r="F588" s="75"/>
      <c r="G588" s="75"/>
      <c r="H588" s="75"/>
      <c r="I588" s="75"/>
      <c r="J588" s="75"/>
      <c r="K588" s="76"/>
      <c r="L588" s="76"/>
      <c r="M588" s="76"/>
      <c r="N588" s="76"/>
      <c r="O588" s="76"/>
      <c r="P588" s="131"/>
      <c r="Q588" s="131"/>
      <c r="R588" s="131"/>
      <c r="S588" s="131"/>
      <c r="T588" s="131"/>
      <c r="U588" s="131"/>
      <c r="V588" s="131"/>
      <c r="W588" s="131"/>
      <c r="X588" s="131"/>
      <c r="Y588" s="131"/>
      <c r="Z588" s="131"/>
      <c r="AA588" s="78"/>
    </row>
    <row r="589" spans="1:27" s="77" customFormat="1" x14ac:dyDescent="0.25">
      <c r="A589" s="75"/>
      <c r="B589" s="75"/>
      <c r="C589" s="75"/>
      <c r="D589" s="75"/>
      <c r="E589" s="112"/>
      <c r="F589" s="75"/>
      <c r="G589" s="75"/>
      <c r="H589" s="75"/>
      <c r="I589" s="75"/>
      <c r="J589" s="75"/>
      <c r="K589" s="76"/>
      <c r="L589" s="76"/>
      <c r="M589" s="76"/>
      <c r="N589" s="76"/>
      <c r="O589" s="76"/>
      <c r="P589" s="131"/>
      <c r="Q589" s="131"/>
      <c r="R589" s="131"/>
      <c r="S589" s="131"/>
      <c r="T589" s="131"/>
      <c r="U589" s="131"/>
      <c r="V589" s="131"/>
      <c r="W589" s="131"/>
      <c r="X589" s="131"/>
      <c r="Y589" s="131"/>
      <c r="Z589" s="131"/>
      <c r="AA589" s="78"/>
    </row>
    <row r="590" spans="1:27" s="77" customFormat="1" x14ac:dyDescent="0.25">
      <c r="A590" s="75"/>
      <c r="B590" s="75"/>
      <c r="C590" s="75"/>
      <c r="D590" s="75"/>
      <c r="E590" s="112"/>
      <c r="F590" s="75"/>
      <c r="G590" s="75"/>
      <c r="H590" s="75"/>
      <c r="I590" s="75"/>
      <c r="J590" s="75"/>
      <c r="K590" s="76"/>
      <c r="L590" s="76"/>
      <c r="M590" s="76"/>
      <c r="N590" s="76"/>
      <c r="O590" s="76"/>
      <c r="P590" s="131"/>
      <c r="Q590" s="131"/>
      <c r="R590" s="131"/>
      <c r="S590" s="131"/>
      <c r="T590" s="131"/>
      <c r="U590" s="131"/>
      <c r="V590" s="131"/>
      <c r="W590" s="131"/>
      <c r="X590" s="131"/>
      <c r="Y590" s="131"/>
      <c r="Z590" s="131"/>
      <c r="AA590" s="78"/>
    </row>
    <row r="591" spans="1:27" s="77" customFormat="1" x14ac:dyDescent="0.25">
      <c r="A591" s="75"/>
      <c r="B591" s="75"/>
      <c r="C591" s="75"/>
      <c r="D591" s="75"/>
      <c r="E591" s="112"/>
      <c r="F591" s="75"/>
      <c r="G591" s="75"/>
      <c r="H591" s="75"/>
      <c r="I591" s="75"/>
      <c r="J591" s="75"/>
      <c r="K591" s="76"/>
      <c r="L591" s="76"/>
      <c r="M591" s="76"/>
      <c r="N591" s="76"/>
      <c r="O591" s="76"/>
      <c r="P591" s="131"/>
      <c r="Q591" s="131"/>
      <c r="R591" s="131"/>
      <c r="S591" s="131"/>
      <c r="T591" s="131"/>
      <c r="U591" s="131"/>
      <c r="V591" s="131"/>
      <c r="W591" s="131"/>
      <c r="X591" s="131"/>
      <c r="Y591" s="131"/>
      <c r="Z591" s="131"/>
      <c r="AA591" s="78"/>
    </row>
    <row r="592" spans="1:27" s="77" customFormat="1" x14ac:dyDescent="0.25">
      <c r="A592" s="75"/>
      <c r="B592" s="75"/>
      <c r="C592" s="75"/>
      <c r="D592" s="75"/>
      <c r="E592" s="112"/>
      <c r="F592" s="75"/>
      <c r="G592" s="75"/>
      <c r="H592" s="75"/>
      <c r="I592" s="75"/>
      <c r="J592" s="75"/>
      <c r="K592" s="76"/>
      <c r="L592" s="76"/>
      <c r="M592" s="76"/>
      <c r="N592" s="76"/>
      <c r="O592" s="76"/>
      <c r="P592" s="131"/>
      <c r="Q592" s="131"/>
      <c r="R592" s="131"/>
      <c r="S592" s="131"/>
      <c r="T592" s="131"/>
      <c r="U592" s="131"/>
      <c r="V592" s="131"/>
      <c r="W592" s="131"/>
      <c r="X592" s="131"/>
      <c r="Y592" s="131"/>
      <c r="Z592" s="131"/>
      <c r="AA592" s="78"/>
    </row>
    <row r="593" spans="1:27" s="77" customFormat="1" x14ac:dyDescent="0.25">
      <c r="A593" s="75"/>
      <c r="B593" s="75"/>
      <c r="C593" s="75"/>
      <c r="D593" s="75"/>
      <c r="E593" s="112"/>
      <c r="F593" s="75"/>
      <c r="G593" s="75"/>
      <c r="H593" s="75"/>
      <c r="I593" s="75"/>
      <c r="J593" s="75"/>
      <c r="K593" s="76"/>
      <c r="L593" s="76"/>
      <c r="M593" s="76"/>
      <c r="N593" s="76"/>
      <c r="O593" s="76"/>
      <c r="P593" s="131"/>
      <c r="Q593" s="131"/>
      <c r="R593" s="131"/>
      <c r="S593" s="131"/>
      <c r="T593" s="131"/>
      <c r="U593" s="131"/>
      <c r="V593" s="131"/>
      <c r="W593" s="131"/>
      <c r="X593" s="131"/>
      <c r="Y593" s="131"/>
      <c r="Z593" s="131"/>
      <c r="AA593" s="78"/>
    </row>
    <row r="594" spans="1:27" s="77" customFormat="1" x14ac:dyDescent="0.25">
      <c r="A594" s="75"/>
      <c r="B594" s="75"/>
      <c r="C594" s="75"/>
      <c r="D594" s="75"/>
      <c r="E594" s="112"/>
      <c r="F594" s="75"/>
      <c r="G594" s="75"/>
      <c r="H594" s="75"/>
      <c r="I594" s="75"/>
      <c r="J594" s="75"/>
      <c r="K594" s="76"/>
      <c r="L594" s="76"/>
      <c r="M594" s="76"/>
      <c r="N594" s="76"/>
      <c r="O594" s="76"/>
      <c r="P594" s="131"/>
      <c r="Q594" s="131"/>
      <c r="R594" s="131"/>
      <c r="S594" s="131"/>
      <c r="T594" s="131"/>
      <c r="U594" s="131"/>
      <c r="V594" s="131"/>
      <c r="W594" s="131"/>
      <c r="X594" s="131"/>
      <c r="Y594" s="131"/>
      <c r="Z594" s="131"/>
      <c r="AA594" s="78"/>
    </row>
    <row r="595" spans="1:27" s="77" customFormat="1" x14ac:dyDescent="0.25">
      <c r="A595" s="75"/>
      <c r="B595" s="75"/>
      <c r="C595" s="75"/>
      <c r="D595" s="75"/>
      <c r="E595" s="112"/>
      <c r="F595" s="75"/>
      <c r="G595" s="75"/>
      <c r="H595" s="75"/>
      <c r="I595" s="75"/>
      <c r="J595" s="75"/>
      <c r="K595" s="76"/>
      <c r="L595" s="76"/>
      <c r="M595" s="76"/>
      <c r="N595" s="76"/>
      <c r="O595" s="76"/>
      <c r="P595" s="131"/>
      <c r="Q595" s="131"/>
      <c r="R595" s="131"/>
      <c r="S595" s="131"/>
      <c r="T595" s="131"/>
      <c r="U595" s="131"/>
      <c r="V595" s="131"/>
      <c r="W595" s="131"/>
      <c r="X595" s="131"/>
      <c r="Y595" s="131"/>
      <c r="Z595" s="131"/>
      <c r="AA595" s="78"/>
    </row>
    <row r="596" spans="1:27" s="77" customFormat="1" x14ac:dyDescent="0.25">
      <c r="A596" s="75"/>
      <c r="B596" s="75"/>
      <c r="C596" s="75"/>
      <c r="D596" s="75"/>
      <c r="E596" s="112"/>
      <c r="F596" s="75"/>
      <c r="G596" s="75"/>
      <c r="H596" s="75"/>
      <c r="I596" s="75"/>
      <c r="J596" s="75"/>
      <c r="K596" s="76"/>
      <c r="L596" s="76"/>
      <c r="M596" s="76"/>
      <c r="N596" s="76"/>
      <c r="O596" s="76"/>
      <c r="P596" s="131"/>
      <c r="Q596" s="131"/>
      <c r="R596" s="131"/>
      <c r="S596" s="131"/>
      <c r="T596" s="131"/>
      <c r="U596" s="131"/>
      <c r="V596" s="131"/>
      <c r="W596" s="131"/>
      <c r="X596" s="131"/>
      <c r="Y596" s="131"/>
      <c r="Z596" s="131"/>
      <c r="AA596" s="78"/>
    </row>
    <row r="597" spans="1:27" s="77" customFormat="1" x14ac:dyDescent="0.25">
      <c r="A597" s="75"/>
      <c r="B597" s="75"/>
      <c r="C597" s="75"/>
      <c r="D597" s="75"/>
      <c r="E597" s="112"/>
      <c r="F597" s="75"/>
      <c r="G597" s="75"/>
      <c r="H597" s="75"/>
      <c r="I597" s="75"/>
      <c r="J597" s="75"/>
      <c r="K597" s="76"/>
      <c r="L597" s="76"/>
      <c r="M597" s="76"/>
      <c r="N597" s="76"/>
      <c r="O597" s="76"/>
      <c r="P597" s="131"/>
      <c r="Q597" s="131"/>
      <c r="R597" s="131"/>
      <c r="S597" s="131"/>
      <c r="T597" s="131"/>
      <c r="U597" s="131"/>
      <c r="V597" s="131"/>
      <c r="W597" s="131"/>
      <c r="X597" s="131"/>
      <c r="Y597" s="131"/>
      <c r="Z597" s="131"/>
      <c r="AA597" s="78"/>
    </row>
    <row r="598" spans="1:27" s="77" customFormat="1" x14ac:dyDescent="0.25">
      <c r="A598" s="75"/>
      <c r="B598" s="75"/>
      <c r="C598" s="75"/>
      <c r="D598" s="75"/>
      <c r="E598" s="112"/>
      <c r="F598" s="75"/>
      <c r="G598" s="75"/>
      <c r="H598" s="75"/>
      <c r="I598" s="75"/>
      <c r="J598" s="75"/>
      <c r="K598" s="76"/>
      <c r="L598" s="76"/>
      <c r="M598" s="76"/>
      <c r="N598" s="76"/>
      <c r="O598" s="76"/>
      <c r="P598" s="131"/>
      <c r="Q598" s="131"/>
      <c r="R598" s="131"/>
      <c r="S598" s="131"/>
      <c r="T598" s="131"/>
      <c r="U598" s="131"/>
      <c r="V598" s="131"/>
      <c r="W598" s="131"/>
      <c r="X598" s="131"/>
      <c r="Y598" s="131"/>
      <c r="Z598" s="131"/>
      <c r="AA598" s="78"/>
    </row>
    <row r="599" spans="1:27" s="77" customFormat="1" x14ac:dyDescent="0.25">
      <c r="A599" s="75"/>
      <c r="B599" s="75"/>
      <c r="C599" s="75"/>
      <c r="D599" s="75"/>
      <c r="E599" s="112"/>
      <c r="F599" s="75"/>
      <c r="G599" s="75"/>
      <c r="H599" s="75"/>
      <c r="I599" s="75"/>
      <c r="J599" s="75"/>
      <c r="K599" s="76"/>
      <c r="L599" s="76"/>
      <c r="M599" s="76"/>
      <c r="N599" s="76"/>
      <c r="O599" s="76"/>
      <c r="P599" s="131"/>
      <c r="Q599" s="131"/>
      <c r="R599" s="131"/>
      <c r="S599" s="131"/>
      <c r="T599" s="131"/>
      <c r="U599" s="131"/>
      <c r="V599" s="131"/>
      <c r="W599" s="131"/>
      <c r="X599" s="131"/>
      <c r="Y599" s="131"/>
      <c r="Z599" s="131"/>
      <c r="AA599" s="78"/>
    </row>
    <row r="600" spans="1:27" s="77" customFormat="1" x14ac:dyDescent="0.25">
      <c r="A600" s="75"/>
      <c r="B600" s="75"/>
      <c r="C600" s="75"/>
      <c r="D600" s="75"/>
      <c r="E600" s="112"/>
      <c r="F600" s="75"/>
      <c r="G600" s="75"/>
      <c r="H600" s="75"/>
      <c r="I600" s="75"/>
      <c r="J600" s="75"/>
      <c r="K600" s="76"/>
      <c r="L600" s="76"/>
      <c r="M600" s="76"/>
      <c r="N600" s="76"/>
      <c r="O600" s="76"/>
      <c r="P600" s="131"/>
      <c r="Q600" s="131"/>
      <c r="R600" s="131"/>
      <c r="S600" s="131"/>
      <c r="T600" s="131"/>
      <c r="U600" s="131"/>
      <c r="V600" s="131"/>
      <c r="W600" s="131"/>
      <c r="X600" s="131"/>
      <c r="Y600" s="131"/>
      <c r="Z600" s="131"/>
      <c r="AA600" s="78"/>
    </row>
    <row r="601" spans="1:27" s="77" customFormat="1" x14ac:dyDescent="0.25">
      <c r="A601" s="75"/>
      <c r="B601" s="75"/>
      <c r="C601" s="75"/>
      <c r="D601" s="75"/>
      <c r="E601" s="112"/>
      <c r="F601" s="75"/>
      <c r="G601" s="75"/>
      <c r="H601" s="75"/>
      <c r="I601" s="75"/>
      <c r="J601" s="75"/>
      <c r="K601" s="76"/>
      <c r="L601" s="76"/>
      <c r="M601" s="76"/>
      <c r="N601" s="76"/>
      <c r="O601" s="76"/>
      <c r="P601" s="131"/>
      <c r="Q601" s="131"/>
      <c r="R601" s="131"/>
      <c r="S601" s="131"/>
      <c r="T601" s="131"/>
      <c r="U601" s="131"/>
      <c r="V601" s="131"/>
      <c r="W601" s="131"/>
      <c r="X601" s="131"/>
      <c r="Y601" s="131"/>
      <c r="Z601" s="131"/>
      <c r="AA601" s="78"/>
    </row>
    <row r="602" spans="1:27" s="77" customFormat="1" x14ac:dyDescent="0.25">
      <c r="A602" s="75"/>
      <c r="B602" s="75"/>
      <c r="C602" s="75"/>
      <c r="D602" s="75"/>
      <c r="E602" s="112"/>
      <c r="F602" s="75"/>
      <c r="G602" s="75"/>
      <c r="H602" s="75"/>
      <c r="I602" s="75"/>
      <c r="J602" s="75"/>
      <c r="K602" s="76"/>
      <c r="L602" s="76"/>
      <c r="M602" s="76"/>
      <c r="N602" s="76"/>
      <c r="O602" s="76"/>
      <c r="P602" s="131"/>
      <c r="Q602" s="131"/>
      <c r="R602" s="131"/>
      <c r="S602" s="131"/>
      <c r="T602" s="131"/>
      <c r="U602" s="131"/>
      <c r="V602" s="131"/>
      <c r="W602" s="131"/>
      <c r="X602" s="131"/>
      <c r="Y602" s="131"/>
      <c r="Z602" s="131"/>
      <c r="AA602" s="78"/>
    </row>
    <row r="603" spans="1:27" s="77" customFormat="1" x14ac:dyDescent="0.25">
      <c r="A603" s="75"/>
      <c r="B603" s="75"/>
      <c r="C603" s="75"/>
      <c r="D603" s="75"/>
      <c r="E603" s="112"/>
      <c r="F603" s="75"/>
      <c r="G603" s="75"/>
      <c r="H603" s="75"/>
      <c r="I603" s="75"/>
      <c r="J603" s="75"/>
      <c r="K603" s="76"/>
      <c r="L603" s="76"/>
      <c r="M603" s="76"/>
      <c r="N603" s="76"/>
      <c r="O603" s="76"/>
      <c r="P603" s="131"/>
      <c r="Q603" s="131"/>
      <c r="R603" s="131"/>
      <c r="S603" s="131"/>
      <c r="T603" s="131"/>
      <c r="U603" s="131"/>
      <c r="V603" s="131"/>
      <c r="W603" s="131"/>
      <c r="X603" s="131"/>
      <c r="Y603" s="131"/>
      <c r="Z603" s="131"/>
      <c r="AA603" s="78"/>
    </row>
    <row r="604" spans="1:27" s="77" customFormat="1" x14ac:dyDescent="0.25">
      <c r="A604" s="75"/>
      <c r="B604" s="75"/>
      <c r="C604" s="75"/>
      <c r="D604" s="75"/>
      <c r="E604" s="112"/>
      <c r="F604" s="75"/>
      <c r="G604" s="75"/>
      <c r="H604" s="75"/>
      <c r="I604" s="75"/>
      <c r="J604" s="75"/>
      <c r="K604" s="76"/>
      <c r="L604" s="76"/>
      <c r="M604" s="76"/>
      <c r="N604" s="76"/>
      <c r="O604" s="76"/>
      <c r="P604" s="131"/>
      <c r="Q604" s="131"/>
      <c r="R604" s="131"/>
      <c r="S604" s="131"/>
      <c r="T604" s="131"/>
      <c r="U604" s="131"/>
      <c r="V604" s="131"/>
      <c r="W604" s="131"/>
      <c r="X604" s="131"/>
      <c r="Y604" s="131"/>
      <c r="Z604" s="131"/>
      <c r="AA604" s="78"/>
    </row>
    <row r="605" spans="1:27" s="77" customFormat="1" x14ac:dyDescent="0.25">
      <c r="A605" s="75"/>
      <c r="B605" s="75"/>
      <c r="C605" s="75"/>
      <c r="D605" s="75"/>
      <c r="E605" s="112"/>
      <c r="F605" s="75"/>
      <c r="G605" s="75"/>
      <c r="H605" s="75"/>
      <c r="I605" s="75"/>
      <c r="J605" s="75"/>
      <c r="K605" s="76"/>
      <c r="L605" s="76"/>
      <c r="M605" s="76"/>
      <c r="N605" s="76"/>
      <c r="O605" s="76"/>
      <c r="P605" s="131"/>
      <c r="Q605" s="131"/>
      <c r="R605" s="131"/>
      <c r="S605" s="131"/>
      <c r="T605" s="131"/>
      <c r="U605" s="131"/>
      <c r="V605" s="131"/>
      <c r="W605" s="131"/>
      <c r="X605" s="131"/>
      <c r="Y605" s="131"/>
      <c r="Z605" s="131"/>
      <c r="AA605" s="78"/>
    </row>
    <row r="606" spans="1:27" s="77" customFormat="1" x14ac:dyDescent="0.25">
      <c r="A606" s="75"/>
      <c r="B606" s="75"/>
      <c r="C606" s="75"/>
      <c r="D606" s="75"/>
      <c r="E606" s="112"/>
      <c r="F606" s="75"/>
      <c r="G606" s="75"/>
      <c r="H606" s="75"/>
      <c r="I606" s="75"/>
      <c r="J606" s="75"/>
      <c r="K606" s="76"/>
      <c r="L606" s="76"/>
      <c r="M606" s="76"/>
      <c r="N606" s="76"/>
      <c r="O606" s="76"/>
      <c r="P606" s="131"/>
      <c r="Q606" s="131"/>
      <c r="R606" s="131"/>
      <c r="S606" s="131"/>
      <c r="T606" s="131"/>
      <c r="U606" s="131"/>
      <c r="V606" s="131"/>
      <c r="W606" s="131"/>
      <c r="X606" s="131"/>
      <c r="Y606" s="131"/>
      <c r="Z606" s="131"/>
      <c r="AA606" s="78"/>
    </row>
    <row r="607" spans="1:27" s="77" customFormat="1" x14ac:dyDescent="0.25">
      <c r="A607" s="75"/>
      <c r="B607" s="75"/>
      <c r="C607" s="75"/>
      <c r="D607" s="75"/>
      <c r="E607" s="112"/>
      <c r="F607" s="75"/>
      <c r="G607" s="75"/>
      <c r="H607" s="75"/>
      <c r="I607" s="75"/>
      <c r="J607" s="75"/>
      <c r="K607" s="76"/>
      <c r="L607" s="76"/>
      <c r="M607" s="76"/>
      <c r="N607" s="76"/>
      <c r="O607" s="76"/>
      <c r="P607" s="131"/>
      <c r="Q607" s="131"/>
      <c r="R607" s="131"/>
      <c r="S607" s="131"/>
      <c r="T607" s="131"/>
      <c r="U607" s="131"/>
      <c r="V607" s="131"/>
      <c r="W607" s="131"/>
      <c r="X607" s="131"/>
      <c r="Y607" s="131"/>
      <c r="Z607" s="131"/>
      <c r="AA607" s="78"/>
    </row>
    <row r="608" spans="1:27" s="77" customFormat="1" x14ac:dyDescent="0.25">
      <c r="A608" s="75"/>
      <c r="B608" s="75"/>
      <c r="C608" s="75"/>
      <c r="D608" s="75"/>
      <c r="E608" s="112"/>
      <c r="F608" s="75"/>
      <c r="G608" s="75"/>
      <c r="H608" s="75"/>
      <c r="I608" s="75"/>
      <c r="J608" s="75"/>
      <c r="K608" s="76"/>
      <c r="L608" s="76"/>
      <c r="M608" s="76"/>
      <c r="N608" s="76"/>
      <c r="O608" s="76"/>
      <c r="P608" s="131"/>
      <c r="Q608" s="131"/>
      <c r="R608" s="131"/>
      <c r="S608" s="131"/>
      <c r="T608" s="131"/>
      <c r="U608" s="131"/>
      <c r="V608" s="131"/>
      <c r="W608" s="131"/>
      <c r="X608" s="131"/>
      <c r="Y608" s="131"/>
      <c r="Z608" s="131"/>
      <c r="AA608" s="78"/>
    </row>
    <row r="609" spans="1:27" s="77" customFormat="1" x14ac:dyDescent="0.25">
      <c r="A609" s="75"/>
      <c r="B609" s="75"/>
      <c r="C609" s="75"/>
      <c r="D609" s="75"/>
      <c r="E609" s="112"/>
      <c r="F609" s="75"/>
      <c r="G609" s="75"/>
      <c r="H609" s="75"/>
      <c r="I609" s="75"/>
      <c r="J609" s="75"/>
      <c r="K609" s="76"/>
      <c r="L609" s="76"/>
      <c r="M609" s="76"/>
      <c r="N609" s="76"/>
      <c r="O609" s="76"/>
      <c r="P609" s="131"/>
      <c r="Q609" s="131"/>
      <c r="R609" s="131"/>
      <c r="S609" s="131"/>
      <c r="T609" s="131"/>
      <c r="U609" s="131"/>
      <c r="V609" s="131"/>
      <c r="W609" s="131"/>
      <c r="X609" s="131"/>
      <c r="Y609" s="131"/>
      <c r="Z609" s="131"/>
      <c r="AA609" s="78"/>
    </row>
    <row r="610" spans="1:27" s="77" customFormat="1" x14ac:dyDescent="0.25">
      <c r="A610" s="75"/>
      <c r="B610" s="75"/>
      <c r="C610" s="75"/>
      <c r="D610" s="75"/>
      <c r="E610" s="112"/>
      <c r="F610" s="75"/>
      <c r="G610" s="75"/>
      <c r="H610" s="75"/>
      <c r="I610" s="75"/>
      <c r="J610" s="75"/>
      <c r="K610" s="76"/>
      <c r="L610" s="76"/>
      <c r="M610" s="76"/>
      <c r="N610" s="76"/>
      <c r="O610" s="76"/>
      <c r="P610" s="131"/>
      <c r="Q610" s="131"/>
      <c r="R610" s="131"/>
      <c r="S610" s="131"/>
      <c r="T610" s="131"/>
      <c r="U610" s="131"/>
      <c r="V610" s="131"/>
      <c r="W610" s="131"/>
      <c r="X610" s="131"/>
      <c r="Y610" s="131"/>
      <c r="Z610" s="131"/>
      <c r="AA610" s="78"/>
    </row>
    <row r="611" spans="1:27" s="77" customFormat="1" x14ac:dyDescent="0.25">
      <c r="A611" s="75"/>
      <c r="B611" s="75"/>
      <c r="C611" s="75"/>
      <c r="D611" s="75"/>
      <c r="E611" s="112"/>
      <c r="F611" s="75"/>
      <c r="G611" s="75"/>
      <c r="H611" s="75"/>
      <c r="I611" s="75"/>
      <c r="J611" s="75"/>
      <c r="K611" s="76"/>
      <c r="L611" s="76"/>
      <c r="M611" s="76"/>
      <c r="N611" s="76"/>
      <c r="O611" s="76"/>
      <c r="P611" s="131"/>
      <c r="Q611" s="131"/>
      <c r="R611" s="131"/>
      <c r="S611" s="131"/>
      <c r="T611" s="131"/>
      <c r="U611" s="131"/>
      <c r="V611" s="131"/>
      <c r="W611" s="131"/>
      <c r="X611" s="131"/>
      <c r="Y611" s="131"/>
      <c r="Z611" s="131"/>
      <c r="AA611" s="78"/>
    </row>
    <row r="612" spans="1:27" s="77" customFormat="1" x14ac:dyDescent="0.25">
      <c r="A612" s="75"/>
      <c r="B612" s="75"/>
      <c r="C612" s="75"/>
      <c r="D612" s="75"/>
      <c r="E612" s="112"/>
      <c r="F612" s="75"/>
      <c r="G612" s="75"/>
      <c r="H612" s="75"/>
      <c r="I612" s="75"/>
      <c r="J612" s="75"/>
      <c r="K612" s="76"/>
      <c r="L612" s="76"/>
      <c r="M612" s="76"/>
      <c r="N612" s="76"/>
      <c r="O612" s="76"/>
      <c r="P612" s="131"/>
      <c r="Q612" s="131"/>
      <c r="R612" s="131"/>
      <c r="S612" s="131"/>
      <c r="T612" s="131"/>
      <c r="U612" s="131"/>
      <c r="V612" s="131"/>
      <c r="W612" s="131"/>
      <c r="X612" s="131"/>
      <c r="Y612" s="131"/>
      <c r="Z612" s="131"/>
      <c r="AA612" s="78"/>
    </row>
    <row r="613" spans="1:27" s="77" customFormat="1" x14ac:dyDescent="0.25">
      <c r="A613" s="75"/>
      <c r="B613" s="75"/>
      <c r="C613" s="75"/>
      <c r="D613" s="75"/>
      <c r="E613" s="112"/>
      <c r="F613" s="75"/>
      <c r="G613" s="75"/>
      <c r="H613" s="75"/>
      <c r="I613" s="75"/>
      <c r="J613" s="75"/>
      <c r="K613" s="76"/>
      <c r="L613" s="76"/>
      <c r="M613" s="76"/>
      <c r="N613" s="76"/>
      <c r="O613" s="76"/>
      <c r="P613" s="131"/>
      <c r="Q613" s="131"/>
      <c r="R613" s="131"/>
      <c r="S613" s="131"/>
      <c r="T613" s="131"/>
      <c r="U613" s="131"/>
      <c r="V613" s="131"/>
      <c r="W613" s="131"/>
      <c r="X613" s="131"/>
      <c r="Y613" s="131"/>
      <c r="Z613" s="131"/>
      <c r="AA613" s="78"/>
    </row>
    <row r="614" spans="1:27" s="77" customFormat="1" x14ac:dyDescent="0.25">
      <c r="A614" s="75"/>
      <c r="B614" s="75"/>
      <c r="C614" s="75"/>
      <c r="D614" s="75"/>
      <c r="E614" s="112"/>
      <c r="F614" s="75"/>
      <c r="G614" s="75"/>
      <c r="H614" s="75"/>
      <c r="I614" s="75"/>
      <c r="J614" s="75"/>
      <c r="K614" s="76"/>
      <c r="L614" s="76"/>
      <c r="M614" s="76"/>
      <c r="N614" s="76"/>
      <c r="O614" s="76"/>
      <c r="P614" s="131"/>
      <c r="Q614" s="131"/>
      <c r="R614" s="131"/>
      <c r="S614" s="131"/>
      <c r="T614" s="131"/>
      <c r="U614" s="131"/>
      <c r="V614" s="131"/>
      <c r="W614" s="131"/>
      <c r="X614" s="131"/>
      <c r="Y614" s="131"/>
      <c r="Z614" s="131"/>
      <c r="AA614" s="78"/>
    </row>
    <row r="615" spans="1:27" s="77" customFormat="1" x14ac:dyDescent="0.25">
      <c r="A615" s="75"/>
      <c r="B615" s="75"/>
      <c r="C615" s="75"/>
      <c r="D615" s="75"/>
      <c r="E615" s="112"/>
      <c r="F615" s="75"/>
      <c r="G615" s="75"/>
      <c r="H615" s="75"/>
      <c r="I615" s="75"/>
      <c r="J615" s="75"/>
      <c r="K615" s="76"/>
      <c r="L615" s="76"/>
      <c r="M615" s="76"/>
      <c r="N615" s="76"/>
      <c r="O615" s="76"/>
      <c r="P615" s="131"/>
      <c r="Q615" s="131"/>
      <c r="R615" s="131"/>
      <c r="S615" s="131"/>
      <c r="T615" s="131"/>
      <c r="U615" s="131"/>
      <c r="V615" s="131"/>
      <c r="W615" s="131"/>
      <c r="X615" s="131"/>
      <c r="Y615" s="131"/>
      <c r="Z615" s="131"/>
      <c r="AA615" s="78"/>
    </row>
    <row r="616" spans="1:27" s="77" customFormat="1" x14ac:dyDescent="0.25">
      <c r="A616" s="75"/>
      <c r="B616" s="75"/>
      <c r="C616" s="75"/>
      <c r="D616" s="75"/>
      <c r="E616" s="112"/>
      <c r="F616" s="75"/>
      <c r="G616" s="75"/>
      <c r="H616" s="75"/>
      <c r="I616" s="75"/>
      <c r="J616" s="75"/>
      <c r="K616" s="76"/>
      <c r="L616" s="76"/>
      <c r="M616" s="76"/>
      <c r="N616" s="76"/>
      <c r="O616" s="76"/>
      <c r="P616" s="131"/>
      <c r="Q616" s="131"/>
      <c r="R616" s="131"/>
      <c r="S616" s="131"/>
      <c r="T616" s="131"/>
      <c r="U616" s="131"/>
      <c r="V616" s="131"/>
      <c r="W616" s="131"/>
      <c r="X616" s="131"/>
      <c r="Y616" s="131"/>
      <c r="Z616" s="131"/>
      <c r="AA616" s="78"/>
    </row>
    <row r="617" spans="1:27" s="77" customFormat="1" x14ac:dyDescent="0.25">
      <c r="A617" s="75"/>
      <c r="B617" s="75"/>
      <c r="C617" s="75"/>
      <c r="D617" s="75"/>
      <c r="E617" s="112"/>
      <c r="F617" s="75"/>
      <c r="G617" s="75"/>
      <c r="H617" s="75"/>
      <c r="I617" s="75"/>
      <c r="J617" s="75"/>
      <c r="K617" s="76"/>
      <c r="L617" s="76"/>
      <c r="M617" s="76"/>
      <c r="N617" s="76"/>
      <c r="O617" s="76"/>
      <c r="P617" s="131"/>
      <c r="Q617" s="131"/>
      <c r="R617" s="131"/>
      <c r="S617" s="131"/>
      <c r="T617" s="131"/>
      <c r="U617" s="131"/>
      <c r="V617" s="131"/>
      <c r="W617" s="131"/>
      <c r="X617" s="131"/>
      <c r="Y617" s="131"/>
      <c r="Z617" s="131"/>
      <c r="AA617" s="78"/>
    </row>
    <row r="618" spans="1:27" s="77" customFormat="1" x14ac:dyDescent="0.25">
      <c r="A618" s="75"/>
      <c r="B618" s="75"/>
      <c r="C618" s="75"/>
      <c r="D618" s="75"/>
      <c r="E618" s="112"/>
      <c r="F618" s="75"/>
      <c r="G618" s="75"/>
      <c r="H618" s="75"/>
      <c r="I618" s="75"/>
      <c r="J618" s="75"/>
      <c r="K618" s="76"/>
      <c r="L618" s="76"/>
      <c r="M618" s="76"/>
      <c r="N618" s="76"/>
      <c r="O618" s="76"/>
      <c r="P618" s="131"/>
      <c r="Q618" s="131"/>
      <c r="R618" s="131"/>
      <c r="S618" s="131"/>
      <c r="T618" s="131"/>
      <c r="U618" s="131"/>
      <c r="V618" s="131"/>
      <c r="W618" s="131"/>
      <c r="X618" s="131"/>
      <c r="Y618" s="131"/>
      <c r="Z618" s="131"/>
      <c r="AA618" s="78"/>
    </row>
    <row r="619" spans="1:27" s="77" customFormat="1" x14ac:dyDescent="0.25">
      <c r="A619" s="75"/>
      <c r="B619" s="75"/>
      <c r="C619" s="75"/>
      <c r="D619" s="75"/>
      <c r="E619" s="112"/>
      <c r="F619" s="75"/>
      <c r="G619" s="75"/>
      <c r="H619" s="75"/>
      <c r="I619" s="75"/>
      <c r="J619" s="75"/>
      <c r="K619" s="76"/>
      <c r="L619" s="76"/>
      <c r="M619" s="76"/>
      <c r="N619" s="76"/>
      <c r="O619" s="76"/>
      <c r="P619" s="131"/>
      <c r="Q619" s="131"/>
      <c r="R619" s="131"/>
      <c r="S619" s="131"/>
      <c r="T619" s="131"/>
      <c r="U619" s="131"/>
      <c r="V619" s="131"/>
      <c r="W619" s="131"/>
      <c r="X619" s="131"/>
      <c r="Y619" s="131"/>
      <c r="Z619" s="131"/>
      <c r="AA619" s="78"/>
    </row>
    <row r="620" spans="1:27" s="77" customFormat="1" x14ac:dyDescent="0.25">
      <c r="A620" s="75"/>
      <c r="B620" s="75"/>
      <c r="C620" s="75"/>
      <c r="D620" s="75"/>
      <c r="E620" s="112"/>
      <c r="F620" s="75"/>
      <c r="G620" s="75"/>
      <c r="H620" s="75"/>
      <c r="I620" s="75"/>
      <c r="J620" s="75"/>
      <c r="K620" s="76"/>
      <c r="L620" s="76"/>
      <c r="M620" s="76"/>
      <c r="N620" s="76"/>
      <c r="O620" s="76"/>
      <c r="P620" s="131"/>
      <c r="Q620" s="131"/>
      <c r="R620" s="131"/>
      <c r="S620" s="131"/>
      <c r="T620" s="131"/>
      <c r="U620" s="131"/>
      <c r="V620" s="131"/>
      <c r="W620" s="131"/>
      <c r="X620" s="131"/>
      <c r="Y620" s="131"/>
      <c r="Z620" s="131"/>
      <c r="AA620" s="78"/>
    </row>
    <row r="621" spans="1:27" s="77" customFormat="1" x14ac:dyDescent="0.25">
      <c r="A621" s="75"/>
      <c r="B621" s="75"/>
      <c r="C621" s="75"/>
      <c r="D621" s="75"/>
      <c r="E621" s="112"/>
      <c r="F621" s="75"/>
      <c r="G621" s="75"/>
      <c r="H621" s="75"/>
      <c r="I621" s="75"/>
      <c r="J621" s="75"/>
      <c r="K621" s="76"/>
      <c r="L621" s="76"/>
      <c r="M621" s="76"/>
      <c r="N621" s="76"/>
      <c r="O621" s="76"/>
      <c r="P621" s="131"/>
      <c r="Q621" s="131"/>
      <c r="R621" s="131"/>
      <c r="S621" s="131"/>
      <c r="T621" s="131"/>
      <c r="U621" s="131"/>
      <c r="V621" s="131"/>
      <c r="W621" s="131"/>
      <c r="X621" s="131"/>
      <c r="Y621" s="131"/>
      <c r="Z621" s="131"/>
      <c r="AA621" s="78"/>
    </row>
    <row r="622" spans="1:27" s="77" customFormat="1" x14ac:dyDescent="0.25">
      <c r="A622" s="75"/>
      <c r="B622" s="75"/>
      <c r="C622" s="75"/>
      <c r="D622" s="75"/>
      <c r="E622" s="112"/>
      <c r="F622" s="75"/>
      <c r="G622" s="75"/>
      <c r="H622" s="75"/>
      <c r="I622" s="75"/>
      <c r="J622" s="75"/>
      <c r="K622" s="76"/>
      <c r="L622" s="76"/>
      <c r="M622" s="76"/>
      <c r="N622" s="76"/>
      <c r="O622" s="76"/>
      <c r="P622" s="131"/>
      <c r="Q622" s="131"/>
      <c r="R622" s="131"/>
      <c r="S622" s="131"/>
      <c r="T622" s="131"/>
      <c r="U622" s="131"/>
      <c r="V622" s="131"/>
      <c r="W622" s="131"/>
      <c r="X622" s="131"/>
      <c r="Y622" s="131"/>
      <c r="Z622" s="131"/>
      <c r="AA622" s="78"/>
    </row>
    <row r="623" spans="1:27" s="77" customFormat="1" x14ac:dyDescent="0.25">
      <c r="A623" s="75"/>
      <c r="B623" s="75"/>
      <c r="C623" s="75"/>
      <c r="D623" s="75"/>
      <c r="E623" s="112"/>
      <c r="F623" s="75"/>
      <c r="G623" s="75"/>
      <c r="H623" s="75"/>
      <c r="I623" s="75"/>
      <c r="J623" s="75"/>
      <c r="K623" s="76"/>
      <c r="L623" s="76"/>
      <c r="M623" s="76"/>
      <c r="N623" s="76"/>
      <c r="O623" s="76"/>
      <c r="P623" s="131"/>
      <c r="Q623" s="131"/>
      <c r="R623" s="131"/>
      <c r="S623" s="131"/>
      <c r="T623" s="131"/>
      <c r="U623" s="131"/>
      <c r="V623" s="131"/>
      <c r="W623" s="131"/>
      <c r="X623" s="131"/>
      <c r="Y623" s="131"/>
      <c r="Z623" s="131"/>
      <c r="AA623" s="78"/>
    </row>
    <row r="624" spans="1:27" s="77" customFormat="1" x14ac:dyDescent="0.25">
      <c r="A624" s="75"/>
      <c r="B624" s="75"/>
      <c r="C624" s="75"/>
      <c r="D624" s="75"/>
      <c r="E624" s="112"/>
      <c r="F624" s="75"/>
      <c r="G624" s="75"/>
      <c r="H624" s="75"/>
      <c r="I624" s="75"/>
      <c r="J624" s="75"/>
      <c r="K624" s="76"/>
      <c r="L624" s="76"/>
      <c r="M624" s="76"/>
      <c r="N624" s="76"/>
      <c r="O624" s="76"/>
      <c r="P624" s="131"/>
      <c r="Q624" s="131"/>
      <c r="R624" s="131"/>
      <c r="S624" s="131"/>
      <c r="T624" s="131"/>
      <c r="U624" s="131"/>
      <c r="V624" s="131"/>
      <c r="W624" s="131"/>
      <c r="X624" s="131"/>
      <c r="Y624" s="131"/>
      <c r="Z624" s="131"/>
      <c r="AA624" s="78"/>
    </row>
    <row r="625" spans="1:27" s="77" customFormat="1" x14ac:dyDescent="0.25">
      <c r="A625" s="75"/>
      <c r="B625" s="75"/>
      <c r="C625" s="75"/>
      <c r="D625" s="75"/>
      <c r="E625" s="112"/>
      <c r="F625" s="75"/>
      <c r="G625" s="75"/>
      <c r="H625" s="75"/>
      <c r="I625" s="75"/>
      <c r="J625" s="75"/>
      <c r="K625" s="76"/>
      <c r="L625" s="76"/>
      <c r="M625" s="76"/>
      <c r="N625" s="76"/>
      <c r="O625" s="76"/>
      <c r="P625" s="131"/>
      <c r="Q625" s="131"/>
      <c r="R625" s="131"/>
      <c r="S625" s="131"/>
      <c r="T625" s="131"/>
      <c r="U625" s="131"/>
      <c r="V625" s="131"/>
      <c r="W625" s="131"/>
      <c r="X625" s="131"/>
      <c r="Y625" s="131"/>
      <c r="Z625" s="131"/>
      <c r="AA625" s="78"/>
    </row>
    <row r="626" spans="1:27" s="77" customFormat="1" x14ac:dyDescent="0.25">
      <c r="A626" s="75"/>
      <c r="B626" s="75"/>
      <c r="C626" s="75"/>
      <c r="D626" s="75"/>
      <c r="E626" s="112"/>
      <c r="F626" s="75"/>
      <c r="G626" s="75"/>
      <c r="H626" s="75"/>
      <c r="I626" s="75"/>
      <c r="J626" s="75"/>
      <c r="K626" s="76"/>
      <c r="L626" s="76"/>
      <c r="M626" s="76"/>
      <c r="N626" s="76"/>
      <c r="O626" s="76"/>
      <c r="P626" s="131"/>
      <c r="Q626" s="131"/>
      <c r="R626" s="131"/>
      <c r="S626" s="131"/>
      <c r="T626" s="131"/>
      <c r="U626" s="131"/>
      <c r="V626" s="131"/>
      <c r="W626" s="131"/>
      <c r="X626" s="131"/>
      <c r="Y626" s="131"/>
      <c r="Z626" s="131"/>
      <c r="AA626" s="78"/>
    </row>
  </sheetData>
  <sheetProtection formatCells="0" formatColumns="0" formatRows="0" insertColumns="0" insertRows="0" insertHyperlinks="0" deleteColumns="0" deleteRows="0" sort="0" autoFilter="0" pivotTables="0"/>
  <mergeCells count="205">
    <mergeCell ref="A47:B47"/>
    <mergeCell ref="C47:AA47"/>
    <mergeCell ref="A51:C51"/>
    <mergeCell ref="AA48:AA49"/>
    <mergeCell ref="J49:J50"/>
    <mergeCell ref="K49:K50"/>
    <mergeCell ref="L49:N49"/>
    <mergeCell ref="O49:Q49"/>
    <mergeCell ref="R49:T49"/>
    <mergeCell ref="U49:W49"/>
    <mergeCell ref="H48:H50"/>
    <mergeCell ref="I48:I50"/>
    <mergeCell ref="J48:K48"/>
    <mergeCell ref="L48:W48"/>
    <mergeCell ref="X48:Z49"/>
    <mergeCell ref="A48:C50"/>
    <mergeCell ref="D48:D50"/>
    <mergeCell ref="E48:E50"/>
    <mergeCell ref="F48:F50"/>
    <mergeCell ref="G48:G50"/>
    <mergeCell ref="C26:AA26"/>
    <mergeCell ref="I27:I29"/>
    <mergeCell ref="L27:W27"/>
    <mergeCell ref="A26:B26"/>
    <mergeCell ref="K28:K29"/>
    <mergeCell ref="L28:N28"/>
    <mergeCell ref="O28:Q28"/>
    <mergeCell ref="R28:T28"/>
    <mergeCell ref="D34:D36"/>
    <mergeCell ref="AA34:AA35"/>
    <mergeCell ref="J35:J36"/>
    <mergeCell ref="K35:K36"/>
    <mergeCell ref="L35:N35"/>
    <mergeCell ref="O35:Q35"/>
    <mergeCell ref="R35:T35"/>
    <mergeCell ref="U35:W35"/>
    <mergeCell ref="A30:C30"/>
    <mergeCell ref="A31:C31"/>
    <mergeCell ref="G27:G29"/>
    <mergeCell ref="E27:E29"/>
    <mergeCell ref="A27:C29"/>
    <mergeCell ref="H27:H29"/>
    <mergeCell ref="X27:Z28"/>
    <mergeCell ref="J28:J29"/>
    <mergeCell ref="U28:W28"/>
    <mergeCell ref="J27:K27"/>
    <mergeCell ref="F27:F29"/>
    <mergeCell ref="L34:W34"/>
    <mergeCell ref="X34:Z35"/>
    <mergeCell ref="AA27:AA28"/>
    <mergeCell ref="A34:C36"/>
    <mergeCell ref="D27:D29"/>
    <mergeCell ref="A33:B33"/>
    <mergeCell ref="C33:AA33"/>
    <mergeCell ref="A44:C44"/>
    <mergeCell ref="A45:C45"/>
    <mergeCell ref="A41:C41"/>
    <mergeCell ref="A42:C42"/>
    <mergeCell ref="A43:C43"/>
    <mergeCell ref="I34:I36"/>
    <mergeCell ref="J34:K34"/>
    <mergeCell ref="F34:F36"/>
    <mergeCell ref="E34:E36"/>
    <mergeCell ref="H34:H36"/>
    <mergeCell ref="G34:G36"/>
    <mergeCell ref="A37:C37"/>
    <mergeCell ref="A38:C38"/>
    <mergeCell ref="A39:C39"/>
    <mergeCell ref="A40:C40"/>
    <mergeCell ref="E88:I88"/>
    <mergeCell ref="M88:R88"/>
    <mergeCell ref="A84:C84"/>
    <mergeCell ref="AA81:AA82"/>
    <mergeCell ref="J82:J83"/>
    <mergeCell ref="K82:K83"/>
    <mergeCell ref="L82:N82"/>
    <mergeCell ref="O82:Q82"/>
    <mergeCell ref="R82:T82"/>
    <mergeCell ref="U82:W82"/>
    <mergeCell ref="H81:H83"/>
    <mergeCell ref="I81:I83"/>
    <mergeCell ref="J81:K81"/>
    <mergeCell ref="L81:W81"/>
    <mergeCell ref="X81:Z82"/>
    <mergeCell ref="A81:C83"/>
    <mergeCell ref="D81:D83"/>
    <mergeCell ref="E81:E83"/>
    <mergeCell ref="F81:F83"/>
    <mergeCell ref="G81:G83"/>
    <mergeCell ref="A80:B80"/>
    <mergeCell ref="C80:AA80"/>
    <mergeCell ref="K76:K77"/>
    <mergeCell ref="L76:N76"/>
    <mergeCell ref="O76:Q76"/>
    <mergeCell ref="R76:T76"/>
    <mergeCell ref="U76:W76"/>
    <mergeCell ref="A75:C77"/>
    <mergeCell ref="D75:D77"/>
    <mergeCell ref="E75:E77"/>
    <mergeCell ref="F75:F77"/>
    <mergeCell ref="G75:G77"/>
    <mergeCell ref="H75:H77"/>
    <mergeCell ref="I75:I77"/>
    <mergeCell ref="J75:K75"/>
    <mergeCell ref="L75:W75"/>
    <mergeCell ref="X75:Z76"/>
    <mergeCell ref="AA75:AA76"/>
    <mergeCell ref="J76:J77"/>
    <mergeCell ref="A78:C78"/>
    <mergeCell ref="A1:B2"/>
    <mergeCell ref="Z1:AA1"/>
    <mergeCell ref="Z2:AA2"/>
    <mergeCell ref="C1:W1"/>
    <mergeCell ref="C2:W2"/>
    <mergeCell ref="X1:Y1"/>
    <mergeCell ref="X2:Y2"/>
    <mergeCell ref="C16:M16"/>
    <mergeCell ref="O16:AA16"/>
    <mergeCell ref="A4:B5"/>
    <mergeCell ref="T8:AA8"/>
    <mergeCell ref="I7:I9"/>
    <mergeCell ref="J7:Q7"/>
    <mergeCell ref="C9:H9"/>
    <mergeCell ref="X4:Z5"/>
    <mergeCell ref="C4:W5"/>
    <mergeCell ref="C8:H8"/>
    <mergeCell ref="J8:Q8"/>
    <mergeCell ref="J9:Q9"/>
    <mergeCell ref="R7:S9"/>
    <mergeCell ref="T7:AA7"/>
    <mergeCell ref="AA4:AA5"/>
    <mergeCell ref="C15:M15"/>
    <mergeCell ref="O15:AA15"/>
    <mergeCell ref="T9:AA9"/>
    <mergeCell ref="A11:B16"/>
    <mergeCell ref="C11:M11"/>
    <mergeCell ref="N11:N16"/>
    <mergeCell ref="O11:AA11"/>
    <mergeCell ref="C12:M12"/>
    <mergeCell ref="O12:AA12"/>
    <mergeCell ref="C14:M14"/>
    <mergeCell ref="A7:B9"/>
    <mergeCell ref="C7:H7"/>
    <mergeCell ref="C13:M13"/>
    <mergeCell ref="O14:AA14"/>
    <mergeCell ref="O13:AA13"/>
    <mergeCell ref="E62:E64"/>
    <mergeCell ref="H62:H64"/>
    <mergeCell ref="G62:G64"/>
    <mergeCell ref="A57:C57"/>
    <mergeCell ref="A58:C58"/>
    <mergeCell ref="G54:G56"/>
    <mergeCell ref="E54:E56"/>
    <mergeCell ref="A54:C56"/>
    <mergeCell ref="A61:B61"/>
    <mergeCell ref="C61:AA61"/>
    <mergeCell ref="A59:C59"/>
    <mergeCell ref="A53:B53"/>
    <mergeCell ref="C19:AA19"/>
    <mergeCell ref="C20:AA20"/>
    <mergeCell ref="C18:AA18"/>
    <mergeCell ref="C21:AA21"/>
    <mergeCell ref="C24:AA24"/>
    <mergeCell ref="K55:K56"/>
    <mergeCell ref="L55:N55"/>
    <mergeCell ref="O55:Q55"/>
    <mergeCell ref="R55:T55"/>
    <mergeCell ref="C53:AA53"/>
    <mergeCell ref="I54:I56"/>
    <mergeCell ref="L54:W54"/>
    <mergeCell ref="C22:AA22"/>
    <mergeCell ref="J55:J56"/>
    <mergeCell ref="U55:W55"/>
    <mergeCell ref="J54:K54"/>
    <mergeCell ref="F54:F56"/>
    <mergeCell ref="AA54:AA55"/>
    <mergeCell ref="D54:D56"/>
    <mergeCell ref="H54:H56"/>
    <mergeCell ref="X54:Z55"/>
    <mergeCell ref="C23:AA23"/>
    <mergeCell ref="A18:B24"/>
    <mergeCell ref="A66:C66"/>
    <mergeCell ref="A67:C67"/>
    <mergeCell ref="A68:C68"/>
    <mergeCell ref="A70:C70"/>
    <mergeCell ref="A71:C71"/>
    <mergeCell ref="A69:C69"/>
    <mergeCell ref="A62:C64"/>
    <mergeCell ref="A74:B74"/>
    <mergeCell ref="C74:AA74"/>
    <mergeCell ref="A72:C72"/>
    <mergeCell ref="AA62:AA63"/>
    <mergeCell ref="J63:J64"/>
    <mergeCell ref="K63:K64"/>
    <mergeCell ref="L63:N63"/>
    <mergeCell ref="O63:Q63"/>
    <mergeCell ref="R63:T63"/>
    <mergeCell ref="U63:W63"/>
    <mergeCell ref="A65:C65"/>
    <mergeCell ref="L62:W62"/>
    <mergeCell ref="X62:Z63"/>
    <mergeCell ref="D62:D64"/>
    <mergeCell ref="I62:I64"/>
    <mergeCell ref="J62:K62"/>
    <mergeCell ref="F62:F64"/>
  </mergeCells>
  <conditionalFormatting sqref="Z57 Z59">
    <cfRule type="iconSet" priority="165">
      <iconSet iconSet="3TrafficLights2">
        <cfvo type="percent" val="0"/>
        <cfvo type="num" val="0.7"/>
        <cfvo type="num" val="0.9"/>
      </iconSet>
    </cfRule>
    <cfRule type="cellIs" dxfId="134" priority="166" stopIfTrue="1" operator="greaterThan">
      <formula>0.9</formula>
    </cfRule>
    <cfRule type="cellIs" dxfId="133" priority="167" stopIfTrue="1" operator="between">
      <formula>0.7</formula>
      <formula>0.89</formula>
    </cfRule>
    <cfRule type="cellIs" dxfId="132" priority="168" stopIfTrue="1" operator="between">
      <formula>0</formula>
      <formula>0.69</formula>
    </cfRule>
  </conditionalFormatting>
  <conditionalFormatting sqref="Z58">
    <cfRule type="iconSet" priority="77">
      <iconSet iconSet="3TrafficLights2">
        <cfvo type="percent" val="0"/>
        <cfvo type="num" val="0.7"/>
        <cfvo type="num" val="0.9"/>
      </iconSet>
    </cfRule>
    <cfRule type="cellIs" dxfId="131" priority="78" stopIfTrue="1" operator="greaterThan">
      <formula>0.9</formula>
    </cfRule>
    <cfRule type="cellIs" dxfId="130" priority="79" stopIfTrue="1" operator="between">
      <formula>0.7</formula>
      <formula>0.89</formula>
    </cfRule>
    <cfRule type="cellIs" dxfId="129" priority="80" stopIfTrue="1" operator="between">
      <formula>0</formula>
      <formula>0.69</formula>
    </cfRule>
  </conditionalFormatting>
  <conditionalFormatting sqref="Z78">
    <cfRule type="iconSet" priority="29">
      <iconSet iconSet="3TrafficLights2">
        <cfvo type="percent" val="0"/>
        <cfvo type="num" val="0.7"/>
        <cfvo type="num" val="0.9"/>
      </iconSet>
    </cfRule>
    <cfRule type="cellIs" dxfId="128" priority="30" stopIfTrue="1" operator="greaterThan">
      <formula>0.9</formula>
    </cfRule>
    <cfRule type="cellIs" dxfId="127" priority="31" stopIfTrue="1" operator="between">
      <formula>0.7</formula>
      <formula>0.89</formula>
    </cfRule>
    <cfRule type="cellIs" dxfId="126" priority="32" stopIfTrue="1" operator="between">
      <formula>0</formula>
      <formula>0.69</formula>
    </cfRule>
  </conditionalFormatting>
  <conditionalFormatting sqref="Z65:Z72">
    <cfRule type="iconSet" priority="177">
      <iconSet iconSet="3TrafficLights2">
        <cfvo type="percent" val="0"/>
        <cfvo type="num" val="0.7"/>
        <cfvo type="num" val="0.9"/>
      </iconSet>
    </cfRule>
    <cfRule type="cellIs" dxfId="125" priority="178" stopIfTrue="1" operator="greaterThan">
      <formula>0.9</formula>
    </cfRule>
    <cfRule type="cellIs" dxfId="124" priority="179" stopIfTrue="1" operator="between">
      <formula>0.7</formula>
      <formula>0.89</formula>
    </cfRule>
    <cfRule type="cellIs" dxfId="123" priority="180" stopIfTrue="1" operator="between">
      <formula>0</formula>
      <formula>0.69</formula>
    </cfRule>
  </conditionalFormatting>
  <conditionalFormatting sqref="Z47:Z49">
    <cfRule type="iconSet" priority="21">
      <iconSet iconSet="3TrafficLights2">
        <cfvo type="percent" val="0"/>
        <cfvo type="num" val="0.7"/>
        <cfvo type="num" val="0.9"/>
      </iconSet>
    </cfRule>
    <cfRule type="cellIs" dxfId="122" priority="22" stopIfTrue="1" operator="greaterThan">
      <formula>0.9</formula>
    </cfRule>
    <cfRule type="cellIs" dxfId="121" priority="23" stopIfTrue="1" operator="between">
      <formula>0.7</formula>
      <formula>0.89</formula>
    </cfRule>
    <cfRule type="cellIs" dxfId="120" priority="24" stopIfTrue="1" operator="between">
      <formula>0</formula>
      <formula>0.69</formula>
    </cfRule>
  </conditionalFormatting>
  <conditionalFormatting sqref="Z84 Z33:Z35 Z26:Z28">
    <cfRule type="iconSet" priority="181">
      <iconSet iconSet="3TrafficLights2">
        <cfvo type="percent" val="0"/>
        <cfvo type="num" val="0.7"/>
        <cfvo type="num" val="0.9"/>
      </iconSet>
    </cfRule>
    <cfRule type="cellIs" dxfId="119" priority="182" stopIfTrue="1" operator="greaterThan">
      <formula>0.9</formula>
    </cfRule>
    <cfRule type="cellIs" dxfId="118" priority="183" stopIfTrue="1" operator="between">
      <formula>0.7</formula>
      <formula>0.89</formula>
    </cfRule>
    <cfRule type="cellIs" dxfId="117" priority="184" stopIfTrue="1" operator="between">
      <formula>0</formula>
      <formula>0.69</formula>
    </cfRule>
  </conditionalFormatting>
  <conditionalFormatting sqref="Z30">
    <cfRule type="iconSet" priority="17">
      <iconSet iconSet="3TrafficLights2">
        <cfvo type="percent" val="0"/>
        <cfvo type="num" val="0.7"/>
        <cfvo type="num" val="0.9"/>
      </iconSet>
    </cfRule>
    <cfRule type="cellIs" dxfId="116" priority="18" stopIfTrue="1" operator="greaterThan">
      <formula>0.9</formula>
    </cfRule>
    <cfRule type="cellIs" dxfId="115" priority="19" stopIfTrue="1" operator="between">
      <formula>0.7</formula>
      <formula>0.89</formula>
    </cfRule>
    <cfRule type="cellIs" dxfId="114" priority="20" stopIfTrue="1" operator="between">
      <formula>0</formula>
      <formula>0.69</formula>
    </cfRule>
  </conditionalFormatting>
  <conditionalFormatting sqref="Z31">
    <cfRule type="iconSet" priority="13">
      <iconSet iconSet="3TrafficLights2">
        <cfvo type="percent" val="0"/>
        <cfvo type="num" val="0.7"/>
        <cfvo type="num" val="0.9"/>
      </iconSet>
    </cfRule>
    <cfRule type="cellIs" dxfId="113" priority="14" stopIfTrue="1" operator="greaterThan">
      <formula>0.9</formula>
    </cfRule>
    <cfRule type="cellIs" dxfId="112" priority="15" stopIfTrue="1" operator="between">
      <formula>0.7</formula>
      <formula>0.89</formula>
    </cfRule>
    <cfRule type="cellIs" dxfId="111" priority="16" stopIfTrue="1" operator="between">
      <formula>0</formula>
      <formula>0.69</formula>
    </cfRule>
  </conditionalFormatting>
  <conditionalFormatting sqref="Z37:Z45">
    <cfRule type="iconSet" priority="5">
      <iconSet iconSet="3TrafficLights2">
        <cfvo type="percent" val="0"/>
        <cfvo type="num" val="0.7"/>
        <cfvo type="num" val="0.9"/>
      </iconSet>
    </cfRule>
    <cfRule type="cellIs" dxfId="110" priority="6" stopIfTrue="1" operator="greaterThan">
      <formula>0.9</formula>
    </cfRule>
    <cfRule type="cellIs" dxfId="109" priority="7" stopIfTrue="1" operator="between">
      <formula>0.7</formula>
      <formula>0.89</formula>
    </cfRule>
    <cfRule type="cellIs" dxfId="108" priority="8" stopIfTrue="1" operator="between">
      <formula>0</formula>
      <formula>0.69</formula>
    </cfRule>
  </conditionalFormatting>
  <conditionalFormatting sqref="Z51">
    <cfRule type="iconSet" priority="1">
      <iconSet iconSet="3TrafficLights2">
        <cfvo type="percent" val="0"/>
        <cfvo type="num" val="0.7"/>
        <cfvo type="num" val="0.9"/>
      </iconSet>
    </cfRule>
    <cfRule type="cellIs" dxfId="107" priority="2" stopIfTrue="1" operator="greaterThan">
      <formula>0.9</formula>
    </cfRule>
    <cfRule type="cellIs" dxfId="106" priority="3" stopIfTrue="1" operator="between">
      <formula>0.7</formula>
      <formula>0.89</formula>
    </cfRule>
    <cfRule type="cellIs" dxfId="105" priority="4" stopIfTrue="1" operator="between">
      <formula>0</formula>
      <formula>0.69</formula>
    </cfRule>
  </conditionalFormatting>
  <pageMargins left="0.39370078740157483" right="0.39370078740157483" top="0.39370078740157483" bottom="0.39370078740157483" header="0.31496062992125984" footer="0.19685039370078741"/>
  <pageSetup scale="23" orientation="landscape" horizontalDpi="300" verticalDpi="300" r:id="rId1"/>
  <headerFooter>
    <oddFooter>&amp;L&amp;D&amp;C&amp;F&amp;R&amp;N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G57:G59 G65:G72 G78 G84:G85 G26:G51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5"/>
  <sheetViews>
    <sheetView topLeftCell="A37" zoomScale="55" zoomScaleNormal="55" zoomScaleSheetLayoutView="87" workbookViewId="0">
      <selection activeCell="A39" activeCellId="12" sqref="A12:XFD12 A18:XFD18 A20:XFD20 A21:XFD21 A22:XFD22 A23:XFD23 A24:XFD24 A33:XFD33 A35:XFD35 A36:XFD36 A37:XFD37 A38:XFD38 A39:XFD39"/>
    </sheetView>
  </sheetViews>
  <sheetFormatPr baseColWidth="10" defaultRowHeight="15.75" zeroHeight="1" x14ac:dyDescent="0.25"/>
  <cols>
    <col min="1" max="1" width="6.85546875" style="2" customWidth="1"/>
    <col min="2" max="2" width="19.7109375" style="2" customWidth="1"/>
    <col min="3" max="3" width="37.28515625" style="2" customWidth="1"/>
    <col min="4" max="4" width="47.140625" style="2" customWidth="1"/>
    <col min="5" max="5" width="11.5703125" style="113" customWidth="1"/>
    <col min="6" max="7" width="21.5703125" style="2" customWidth="1"/>
    <col min="8" max="8" width="26.85546875" style="2" customWidth="1"/>
    <col min="9" max="9" width="18.7109375" style="2" customWidth="1"/>
    <col min="10" max="10" width="17.5703125" style="2" customWidth="1"/>
    <col min="11" max="11" width="20.5703125" style="3" customWidth="1"/>
    <col min="12" max="12" width="13.28515625" style="3" customWidth="1"/>
    <col min="13" max="13" width="12" style="3" customWidth="1"/>
    <col min="14" max="14" width="56.42578125" style="3" customWidth="1"/>
    <col min="15" max="15" width="12.28515625" style="3" customWidth="1"/>
    <col min="16" max="16" width="9" style="132" customWidth="1"/>
    <col min="17" max="17" width="59.42578125" style="132" customWidth="1"/>
    <col min="18" max="18" width="10.140625" style="132" customWidth="1"/>
    <col min="19" max="19" width="10.5703125" style="132" customWidth="1"/>
    <col min="20" max="20" width="38" style="132" customWidth="1"/>
    <col min="21" max="21" width="7.85546875" style="132" bestFit="1" customWidth="1"/>
    <col min="22" max="22" width="8.140625" style="132" customWidth="1"/>
    <col min="23" max="23" width="22" style="132" customWidth="1"/>
    <col min="24" max="25" width="15.7109375" style="132" customWidth="1"/>
    <col min="26" max="26" width="19.5703125" style="132" customWidth="1"/>
    <col min="27" max="27" width="37.5703125" style="132" customWidth="1"/>
    <col min="28" max="16384" width="11.42578125" style="1"/>
  </cols>
  <sheetData>
    <row r="1" spans="1:27" ht="32.25" customHeight="1" x14ac:dyDescent="0.25">
      <c r="A1" s="456"/>
      <c r="B1" s="456"/>
      <c r="C1" s="558" t="str">
        <f>+'Marco General'!C1:G1</f>
        <v>DIRECCIONAMIENTO ESTRATÉGICO</v>
      </c>
      <c r="D1" s="558"/>
      <c r="E1" s="558"/>
      <c r="F1" s="558"/>
      <c r="G1" s="558"/>
      <c r="H1" s="558"/>
      <c r="I1" s="558"/>
      <c r="J1" s="558"/>
      <c r="K1" s="558"/>
      <c r="L1" s="558"/>
      <c r="M1" s="558"/>
      <c r="N1" s="558"/>
      <c r="O1" s="558"/>
      <c r="P1" s="558"/>
      <c r="Q1" s="558"/>
      <c r="R1" s="558"/>
      <c r="S1" s="558"/>
      <c r="T1" s="558"/>
      <c r="U1" s="617" t="s">
        <v>12</v>
      </c>
      <c r="V1" s="617"/>
      <c r="W1" s="556" t="s">
        <v>174</v>
      </c>
      <c r="X1" s="556"/>
      <c r="Y1" s="556"/>
      <c r="Z1" s="616" t="s">
        <v>104</v>
      </c>
      <c r="AA1" s="606" t="s">
        <v>105</v>
      </c>
    </row>
    <row r="2" spans="1:27" ht="29.25" customHeight="1" x14ac:dyDescent="0.25">
      <c r="A2" s="456"/>
      <c r="B2" s="456"/>
      <c r="C2" s="558" t="str">
        <f>+'Marco General'!C2:G2</f>
        <v>PLAN OPERATIVO POR DEPENDENCIAS / PROCESOS</v>
      </c>
      <c r="D2" s="558"/>
      <c r="E2" s="558"/>
      <c r="F2" s="558"/>
      <c r="G2" s="558"/>
      <c r="H2" s="558"/>
      <c r="I2" s="558"/>
      <c r="J2" s="558"/>
      <c r="K2" s="558"/>
      <c r="L2" s="558"/>
      <c r="M2" s="558"/>
      <c r="N2" s="558"/>
      <c r="O2" s="558"/>
      <c r="P2" s="558"/>
      <c r="Q2" s="558"/>
      <c r="R2" s="558"/>
      <c r="S2" s="558"/>
      <c r="T2" s="558"/>
      <c r="U2" s="617" t="s">
        <v>13</v>
      </c>
      <c r="V2" s="617"/>
      <c r="W2" s="557" t="s">
        <v>175</v>
      </c>
      <c r="X2" s="557"/>
      <c r="Y2" s="557"/>
      <c r="Z2" s="616"/>
      <c r="AA2" s="606"/>
    </row>
    <row r="3" spans="1:27" x14ac:dyDescent="0.25">
      <c r="A3" s="17"/>
      <c r="B3" s="6"/>
      <c r="C3" s="6"/>
      <c r="D3" s="6"/>
      <c r="E3" s="142"/>
      <c r="F3" s="6"/>
      <c r="G3" s="6"/>
      <c r="H3" s="6"/>
      <c r="I3" s="6"/>
      <c r="J3" s="6"/>
      <c r="K3" s="7"/>
      <c r="L3" s="122"/>
      <c r="M3" s="122"/>
      <c r="N3" s="122"/>
      <c r="O3" s="122"/>
      <c r="P3" s="122"/>
      <c r="Q3" s="122"/>
      <c r="R3" s="122"/>
      <c r="S3" s="122"/>
      <c r="T3" s="122"/>
      <c r="U3" s="122"/>
      <c r="V3" s="122"/>
      <c r="W3" s="122"/>
      <c r="X3" s="122"/>
      <c r="Y3" s="122"/>
      <c r="Z3" s="122"/>
      <c r="AA3" s="123"/>
    </row>
    <row r="4" spans="1:27" x14ac:dyDescent="0.25">
      <c r="A4" s="588" t="s">
        <v>1</v>
      </c>
      <c r="B4" s="588"/>
      <c r="C4" s="572" t="str">
        <f>+'Marco General'!C8</f>
        <v>Subdirección General</v>
      </c>
      <c r="D4" s="572"/>
      <c r="E4" s="572"/>
      <c r="F4" s="572"/>
      <c r="G4" s="572"/>
      <c r="H4" s="572"/>
      <c r="I4" s="572"/>
      <c r="J4" s="572"/>
      <c r="K4" s="572"/>
      <c r="L4" s="588" t="s">
        <v>14</v>
      </c>
      <c r="M4" s="588"/>
      <c r="N4" s="618" t="str">
        <f>IF('Marco General'!C10="","",'Marco General'!C10)</f>
        <v>Direccionamiento Estratégico</v>
      </c>
      <c r="O4" s="618"/>
      <c r="P4" s="618"/>
      <c r="Q4" s="618"/>
      <c r="R4" s="588" t="s">
        <v>14</v>
      </c>
      <c r="S4" s="588"/>
      <c r="T4" s="619" t="str">
        <f>IF('Marco General'!D10="","",'Marco General'!D10)</f>
        <v>Gestión Documental</v>
      </c>
      <c r="U4" s="620"/>
      <c r="V4" s="620"/>
      <c r="W4" s="620"/>
      <c r="X4" s="620"/>
      <c r="Y4" s="621"/>
      <c r="Z4" s="588" t="s">
        <v>0</v>
      </c>
      <c r="AA4" s="615">
        <v>2017</v>
      </c>
    </row>
    <row r="5" spans="1:27" x14ac:dyDescent="0.25">
      <c r="A5" s="588"/>
      <c r="B5" s="588"/>
      <c r="C5" s="572"/>
      <c r="D5" s="572"/>
      <c r="E5" s="572"/>
      <c r="F5" s="572"/>
      <c r="G5" s="572"/>
      <c r="H5" s="572"/>
      <c r="I5" s="572"/>
      <c r="J5" s="572"/>
      <c r="K5" s="572"/>
      <c r="L5" s="588"/>
      <c r="M5" s="588"/>
      <c r="N5" s="618" t="str">
        <f>IF('Marco General'!C11="","",'Marco General'!C11)</f>
        <v>Mejoramiento Continuo</v>
      </c>
      <c r="O5" s="618"/>
      <c r="P5" s="618"/>
      <c r="Q5" s="618"/>
      <c r="R5" s="588"/>
      <c r="S5" s="588"/>
      <c r="T5" s="619" t="str">
        <f>IF('Marco General'!D11="","",'Marco General'!D11)</f>
        <v/>
      </c>
      <c r="U5" s="620"/>
      <c r="V5" s="620"/>
      <c r="W5" s="620"/>
      <c r="X5" s="620"/>
      <c r="Y5" s="621"/>
      <c r="Z5" s="588"/>
      <c r="AA5" s="615"/>
    </row>
    <row r="6" spans="1:27" x14ac:dyDescent="0.25">
      <c r="A6" s="21"/>
      <c r="B6" s="22"/>
      <c r="C6" s="22"/>
      <c r="D6" s="22"/>
      <c r="E6" s="143"/>
      <c r="F6" s="22"/>
      <c r="G6" s="22"/>
      <c r="H6" s="22"/>
      <c r="I6" s="33"/>
      <c r="J6" s="23"/>
      <c r="K6" s="23"/>
      <c r="L6" s="33"/>
      <c r="M6" s="33"/>
      <c r="N6" s="33"/>
      <c r="O6" s="33"/>
      <c r="P6" s="33"/>
      <c r="Q6" s="33"/>
      <c r="R6" s="33"/>
      <c r="S6" s="33"/>
      <c r="T6" s="33"/>
      <c r="U6" s="33"/>
      <c r="V6" s="33"/>
      <c r="W6" s="33"/>
      <c r="X6" s="33"/>
      <c r="Y6" s="33"/>
      <c r="Z6" s="33"/>
      <c r="AA6" s="124"/>
    </row>
    <row r="7" spans="1:27" s="11" customFormat="1" x14ac:dyDescent="0.25">
      <c r="A7" s="19"/>
      <c r="B7" s="20"/>
      <c r="C7" s="20"/>
      <c r="D7" s="20"/>
      <c r="E7" s="109"/>
      <c r="F7" s="20"/>
      <c r="G7" s="20"/>
      <c r="H7" s="20"/>
      <c r="I7" s="20"/>
      <c r="J7" s="20"/>
      <c r="L7" s="20"/>
      <c r="M7" s="20"/>
      <c r="N7" s="20"/>
      <c r="O7" s="20"/>
      <c r="P7" s="20"/>
      <c r="Q7" s="20"/>
      <c r="R7" s="20"/>
      <c r="S7" s="20"/>
      <c r="T7" s="20"/>
      <c r="U7" s="20"/>
      <c r="V7" s="20"/>
      <c r="W7" s="20"/>
      <c r="X7" s="20"/>
      <c r="Y7" s="20"/>
      <c r="Z7" s="20"/>
      <c r="AA7" s="125"/>
    </row>
    <row r="8" spans="1:27" x14ac:dyDescent="0.25">
      <c r="A8" s="587" t="s">
        <v>3</v>
      </c>
      <c r="B8" s="588"/>
      <c r="C8" s="583" t="s">
        <v>136</v>
      </c>
      <c r="D8" s="584"/>
      <c r="E8" s="584"/>
      <c r="F8" s="584"/>
      <c r="G8" s="584"/>
      <c r="H8" s="584"/>
      <c r="I8" s="584"/>
      <c r="J8" s="584"/>
      <c r="K8" s="584"/>
      <c r="L8" s="584"/>
      <c r="M8" s="584"/>
      <c r="N8" s="584"/>
      <c r="O8" s="584"/>
      <c r="P8" s="584"/>
      <c r="Q8" s="584"/>
      <c r="R8" s="584"/>
      <c r="S8" s="584"/>
      <c r="T8" s="584"/>
      <c r="U8" s="584"/>
      <c r="V8" s="584"/>
      <c r="W8" s="584"/>
      <c r="X8" s="584"/>
      <c r="Y8" s="584"/>
      <c r="Z8" s="584"/>
      <c r="AA8" s="602"/>
    </row>
    <row r="9" spans="1:27" x14ac:dyDescent="0.25">
      <c r="A9" s="586" t="s">
        <v>16</v>
      </c>
      <c r="B9" s="586"/>
      <c r="C9" s="586"/>
      <c r="D9" s="598" t="s">
        <v>191</v>
      </c>
      <c r="E9" s="603" t="s">
        <v>24</v>
      </c>
      <c r="F9" s="598" t="s">
        <v>181</v>
      </c>
      <c r="G9" s="598" t="s">
        <v>192</v>
      </c>
      <c r="H9" s="586" t="s">
        <v>17</v>
      </c>
      <c r="I9" s="586" t="s">
        <v>23</v>
      </c>
      <c r="J9" s="601" t="s">
        <v>18</v>
      </c>
      <c r="K9" s="601"/>
      <c r="L9" s="601" t="s">
        <v>185</v>
      </c>
      <c r="M9" s="601"/>
      <c r="N9" s="601"/>
      <c r="O9" s="601"/>
      <c r="P9" s="601"/>
      <c r="Q9" s="601"/>
      <c r="R9" s="601"/>
      <c r="S9" s="601"/>
      <c r="T9" s="601"/>
      <c r="U9" s="601"/>
      <c r="V9" s="601"/>
      <c r="W9" s="601"/>
      <c r="X9" s="586" t="s">
        <v>8</v>
      </c>
      <c r="Y9" s="586"/>
      <c r="Z9" s="586"/>
      <c r="AA9" s="624" t="s">
        <v>22</v>
      </c>
    </row>
    <row r="10" spans="1:27" x14ac:dyDescent="0.25">
      <c r="A10" s="586"/>
      <c r="B10" s="586"/>
      <c r="C10" s="586"/>
      <c r="D10" s="599"/>
      <c r="E10" s="604"/>
      <c r="F10" s="599"/>
      <c r="G10" s="599"/>
      <c r="H10" s="586"/>
      <c r="I10" s="586"/>
      <c r="J10" s="601" t="s">
        <v>19</v>
      </c>
      <c r="K10" s="586" t="s">
        <v>20</v>
      </c>
      <c r="L10" s="586" t="s">
        <v>4</v>
      </c>
      <c r="M10" s="586"/>
      <c r="N10" s="586"/>
      <c r="O10" s="586" t="s">
        <v>5</v>
      </c>
      <c r="P10" s="586"/>
      <c r="Q10" s="586"/>
      <c r="R10" s="586" t="s">
        <v>6</v>
      </c>
      <c r="S10" s="586"/>
      <c r="T10" s="586"/>
      <c r="U10" s="586" t="s">
        <v>7</v>
      </c>
      <c r="V10" s="586"/>
      <c r="W10" s="586"/>
      <c r="X10" s="586"/>
      <c r="Y10" s="586"/>
      <c r="Z10" s="586"/>
      <c r="AA10" s="624"/>
    </row>
    <row r="11" spans="1:27" ht="30" x14ac:dyDescent="0.25">
      <c r="A11" s="586"/>
      <c r="B11" s="586"/>
      <c r="C11" s="586"/>
      <c r="D11" s="600"/>
      <c r="E11" s="605"/>
      <c r="F11" s="600"/>
      <c r="G11" s="600"/>
      <c r="H11" s="586"/>
      <c r="I11" s="586"/>
      <c r="J11" s="601"/>
      <c r="K11" s="586"/>
      <c r="L11" s="116" t="s">
        <v>10</v>
      </c>
      <c r="M11" s="116" t="s">
        <v>9</v>
      </c>
      <c r="N11" s="116" t="s">
        <v>21</v>
      </c>
      <c r="O11" s="116" t="s">
        <v>10</v>
      </c>
      <c r="P11" s="116" t="s">
        <v>9</v>
      </c>
      <c r="Q11" s="116" t="s">
        <v>21</v>
      </c>
      <c r="R11" s="116" t="s">
        <v>10</v>
      </c>
      <c r="S11" s="116" t="s">
        <v>9</v>
      </c>
      <c r="T11" s="116" t="s">
        <v>21</v>
      </c>
      <c r="U11" s="116" t="s">
        <v>10</v>
      </c>
      <c r="V11" s="116" t="s">
        <v>9</v>
      </c>
      <c r="W11" s="116" t="s">
        <v>21</v>
      </c>
      <c r="X11" s="116" t="s">
        <v>183</v>
      </c>
      <c r="Y11" s="34" t="s">
        <v>184</v>
      </c>
      <c r="Z11" s="34" t="s">
        <v>182</v>
      </c>
      <c r="AA11" s="37" t="s">
        <v>11</v>
      </c>
    </row>
    <row r="12" spans="1:27" s="82" customFormat="1" ht="71.25" customHeight="1" x14ac:dyDescent="0.25">
      <c r="A12" s="625" t="s">
        <v>230</v>
      </c>
      <c r="B12" s="611"/>
      <c r="C12" s="612"/>
      <c r="D12" s="102" t="s">
        <v>290</v>
      </c>
      <c r="E12" s="140">
        <v>0.1</v>
      </c>
      <c r="F12" s="79" t="s">
        <v>231</v>
      </c>
      <c r="G12" s="79" t="s">
        <v>232</v>
      </c>
      <c r="H12" s="304" t="s">
        <v>233</v>
      </c>
      <c r="I12" s="304" t="s">
        <v>234</v>
      </c>
      <c r="J12" s="80">
        <v>42752</v>
      </c>
      <c r="K12" s="80">
        <v>43099</v>
      </c>
      <c r="L12" s="105">
        <v>0.25</v>
      </c>
      <c r="M12" s="217">
        <v>0.25</v>
      </c>
      <c r="N12" s="216" t="s">
        <v>410</v>
      </c>
      <c r="O12" s="105">
        <v>0.25</v>
      </c>
      <c r="P12" s="310">
        <v>0.25</v>
      </c>
      <c r="Q12" s="117" t="s">
        <v>484</v>
      </c>
      <c r="R12" s="105">
        <v>0.25</v>
      </c>
      <c r="S12" s="291">
        <v>0.25</v>
      </c>
      <c r="T12" s="307" t="s">
        <v>531</v>
      </c>
      <c r="U12" s="105">
        <v>0.25</v>
      </c>
      <c r="V12" s="117"/>
      <c r="W12" s="117"/>
      <c r="X12" s="136">
        <f t="shared" ref="X12:Y12" si="0">+SUM(L12,O12,R12,U12)</f>
        <v>1</v>
      </c>
      <c r="Y12" s="136">
        <f t="shared" si="0"/>
        <v>0.75</v>
      </c>
      <c r="Z12" s="127">
        <f t="shared" ref="Z12:Z23" si="1">IFERROR(Y12/X12,"")</f>
        <v>0.75</v>
      </c>
      <c r="AA12" s="87" t="s">
        <v>479</v>
      </c>
    </row>
    <row r="13" spans="1:27" s="82" customFormat="1" ht="71.25" customHeight="1" x14ac:dyDescent="0.25">
      <c r="A13" s="607" t="s">
        <v>281</v>
      </c>
      <c r="B13" s="607"/>
      <c r="C13" s="607"/>
      <c r="D13" s="102" t="s">
        <v>285</v>
      </c>
      <c r="E13" s="140">
        <v>0.04</v>
      </c>
      <c r="F13" s="79" t="s">
        <v>259</v>
      </c>
      <c r="G13" s="79" t="s">
        <v>260</v>
      </c>
      <c r="H13" s="304" t="s">
        <v>513</v>
      </c>
      <c r="I13" s="304" t="s">
        <v>513</v>
      </c>
      <c r="J13" s="80">
        <v>42931</v>
      </c>
      <c r="K13" s="80">
        <v>43130</v>
      </c>
      <c r="L13" s="128"/>
      <c r="M13" s="117"/>
      <c r="N13" s="117"/>
      <c r="O13" s="128"/>
      <c r="P13" s="117"/>
      <c r="Q13" s="117"/>
      <c r="R13" s="128">
        <v>1</v>
      </c>
      <c r="S13" s="307">
        <v>1</v>
      </c>
      <c r="T13" s="307" t="s">
        <v>532</v>
      </c>
      <c r="U13" s="128">
        <v>1</v>
      </c>
      <c r="V13" s="117"/>
      <c r="W13" s="117"/>
      <c r="X13" s="104">
        <f>+SUM(L13,O13,R13,U13)</f>
        <v>2</v>
      </c>
      <c r="Y13" s="104">
        <f>+SUM(M13,P13,S13,V13)</f>
        <v>1</v>
      </c>
      <c r="Z13" s="127">
        <f t="shared" si="1"/>
        <v>0.5</v>
      </c>
      <c r="AA13" s="87"/>
    </row>
    <row r="14" spans="1:27" s="82" customFormat="1" ht="71.25" customHeight="1" x14ac:dyDescent="0.25">
      <c r="A14" s="607" t="s">
        <v>243</v>
      </c>
      <c r="B14" s="607"/>
      <c r="C14" s="607"/>
      <c r="D14" s="102" t="s">
        <v>286</v>
      </c>
      <c r="E14" s="140">
        <v>0.04</v>
      </c>
      <c r="F14" s="79" t="s">
        <v>261</v>
      </c>
      <c r="G14" s="79" t="s">
        <v>260</v>
      </c>
      <c r="H14" s="304" t="s">
        <v>513</v>
      </c>
      <c r="I14" s="304" t="s">
        <v>513</v>
      </c>
      <c r="J14" s="80">
        <v>42828</v>
      </c>
      <c r="K14" s="80">
        <v>43115</v>
      </c>
      <c r="L14" s="219">
        <v>1</v>
      </c>
      <c r="M14" s="218">
        <v>1</v>
      </c>
      <c r="N14" s="220" t="s">
        <v>411</v>
      </c>
      <c r="O14" s="117">
        <v>1</v>
      </c>
      <c r="P14" s="292">
        <v>1</v>
      </c>
      <c r="Q14" s="292" t="s">
        <v>469</v>
      </c>
      <c r="R14" s="117">
        <v>1</v>
      </c>
      <c r="S14" s="307">
        <v>0</v>
      </c>
      <c r="T14" s="307" t="s">
        <v>533</v>
      </c>
      <c r="U14" s="117">
        <v>1</v>
      </c>
      <c r="V14" s="117"/>
      <c r="W14" s="117"/>
      <c r="X14" s="104">
        <f t="shared" ref="X14:Y18" si="2">+SUM(L14,O14,R14,U14)</f>
        <v>4</v>
      </c>
      <c r="Y14" s="104">
        <f t="shared" si="2"/>
        <v>2</v>
      </c>
      <c r="Z14" s="127">
        <f t="shared" si="1"/>
        <v>0.5</v>
      </c>
      <c r="AA14" s="293" t="s">
        <v>470</v>
      </c>
    </row>
    <row r="15" spans="1:27" s="82" customFormat="1" ht="71.25" customHeight="1" x14ac:dyDescent="0.25">
      <c r="A15" s="607" t="s">
        <v>262</v>
      </c>
      <c r="B15" s="607"/>
      <c r="C15" s="607"/>
      <c r="D15" s="102" t="s">
        <v>287</v>
      </c>
      <c r="E15" s="140">
        <v>0.04</v>
      </c>
      <c r="F15" s="79" t="s">
        <v>263</v>
      </c>
      <c r="G15" s="79" t="s">
        <v>260</v>
      </c>
      <c r="H15" s="304" t="s">
        <v>513</v>
      </c>
      <c r="I15" s="304" t="s">
        <v>513</v>
      </c>
      <c r="J15" s="80">
        <v>42828</v>
      </c>
      <c r="K15" s="80">
        <v>43115</v>
      </c>
      <c r="L15" s="128"/>
      <c r="M15" s="117"/>
      <c r="N15" s="117"/>
      <c r="O15" s="117">
        <v>1</v>
      </c>
      <c r="P15" s="294">
        <v>1</v>
      </c>
      <c r="Q15" s="294" t="s">
        <v>471</v>
      </c>
      <c r="R15" s="117">
        <v>1</v>
      </c>
      <c r="S15" s="307">
        <v>0</v>
      </c>
      <c r="T15" s="307" t="s">
        <v>533</v>
      </c>
      <c r="U15" s="117">
        <v>1</v>
      </c>
      <c r="V15" s="117"/>
      <c r="W15" s="117"/>
      <c r="X15" s="104">
        <f t="shared" si="2"/>
        <v>3</v>
      </c>
      <c r="Y15" s="104">
        <f t="shared" si="2"/>
        <v>1</v>
      </c>
      <c r="Z15" s="127">
        <f t="shared" si="1"/>
        <v>0.33333333333333331</v>
      </c>
      <c r="AA15" s="297" t="s">
        <v>472</v>
      </c>
    </row>
    <row r="16" spans="1:27" s="82" customFormat="1" ht="71.25" customHeight="1" x14ac:dyDescent="0.25">
      <c r="A16" s="607" t="s">
        <v>241</v>
      </c>
      <c r="B16" s="607"/>
      <c r="C16" s="607"/>
      <c r="D16" s="102" t="s">
        <v>288</v>
      </c>
      <c r="E16" s="140">
        <v>0.04</v>
      </c>
      <c r="F16" s="79" t="s">
        <v>264</v>
      </c>
      <c r="G16" s="79" t="s">
        <v>260</v>
      </c>
      <c r="H16" s="304" t="s">
        <v>513</v>
      </c>
      <c r="I16" s="304" t="s">
        <v>513</v>
      </c>
      <c r="J16" s="80">
        <v>42901</v>
      </c>
      <c r="K16" s="80">
        <v>43115</v>
      </c>
      <c r="L16" s="278">
        <v>1</v>
      </c>
      <c r="M16" s="117">
        <v>1</v>
      </c>
      <c r="N16" s="221" t="s">
        <v>412</v>
      </c>
      <c r="O16" s="307"/>
      <c r="P16" s="117"/>
      <c r="Q16" s="117"/>
      <c r="R16" s="117"/>
      <c r="S16" s="307"/>
      <c r="T16" s="307"/>
      <c r="U16" s="117">
        <v>1</v>
      </c>
      <c r="V16" s="117"/>
      <c r="W16" s="117"/>
      <c r="X16" s="104">
        <f t="shared" si="2"/>
        <v>2</v>
      </c>
      <c r="Y16" s="104">
        <f t="shared" si="2"/>
        <v>1</v>
      </c>
      <c r="Z16" s="127">
        <f t="shared" si="1"/>
        <v>0.5</v>
      </c>
      <c r="AA16" s="308" t="s">
        <v>477</v>
      </c>
    </row>
    <row r="17" spans="1:27" s="296" customFormat="1" ht="71.25" customHeight="1" x14ac:dyDescent="0.25">
      <c r="A17" s="608" t="s">
        <v>474</v>
      </c>
      <c r="B17" s="609"/>
      <c r="C17" s="610"/>
      <c r="D17" s="298" t="s">
        <v>476</v>
      </c>
      <c r="E17" s="303">
        <v>0.04</v>
      </c>
      <c r="F17" s="295" t="s">
        <v>475</v>
      </c>
      <c r="G17" s="304" t="s">
        <v>43</v>
      </c>
      <c r="H17" s="304" t="s">
        <v>224</v>
      </c>
      <c r="I17" s="304" t="s">
        <v>224</v>
      </c>
      <c r="J17" s="305">
        <v>42901</v>
      </c>
      <c r="K17" s="305">
        <v>43115</v>
      </c>
      <c r="L17" s="302"/>
      <c r="M17" s="295"/>
      <c r="N17" s="295"/>
      <c r="O17" s="299"/>
      <c r="P17" s="299"/>
      <c r="Q17" s="277"/>
      <c r="R17" s="306">
        <v>0.5</v>
      </c>
      <c r="S17" s="310">
        <v>0.22</v>
      </c>
      <c r="T17" s="310" t="s">
        <v>534</v>
      </c>
      <c r="U17" s="306">
        <v>0.5</v>
      </c>
      <c r="V17" s="295"/>
      <c r="W17" s="295"/>
      <c r="X17" s="301">
        <f t="shared" ref="X17" si="3">+SUM(L17,O17,R17,U17)</f>
        <v>1</v>
      </c>
      <c r="Y17" s="301">
        <f t="shared" ref="Y17" si="4">+SUM(M17,P17,S17,V17)</f>
        <v>0.22</v>
      </c>
      <c r="Z17" s="300">
        <f t="shared" ref="Z17" si="5">IFERROR(Y17/X17,"")</f>
        <v>0.22</v>
      </c>
      <c r="AA17" s="297"/>
    </row>
    <row r="18" spans="1:27" s="82" customFormat="1" ht="132" customHeight="1" x14ac:dyDescent="0.25">
      <c r="A18" s="608" t="s">
        <v>318</v>
      </c>
      <c r="B18" s="609"/>
      <c r="C18" s="610"/>
      <c r="D18" s="203" t="s">
        <v>289</v>
      </c>
      <c r="E18" s="140">
        <v>0.1</v>
      </c>
      <c r="F18" s="201" t="s">
        <v>236</v>
      </c>
      <c r="G18" s="201" t="s">
        <v>232</v>
      </c>
      <c r="H18" s="304" t="s">
        <v>276</v>
      </c>
      <c r="I18" s="304" t="s">
        <v>317</v>
      </c>
      <c r="J18" s="202">
        <v>42828</v>
      </c>
      <c r="K18" s="202">
        <v>43099</v>
      </c>
      <c r="L18" s="138"/>
      <c r="M18" s="79"/>
      <c r="N18" s="79"/>
      <c r="O18" s="105">
        <v>0.33</v>
      </c>
      <c r="P18" s="105">
        <v>0.22</v>
      </c>
      <c r="Q18" s="277" t="s">
        <v>438</v>
      </c>
      <c r="R18" s="105">
        <v>0.33</v>
      </c>
      <c r="S18" s="310">
        <v>0.33</v>
      </c>
      <c r="T18" s="310" t="s">
        <v>549</v>
      </c>
      <c r="U18" s="105">
        <v>0.34</v>
      </c>
      <c r="V18" s="79"/>
      <c r="W18" s="79"/>
      <c r="X18" s="136">
        <f t="shared" si="2"/>
        <v>1</v>
      </c>
      <c r="Y18" s="136">
        <f t="shared" si="2"/>
        <v>0.55000000000000004</v>
      </c>
      <c r="Z18" s="127">
        <f t="shared" si="1"/>
        <v>0.55000000000000004</v>
      </c>
      <c r="AA18" s="87" t="s">
        <v>473</v>
      </c>
    </row>
    <row r="19" spans="1:27" s="82" customFormat="1" ht="71.25" customHeight="1" x14ac:dyDescent="0.25">
      <c r="A19" s="607" t="s">
        <v>244</v>
      </c>
      <c r="B19" s="607"/>
      <c r="C19" s="607"/>
      <c r="D19" s="120" t="s">
        <v>291</v>
      </c>
      <c r="E19" s="140">
        <v>0.15</v>
      </c>
      <c r="F19" s="79" t="s">
        <v>245</v>
      </c>
      <c r="G19" s="79" t="s">
        <v>246</v>
      </c>
      <c r="H19" s="304" t="s">
        <v>247</v>
      </c>
      <c r="I19" s="304" t="s">
        <v>212</v>
      </c>
      <c r="J19" s="80">
        <v>42901</v>
      </c>
      <c r="K19" s="80">
        <v>43115</v>
      </c>
      <c r="L19" s="128"/>
      <c r="M19" s="121"/>
      <c r="N19" s="121"/>
      <c r="O19" s="86"/>
      <c r="P19" s="86"/>
      <c r="Q19" s="86"/>
      <c r="R19" s="86">
        <v>1</v>
      </c>
      <c r="S19" s="286"/>
      <c r="T19" s="286" t="s">
        <v>544</v>
      </c>
      <c r="U19" s="86">
        <v>1</v>
      </c>
      <c r="V19" s="86"/>
      <c r="W19" s="86"/>
      <c r="X19" s="104">
        <f t="shared" ref="X19" si="6">+SUM(L19,O19,R19,U19)</f>
        <v>2</v>
      </c>
      <c r="Y19" s="104">
        <f t="shared" ref="Y19" si="7">+SUM(M19,P19,S19,V19)</f>
        <v>0</v>
      </c>
      <c r="Z19" s="127">
        <f t="shared" si="1"/>
        <v>0</v>
      </c>
      <c r="AA19" s="87"/>
    </row>
    <row r="20" spans="1:27" s="82" customFormat="1" ht="71.25" customHeight="1" x14ac:dyDescent="0.25">
      <c r="A20" s="611" t="s">
        <v>333</v>
      </c>
      <c r="B20" s="611"/>
      <c r="C20" s="612"/>
      <c r="D20" s="198" t="s">
        <v>402</v>
      </c>
      <c r="E20" s="140">
        <v>0.1</v>
      </c>
      <c r="F20" s="79" t="s">
        <v>265</v>
      </c>
      <c r="G20" s="79" t="s">
        <v>34</v>
      </c>
      <c r="H20" s="304" t="s">
        <v>580</v>
      </c>
      <c r="I20" s="304" t="s">
        <v>207</v>
      </c>
      <c r="J20" s="80">
        <v>42767</v>
      </c>
      <c r="K20" s="80">
        <v>43105</v>
      </c>
      <c r="L20" s="225">
        <v>3</v>
      </c>
      <c r="M20" s="239">
        <v>3</v>
      </c>
      <c r="N20" s="226" t="s">
        <v>437</v>
      </c>
      <c r="O20" s="86">
        <v>3</v>
      </c>
      <c r="P20" s="86">
        <v>3</v>
      </c>
      <c r="Q20" s="243" t="s">
        <v>493</v>
      </c>
      <c r="R20" s="86">
        <v>3</v>
      </c>
      <c r="S20" s="286">
        <v>3</v>
      </c>
      <c r="T20" s="286" t="s">
        <v>555</v>
      </c>
      <c r="U20" s="86">
        <v>3</v>
      </c>
      <c r="V20" s="86"/>
      <c r="W20" s="86"/>
      <c r="X20" s="104">
        <f t="shared" ref="X20" si="8">+SUM(L20,O20,R20,U20)</f>
        <v>12</v>
      </c>
      <c r="Y20" s="104">
        <f t="shared" ref="Y20" si="9">+SUM(M20,P20,S20,V20)</f>
        <v>9</v>
      </c>
      <c r="Z20" s="127">
        <f t="shared" si="1"/>
        <v>0.75</v>
      </c>
      <c r="AA20" s="87"/>
    </row>
    <row r="21" spans="1:27" s="82" customFormat="1" ht="71.25" customHeight="1" x14ac:dyDescent="0.25">
      <c r="A21" s="613" t="s">
        <v>334</v>
      </c>
      <c r="B21" s="613"/>
      <c r="C21" s="614"/>
      <c r="D21" s="199" t="s">
        <v>335</v>
      </c>
      <c r="E21" s="140">
        <v>0.1</v>
      </c>
      <c r="F21" s="79" t="s">
        <v>267</v>
      </c>
      <c r="G21" s="79" t="s">
        <v>34</v>
      </c>
      <c r="H21" s="304" t="s">
        <v>580</v>
      </c>
      <c r="I21" s="304" t="s">
        <v>207</v>
      </c>
      <c r="J21" s="80">
        <v>42830</v>
      </c>
      <c r="K21" s="80">
        <v>43105</v>
      </c>
      <c r="L21" s="225">
        <v>1</v>
      </c>
      <c r="M21" s="224">
        <v>1</v>
      </c>
      <c r="N21" s="226" t="s">
        <v>436</v>
      </c>
      <c r="O21" s="86">
        <v>1</v>
      </c>
      <c r="P21" s="86">
        <v>1</v>
      </c>
      <c r="Q21" s="243" t="s">
        <v>494</v>
      </c>
      <c r="R21" s="86">
        <v>1</v>
      </c>
      <c r="S21" s="286">
        <v>1</v>
      </c>
      <c r="T21" s="286" t="s">
        <v>556</v>
      </c>
      <c r="U21" s="86">
        <v>1</v>
      </c>
      <c r="V21" s="86"/>
      <c r="W21" s="86"/>
      <c r="X21" s="104">
        <f>+SUM(L21,O21,R21,U21)</f>
        <v>4</v>
      </c>
      <c r="Y21" s="104">
        <f>+SUM(M21,P21,S21,V21)</f>
        <v>3</v>
      </c>
      <c r="Z21" s="127">
        <f t="shared" si="1"/>
        <v>0.75</v>
      </c>
      <c r="AA21" s="87"/>
    </row>
    <row r="22" spans="1:27" s="82" customFormat="1" ht="71.25" customHeight="1" x14ac:dyDescent="0.25">
      <c r="A22" s="582" t="s">
        <v>248</v>
      </c>
      <c r="B22" s="582"/>
      <c r="C22" s="582"/>
      <c r="D22" s="119" t="s">
        <v>292</v>
      </c>
      <c r="E22" s="140">
        <v>0.05</v>
      </c>
      <c r="F22" s="79" t="s">
        <v>268</v>
      </c>
      <c r="G22" s="79" t="s">
        <v>232</v>
      </c>
      <c r="H22" s="304" t="s">
        <v>250</v>
      </c>
      <c r="I22" s="304" t="s">
        <v>234</v>
      </c>
      <c r="J22" s="80">
        <v>42815</v>
      </c>
      <c r="K22" s="80">
        <v>42825</v>
      </c>
      <c r="L22" s="223">
        <v>1</v>
      </c>
      <c r="M22" s="222">
        <v>1</v>
      </c>
      <c r="N22" s="222" t="s">
        <v>413</v>
      </c>
      <c r="O22" s="86"/>
      <c r="P22" s="86"/>
      <c r="Q22" s="86"/>
      <c r="R22" s="86"/>
      <c r="S22" s="286"/>
      <c r="T22" s="286"/>
      <c r="U22" s="86"/>
      <c r="V22" s="86"/>
      <c r="W22" s="86"/>
      <c r="X22" s="104">
        <f t="shared" ref="X22:Y23" si="10">+SUM(L22,O22,R22,U22)</f>
        <v>1</v>
      </c>
      <c r="Y22" s="104">
        <f t="shared" si="10"/>
        <v>1</v>
      </c>
      <c r="Z22" s="127">
        <f t="shared" si="1"/>
        <v>1</v>
      </c>
      <c r="AA22" s="308" t="s">
        <v>478</v>
      </c>
    </row>
    <row r="23" spans="1:27" s="82" customFormat="1" ht="71.25" customHeight="1" x14ac:dyDescent="0.25">
      <c r="A23" s="582" t="s">
        <v>249</v>
      </c>
      <c r="B23" s="582"/>
      <c r="C23" s="582"/>
      <c r="D23" s="119" t="s">
        <v>293</v>
      </c>
      <c r="E23" s="140">
        <v>0.1</v>
      </c>
      <c r="F23" s="79" t="s">
        <v>294</v>
      </c>
      <c r="G23" s="79" t="s">
        <v>232</v>
      </c>
      <c r="H23" s="304" t="s">
        <v>250</v>
      </c>
      <c r="I23" s="304" t="s">
        <v>234</v>
      </c>
      <c r="J23" s="80">
        <v>42828</v>
      </c>
      <c r="K23" s="80">
        <v>43008</v>
      </c>
      <c r="L23" s="128"/>
      <c r="M23" s="121"/>
      <c r="N23" s="121"/>
      <c r="O23" s="105"/>
      <c r="P23" s="121"/>
      <c r="Q23" s="121"/>
      <c r="R23" s="105">
        <v>0.5</v>
      </c>
      <c r="S23" s="291">
        <v>0.5</v>
      </c>
      <c r="T23" s="307" t="s">
        <v>535</v>
      </c>
      <c r="U23" s="310">
        <v>0.5</v>
      </c>
      <c r="V23" s="121"/>
      <c r="W23" s="121"/>
      <c r="X23" s="136">
        <f t="shared" si="10"/>
        <v>1</v>
      </c>
      <c r="Y23" s="136">
        <f t="shared" si="10"/>
        <v>0.5</v>
      </c>
      <c r="Z23" s="127">
        <f t="shared" si="1"/>
        <v>0.5</v>
      </c>
      <c r="AA23" s="308" t="s">
        <v>468</v>
      </c>
    </row>
    <row r="24" spans="1:27" s="82" customFormat="1" ht="71.25" customHeight="1" x14ac:dyDescent="0.25">
      <c r="A24" s="582" t="s">
        <v>324</v>
      </c>
      <c r="B24" s="582"/>
      <c r="C24" s="582"/>
      <c r="D24" s="119" t="s">
        <v>325</v>
      </c>
      <c r="E24" s="140">
        <v>0.1</v>
      </c>
      <c r="F24" s="79" t="s">
        <v>326</v>
      </c>
      <c r="G24" s="79" t="s">
        <v>34</v>
      </c>
      <c r="H24" s="304" t="s">
        <v>327</v>
      </c>
      <c r="I24" s="304" t="s">
        <v>207</v>
      </c>
      <c r="J24" s="80">
        <v>43009</v>
      </c>
      <c r="K24" s="80">
        <v>3</v>
      </c>
      <c r="L24" s="128"/>
      <c r="M24" s="121"/>
      <c r="N24" s="121"/>
      <c r="O24" s="105"/>
      <c r="P24" s="121"/>
      <c r="Q24" s="121"/>
      <c r="R24" s="105"/>
      <c r="S24" s="307"/>
      <c r="T24" s="307"/>
      <c r="U24" s="86">
        <v>1</v>
      </c>
      <c r="V24" s="121"/>
      <c r="W24" s="121"/>
      <c r="X24" s="104">
        <f t="shared" ref="X24" si="11">+SUM(L24,O24,R24,U24)</f>
        <v>1</v>
      </c>
      <c r="Y24" s="104">
        <f t="shared" ref="Y24" si="12">+SUM(M24,P24,S24,V24)</f>
        <v>0</v>
      </c>
      <c r="Z24" s="127">
        <f>IFERROR(Y24/X24,"")</f>
        <v>0</v>
      </c>
      <c r="AA24" s="87"/>
    </row>
    <row r="25" spans="1:27" s="10" customFormat="1" x14ac:dyDescent="0.25">
      <c r="A25" s="38"/>
      <c r="B25" s="13"/>
      <c r="C25" s="14"/>
      <c r="D25" s="14"/>
      <c r="E25" s="114"/>
      <c r="F25" s="14"/>
      <c r="G25" s="14"/>
      <c r="H25" s="14"/>
      <c r="I25" s="14"/>
      <c r="J25" s="15"/>
      <c r="K25" s="15"/>
      <c r="L25" s="14"/>
      <c r="M25" s="14"/>
      <c r="N25" s="14"/>
      <c r="O25" s="14"/>
      <c r="P25" s="14"/>
      <c r="Q25" s="14"/>
      <c r="R25" s="14"/>
      <c r="S25" s="14"/>
      <c r="T25" s="14"/>
      <c r="U25" s="14"/>
      <c r="V25" s="14"/>
      <c r="W25" s="14"/>
      <c r="X25" s="14"/>
      <c r="Y25" s="14"/>
      <c r="Z25" s="35"/>
      <c r="AA25" s="39">
        <f>+SUMPRODUCT(Z12:Z24,E12:E24)</f>
        <v>0.46213333333333334</v>
      </c>
    </row>
    <row r="26" spans="1:27" x14ac:dyDescent="0.25">
      <c r="A26" s="587" t="s">
        <v>3</v>
      </c>
      <c r="B26" s="588"/>
      <c r="C26" s="583" t="s">
        <v>137</v>
      </c>
      <c r="D26" s="584"/>
      <c r="E26" s="584"/>
      <c r="F26" s="584"/>
      <c r="G26" s="584"/>
      <c r="H26" s="584"/>
      <c r="I26" s="584"/>
      <c r="J26" s="584"/>
      <c r="K26" s="584"/>
      <c r="L26" s="584"/>
      <c r="M26" s="584"/>
      <c r="N26" s="584"/>
      <c r="O26" s="584"/>
      <c r="P26" s="584"/>
      <c r="Q26" s="584"/>
      <c r="R26" s="584"/>
      <c r="S26" s="584"/>
      <c r="T26" s="584"/>
      <c r="U26" s="584"/>
      <c r="V26" s="584"/>
      <c r="W26" s="584"/>
      <c r="X26" s="584"/>
      <c r="Y26" s="584"/>
      <c r="Z26" s="584"/>
      <c r="AA26" s="585"/>
    </row>
    <row r="27" spans="1:27" x14ac:dyDescent="0.25">
      <c r="A27" s="589" t="s">
        <v>16</v>
      </c>
      <c r="B27" s="590"/>
      <c r="C27" s="591"/>
      <c r="D27" s="598" t="s">
        <v>191</v>
      </c>
      <c r="E27" s="603" t="s">
        <v>24</v>
      </c>
      <c r="F27" s="598" t="s">
        <v>181</v>
      </c>
      <c r="G27" s="598" t="s">
        <v>192</v>
      </c>
      <c r="H27" s="586" t="s">
        <v>17</v>
      </c>
      <c r="I27" s="586" t="s">
        <v>23</v>
      </c>
      <c r="J27" s="601" t="s">
        <v>18</v>
      </c>
      <c r="K27" s="601"/>
      <c r="L27" s="601" t="s">
        <v>185</v>
      </c>
      <c r="M27" s="601"/>
      <c r="N27" s="601"/>
      <c r="O27" s="601"/>
      <c r="P27" s="601"/>
      <c r="Q27" s="601"/>
      <c r="R27" s="601"/>
      <c r="S27" s="601"/>
      <c r="T27" s="601"/>
      <c r="U27" s="601"/>
      <c r="V27" s="601"/>
      <c r="W27" s="601"/>
      <c r="X27" s="586" t="s">
        <v>8</v>
      </c>
      <c r="Y27" s="586"/>
      <c r="Z27" s="586"/>
      <c r="AA27" s="624" t="s">
        <v>22</v>
      </c>
    </row>
    <row r="28" spans="1:27" x14ac:dyDescent="0.25">
      <c r="A28" s="592"/>
      <c r="B28" s="593"/>
      <c r="C28" s="594"/>
      <c r="D28" s="599"/>
      <c r="E28" s="604"/>
      <c r="F28" s="599"/>
      <c r="G28" s="599"/>
      <c r="H28" s="586"/>
      <c r="I28" s="586"/>
      <c r="J28" s="601" t="s">
        <v>19</v>
      </c>
      <c r="K28" s="586" t="s">
        <v>20</v>
      </c>
      <c r="L28" s="586" t="s">
        <v>4</v>
      </c>
      <c r="M28" s="586"/>
      <c r="N28" s="586"/>
      <c r="O28" s="586" t="s">
        <v>5</v>
      </c>
      <c r="P28" s="586"/>
      <c r="Q28" s="586"/>
      <c r="R28" s="586" t="s">
        <v>6</v>
      </c>
      <c r="S28" s="586"/>
      <c r="T28" s="586"/>
      <c r="U28" s="586" t="s">
        <v>7</v>
      </c>
      <c r="V28" s="586"/>
      <c r="W28" s="586"/>
      <c r="X28" s="586"/>
      <c r="Y28" s="586"/>
      <c r="Z28" s="586"/>
      <c r="AA28" s="624"/>
    </row>
    <row r="29" spans="1:27" ht="30" x14ac:dyDescent="0.25">
      <c r="A29" s="595"/>
      <c r="B29" s="596"/>
      <c r="C29" s="597"/>
      <c r="D29" s="600"/>
      <c r="E29" s="605"/>
      <c r="F29" s="600"/>
      <c r="G29" s="600"/>
      <c r="H29" s="586"/>
      <c r="I29" s="586"/>
      <c r="J29" s="601"/>
      <c r="K29" s="586"/>
      <c r="L29" s="116" t="s">
        <v>10</v>
      </c>
      <c r="M29" s="116" t="s">
        <v>9</v>
      </c>
      <c r="N29" s="116" t="s">
        <v>21</v>
      </c>
      <c r="O29" s="116" t="s">
        <v>10</v>
      </c>
      <c r="P29" s="116" t="s">
        <v>9</v>
      </c>
      <c r="Q29" s="116" t="s">
        <v>21</v>
      </c>
      <c r="R29" s="116" t="s">
        <v>10</v>
      </c>
      <c r="S29" s="116" t="s">
        <v>9</v>
      </c>
      <c r="T29" s="116" t="s">
        <v>21</v>
      </c>
      <c r="U29" s="116" t="s">
        <v>10</v>
      </c>
      <c r="V29" s="116" t="s">
        <v>9</v>
      </c>
      <c r="W29" s="116" t="s">
        <v>21</v>
      </c>
      <c r="X29" s="116" t="s">
        <v>183</v>
      </c>
      <c r="Y29" s="34" t="s">
        <v>184</v>
      </c>
      <c r="Z29" s="34" t="s">
        <v>182</v>
      </c>
      <c r="AA29" s="37" t="s">
        <v>11</v>
      </c>
    </row>
    <row r="30" spans="1:27" s="82" customFormat="1" ht="42" customHeight="1" x14ac:dyDescent="0.25">
      <c r="A30" s="582" t="s">
        <v>237</v>
      </c>
      <c r="B30" s="582"/>
      <c r="C30" s="582"/>
      <c r="D30" s="119" t="s">
        <v>296</v>
      </c>
      <c r="E30" s="141">
        <v>0.1</v>
      </c>
      <c r="F30" s="103" t="s">
        <v>295</v>
      </c>
      <c r="G30" s="139" t="s">
        <v>43</v>
      </c>
      <c r="H30" s="323" t="s">
        <v>224</v>
      </c>
      <c r="I30" s="324" t="s">
        <v>256</v>
      </c>
      <c r="J30" s="80">
        <v>42870</v>
      </c>
      <c r="K30" s="80">
        <v>43069</v>
      </c>
      <c r="L30" s="126"/>
      <c r="M30" s="129"/>
      <c r="N30" s="129"/>
      <c r="O30" s="136">
        <v>0.33300000000000002</v>
      </c>
      <c r="P30" s="301">
        <v>0.33300000000000002</v>
      </c>
      <c r="Q30" s="311" t="s">
        <v>488</v>
      </c>
      <c r="R30" s="136">
        <v>0.33</v>
      </c>
      <c r="S30" s="311">
        <v>0.17</v>
      </c>
      <c r="T30" s="311" t="s">
        <v>536</v>
      </c>
      <c r="U30" s="136">
        <v>0.34</v>
      </c>
      <c r="V30" s="129"/>
      <c r="W30" s="129"/>
      <c r="X30" s="136">
        <f>+SUM(L30,O30,R30,U30)</f>
        <v>1.0030000000000001</v>
      </c>
      <c r="Y30" s="136">
        <f>+SUM(M30,P30,S30,V30)</f>
        <v>0.503</v>
      </c>
      <c r="Z30" s="127">
        <f>IFERROR(Y30/X30,"")</f>
        <v>0.50149551345962107</v>
      </c>
      <c r="AA30" s="312" t="s">
        <v>483</v>
      </c>
    </row>
    <row r="31" spans="1:27" s="82" customFormat="1" ht="90" x14ac:dyDescent="0.25">
      <c r="A31" s="582" t="s">
        <v>251</v>
      </c>
      <c r="B31" s="582"/>
      <c r="C31" s="582"/>
      <c r="D31" s="119" t="s">
        <v>299</v>
      </c>
      <c r="E31" s="140">
        <v>0.1</v>
      </c>
      <c r="F31" s="103" t="s">
        <v>282</v>
      </c>
      <c r="G31" s="103" t="s">
        <v>260</v>
      </c>
      <c r="H31" s="323" t="s">
        <v>270</v>
      </c>
      <c r="I31" s="324" t="s">
        <v>234</v>
      </c>
      <c r="J31" s="80">
        <v>42826</v>
      </c>
      <c r="K31" s="80">
        <v>43100</v>
      </c>
      <c r="L31" s="126"/>
      <c r="M31" s="129"/>
      <c r="N31" s="129"/>
      <c r="O31" s="104"/>
      <c r="P31" s="129"/>
      <c r="Q31" s="311" t="s">
        <v>489</v>
      </c>
      <c r="R31" s="104">
        <v>1</v>
      </c>
      <c r="S31" s="309">
        <v>1</v>
      </c>
      <c r="T31" s="309" t="s">
        <v>537</v>
      </c>
      <c r="U31" s="104">
        <v>2</v>
      </c>
      <c r="V31" s="129"/>
      <c r="W31" s="129"/>
      <c r="X31" s="104">
        <f t="shared" ref="X31:X37" si="13">+SUM(L31,O31,R31,U31)</f>
        <v>3</v>
      </c>
      <c r="Y31" s="104">
        <f t="shared" ref="Y31:Y37" si="14">+SUM(M31,P31,S31,V31)</f>
        <v>1</v>
      </c>
      <c r="Z31" s="127">
        <f t="shared" ref="Z31:Z37" si="15">IFERROR(Y31/X31,"")</f>
        <v>0.33333333333333331</v>
      </c>
      <c r="AA31" s="312" t="s">
        <v>490</v>
      </c>
    </row>
    <row r="32" spans="1:27" s="82" customFormat="1" ht="90" x14ac:dyDescent="0.25">
      <c r="A32" s="582" t="s">
        <v>239</v>
      </c>
      <c r="B32" s="582"/>
      <c r="C32" s="582"/>
      <c r="D32" s="119" t="s">
        <v>297</v>
      </c>
      <c r="E32" s="140">
        <v>0.1</v>
      </c>
      <c r="F32" s="103" t="s">
        <v>252</v>
      </c>
      <c r="G32" s="103" t="s">
        <v>260</v>
      </c>
      <c r="H32" s="323" t="s">
        <v>270</v>
      </c>
      <c r="I32" s="324" t="s">
        <v>234</v>
      </c>
      <c r="J32" s="80">
        <v>42826</v>
      </c>
      <c r="K32" s="80">
        <v>43100</v>
      </c>
      <c r="L32" s="126"/>
      <c r="M32" s="129"/>
      <c r="N32" s="129"/>
      <c r="O32" s="104"/>
      <c r="P32" s="129"/>
      <c r="Q32" s="311" t="s">
        <v>482</v>
      </c>
      <c r="R32" s="104">
        <v>1</v>
      </c>
      <c r="S32" s="309">
        <v>1</v>
      </c>
      <c r="T32" s="309" t="s">
        <v>538</v>
      </c>
      <c r="U32" s="104">
        <v>2</v>
      </c>
      <c r="V32" s="129"/>
      <c r="W32" s="129"/>
      <c r="X32" s="104">
        <f t="shared" si="13"/>
        <v>3</v>
      </c>
      <c r="Y32" s="104">
        <f t="shared" si="14"/>
        <v>1</v>
      </c>
      <c r="Z32" s="127">
        <f t="shared" si="15"/>
        <v>0.33333333333333331</v>
      </c>
      <c r="AA32" s="308" t="s">
        <v>478</v>
      </c>
    </row>
    <row r="33" spans="1:27" s="82" customFormat="1" ht="42" customHeight="1" x14ac:dyDescent="0.25">
      <c r="A33" s="582" t="s">
        <v>240</v>
      </c>
      <c r="B33" s="582"/>
      <c r="C33" s="582"/>
      <c r="D33" s="119" t="s">
        <v>298</v>
      </c>
      <c r="E33" s="140">
        <v>0.15</v>
      </c>
      <c r="F33" s="103" t="s">
        <v>253</v>
      </c>
      <c r="G33" s="103" t="s">
        <v>34</v>
      </c>
      <c r="H33" s="323" t="s">
        <v>210</v>
      </c>
      <c r="I33" s="324" t="s">
        <v>207</v>
      </c>
      <c r="J33" s="80">
        <v>42826</v>
      </c>
      <c r="K33" s="80">
        <v>43115</v>
      </c>
      <c r="L33" s="126"/>
      <c r="M33" s="129"/>
      <c r="N33" s="129"/>
      <c r="O33" s="309">
        <v>1</v>
      </c>
      <c r="P33" s="311">
        <v>1</v>
      </c>
      <c r="Q33" s="311" t="s">
        <v>480</v>
      </c>
      <c r="R33" s="104">
        <v>1</v>
      </c>
      <c r="S33" s="309">
        <v>1</v>
      </c>
      <c r="T33" s="309" t="s">
        <v>539</v>
      </c>
      <c r="U33" s="104">
        <v>1</v>
      </c>
      <c r="V33" s="129"/>
      <c r="W33" s="129"/>
      <c r="X33" s="104">
        <f t="shared" si="13"/>
        <v>3</v>
      </c>
      <c r="Y33" s="104">
        <f t="shared" si="14"/>
        <v>2</v>
      </c>
      <c r="Z33" s="127">
        <f t="shared" si="15"/>
        <v>0.66666666666666663</v>
      </c>
      <c r="AA33" s="312" t="s">
        <v>481</v>
      </c>
    </row>
    <row r="34" spans="1:27" s="82" customFormat="1" ht="53.25" customHeight="1" x14ac:dyDescent="0.25">
      <c r="A34" s="582" t="s">
        <v>277</v>
      </c>
      <c r="B34" s="582"/>
      <c r="C34" s="582"/>
      <c r="D34" s="119" t="s">
        <v>300</v>
      </c>
      <c r="E34" s="140">
        <v>0.1</v>
      </c>
      <c r="F34" s="103" t="s">
        <v>271</v>
      </c>
      <c r="G34" s="103" t="s">
        <v>260</v>
      </c>
      <c r="H34" s="323" t="s">
        <v>242</v>
      </c>
      <c r="I34" s="323" t="s">
        <v>212</v>
      </c>
      <c r="J34" s="80">
        <v>42810</v>
      </c>
      <c r="K34" s="80">
        <v>43085</v>
      </c>
      <c r="L34" s="104">
        <v>1</v>
      </c>
      <c r="M34" s="129">
        <v>1</v>
      </c>
      <c r="N34" s="129" t="s">
        <v>416</v>
      </c>
      <c r="O34" s="104">
        <v>1</v>
      </c>
      <c r="P34" s="129">
        <v>2</v>
      </c>
      <c r="Q34" s="212" t="s">
        <v>446</v>
      </c>
      <c r="R34" s="104">
        <v>2</v>
      </c>
      <c r="S34" s="309">
        <v>2</v>
      </c>
      <c r="T34" s="309" t="s">
        <v>545</v>
      </c>
      <c r="U34" s="104">
        <v>2</v>
      </c>
      <c r="V34" s="129"/>
      <c r="W34" s="129"/>
      <c r="X34" s="104">
        <f t="shared" si="13"/>
        <v>6</v>
      </c>
      <c r="Y34" s="104">
        <f t="shared" si="14"/>
        <v>5</v>
      </c>
      <c r="Z34" s="127">
        <f t="shared" si="15"/>
        <v>0.83333333333333337</v>
      </c>
      <c r="AA34" s="130" t="s">
        <v>445</v>
      </c>
    </row>
    <row r="35" spans="1:27" s="82" customFormat="1" ht="42" customHeight="1" x14ac:dyDescent="0.25">
      <c r="A35" s="582" t="s">
        <v>278</v>
      </c>
      <c r="B35" s="582"/>
      <c r="C35" s="582"/>
      <c r="D35" s="119" t="s">
        <v>301</v>
      </c>
      <c r="E35" s="140">
        <v>0.15</v>
      </c>
      <c r="F35" s="103" t="s">
        <v>272</v>
      </c>
      <c r="G35" s="103" t="s">
        <v>34</v>
      </c>
      <c r="H35" s="323" t="s">
        <v>206</v>
      </c>
      <c r="I35" s="324" t="s">
        <v>207</v>
      </c>
      <c r="J35" s="80">
        <v>42810</v>
      </c>
      <c r="K35" s="80">
        <v>43099</v>
      </c>
      <c r="L35" s="104"/>
      <c r="M35" s="129"/>
      <c r="N35" s="129"/>
      <c r="O35" s="104">
        <v>1</v>
      </c>
      <c r="P35" s="129">
        <v>1</v>
      </c>
      <c r="Q35" s="129" t="s">
        <v>491</v>
      </c>
      <c r="R35" s="104">
        <v>1</v>
      </c>
      <c r="S35" s="309">
        <v>1</v>
      </c>
      <c r="T35" s="309" t="s">
        <v>546</v>
      </c>
      <c r="U35" s="104">
        <v>2</v>
      </c>
      <c r="V35" s="129"/>
      <c r="W35" s="129"/>
      <c r="X35" s="104">
        <f t="shared" si="13"/>
        <v>4</v>
      </c>
      <c r="Y35" s="104">
        <f t="shared" si="14"/>
        <v>2</v>
      </c>
      <c r="Z35" s="127">
        <f t="shared" si="15"/>
        <v>0.5</v>
      </c>
      <c r="AA35" s="312" t="s">
        <v>492</v>
      </c>
    </row>
    <row r="36" spans="1:27" s="82" customFormat="1" ht="42" customHeight="1" x14ac:dyDescent="0.25">
      <c r="A36" s="582" t="s">
        <v>274</v>
      </c>
      <c r="B36" s="582"/>
      <c r="C36" s="582"/>
      <c r="D36" s="119" t="s">
        <v>302</v>
      </c>
      <c r="E36" s="140">
        <v>0.15</v>
      </c>
      <c r="F36" s="103" t="s">
        <v>275</v>
      </c>
      <c r="G36" s="103" t="s">
        <v>34</v>
      </c>
      <c r="H36" s="323" t="s">
        <v>269</v>
      </c>
      <c r="I36" s="324" t="s">
        <v>207</v>
      </c>
      <c r="J36" s="80">
        <v>42795</v>
      </c>
      <c r="K36" s="80">
        <v>43099</v>
      </c>
      <c r="L36" s="126"/>
      <c r="M36" s="129"/>
      <c r="N36" s="129"/>
      <c r="O36" s="104"/>
      <c r="P36" s="129"/>
      <c r="Q36" s="129"/>
      <c r="R36" s="104">
        <v>1</v>
      </c>
      <c r="S36" s="309">
        <v>1</v>
      </c>
      <c r="T36" s="309" t="s">
        <v>547</v>
      </c>
      <c r="U36" s="104">
        <v>1</v>
      </c>
      <c r="V36" s="129"/>
      <c r="W36" s="129"/>
      <c r="X36" s="104">
        <f t="shared" si="13"/>
        <v>2</v>
      </c>
      <c r="Y36" s="104">
        <f t="shared" si="14"/>
        <v>1</v>
      </c>
      <c r="Z36" s="127">
        <f t="shared" si="15"/>
        <v>0.5</v>
      </c>
      <c r="AA36" s="130" t="s">
        <v>548</v>
      </c>
    </row>
    <row r="37" spans="1:27" s="82" customFormat="1" ht="150" x14ac:dyDescent="0.25">
      <c r="A37" s="582" t="s">
        <v>314</v>
      </c>
      <c r="B37" s="582"/>
      <c r="C37" s="582"/>
      <c r="D37" s="204" t="s">
        <v>316</v>
      </c>
      <c r="E37" s="140">
        <v>0.05</v>
      </c>
      <c r="F37" s="103" t="s">
        <v>315</v>
      </c>
      <c r="G37" s="79" t="s">
        <v>232</v>
      </c>
      <c r="H37" s="323" t="s">
        <v>276</v>
      </c>
      <c r="I37" s="324" t="s">
        <v>234</v>
      </c>
      <c r="J37" s="80">
        <v>42826</v>
      </c>
      <c r="K37" s="80">
        <v>43099</v>
      </c>
      <c r="L37" s="126"/>
      <c r="M37" s="129"/>
      <c r="N37" s="129"/>
      <c r="O37" s="104">
        <v>1</v>
      </c>
      <c r="P37" s="129">
        <v>0.5</v>
      </c>
      <c r="Q37" s="267" t="s">
        <v>439</v>
      </c>
      <c r="R37" s="104">
        <v>1</v>
      </c>
      <c r="S37" s="311">
        <v>1</v>
      </c>
      <c r="T37" s="311" t="s">
        <v>550</v>
      </c>
      <c r="U37" s="104">
        <v>2</v>
      </c>
      <c r="V37" s="129"/>
      <c r="W37" s="129"/>
      <c r="X37" s="104">
        <f t="shared" si="13"/>
        <v>4</v>
      </c>
      <c r="Y37" s="104">
        <f t="shared" si="14"/>
        <v>1.5</v>
      </c>
      <c r="Z37" s="127">
        <f t="shared" si="15"/>
        <v>0.375</v>
      </c>
      <c r="AA37" s="130" t="s">
        <v>551</v>
      </c>
    </row>
    <row r="38" spans="1:27" s="82" customFormat="1" ht="225" x14ac:dyDescent="0.25">
      <c r="A38" s="582" t="s">
        <v>319</v>
      </c>
      <c r="B38" s="582"/>
      <c r="C38" s="582"/>
      <c r="D38" s="205" t="s">
        <v>440</v>
      </c>
      <c r="E38" s="140">
        <v>0.05</v>
      </c>
      <c r="F38" s="209" t="s">
        <v>320</v>
      </c>
      <c r="G38" s="207" t="s">
        <v>232</v>
      </c>
      <c r="H38" s="323" t="s">
        <v>276</v>
      </c>
      <c r="I38" s="324" t="s">
        <v>234</v>
      </c>
      <c r="J38" s="208">
        <v>42795</v>
      </c>
      <c r="K38" s="80">
        <v>43099</v>
      </c>
      <c r="L38" s="210">
        <v>4</v>
      </c>
      <c r="M38" s="212">
        <v>4</v>
      </c>
      <c r="N38" s="212" t="s">
        <v>404</v>
      </c>
      <c r="O38" s="104">
        <v>13</v>
      </c>
      <c r="P38" s="129">
        <v>13</v>
      </c>
      <c r="Q38" s="267" t="s">
        <v>441</v>
      </c>
      <c r="R38" s="104">
        <v>13</v>
      </c>
      <c r="S38" s="311">
        <v>13</v>
      </c>
      <c r="T38" s="311" t="s">
        <v>552</v>
      </c>
      <c r="U38" s="104">
        <v>13</v>
      </c>
      <c r="V38" s="129"/>
      <c r="W38" s="129"/>
      <c r="X38" s="104">
        <f t="shared" ref="X38:X39" si="16">+SUM(L38,O38,R38,U38)</f>
        <v>43</v>
      </c>
      <c r="Y38" s="104">
        <f t="shared" ref="Y38:Y39" si="17">+SUM(M38,P38,S38,V38)</f>
        <v>30</v>
      </c>
      <c r="Z38" s="127">
        <f t="shared" ref="Z38:Z39" si="18">IFERROR(Y38/X38,"")</f>
        <v>0.69767441860465118</v>
      </c>
      <c r="AA38" s="130" t="s">
        <v>553</v>
      </c>
    </row>
    <row r="39" spans="1:27" s="82" customFormat="1" ht="195" x14ac:dyDescent="0.25">
      <c r="A39" s="582" t="s">
        <v>323</v>
      </c>
      <c r="B39" s="582"/>
      <c r="C39" s="582"/>
      <c r="D39" s="206" t="s">
        <v>322</v>
      </c>
      <c r="E39" s="140">
        <v>0.05</v>
      </c>
      <c r="F39" s="209" t="s">
        <v>321</v>
      </c>
      <c r="G39" s="207" t="s">
        <v>232</v>
      </c>
      <c r="H39" s="323" t="s">
        <v>276</v>
      </c>
      <c r="I39" s="324" t="s">
        <v>234</v>
      </c>
      <c r="J39" s="208">
        <v>42795</v>
      </c>
      <c r="K39" s="80">
        <v>43099</v>
      </c>
      <c r="L39" s="211">
        <v>1</v>
      </c>
      <c r="M39" s="212">
        <v>1</v>
      </c>
      <c r="N39" s="212" t="s">
        <v>442</v>
      </c>
      <c r="O39" s="104">
        <v>1</v>
      </c>
      <c r="P39" s="129">
        <v>1</v>
      </c>
      <c r="Q39" s="129" t="s">
        <v>443</v>
      </c>
      <c r="R39" s="104">
        <v>1</v>
      </c>
      <c r="S39" s="311">
        <v>1</v>
      </c>
      <c r="T39" s="311" t="s">
        <v>554</v>
      </c>
      <c r="U39" s="104">
        <v>1</v>
      </c>
      <c r="V39" s="129"/>
      <c r="W39" s="129"/>
      <c r="X39" s="104">
        <f t="shared" si="16"/>
        <v>4</v>
      </c>
      <c r="Y39" s="104">
        <f t="shared" si="17"/>
        <v>3</v>
      </c>
      <c r="Z39" s="127">
        <f t="shared" si="18"/>
        <v>0.75</v>
      </c>
      <c r="AA39" s="130" t="s">
        <v>444</v>
      </c>
    </row>
    <row r="40" spans="1:27" s="77" customFormat="1" x14ac:dyDescent="0.25">
      <c r="A40" s="75"/>
      <c r="B40" s="75"/>
      <c r="C40" s="75"/>
      <c r="D40" s="75"/>
      <c r="E40" s="112"/>
      <c r="F40" s="75"/>
      <c r="G40" s="75"/>
      <c r="H40" s="75"/>
      <c r="I40" s="75"/>
      <c r="J40" s="75"/>
      <c r="K40" s="76"/>
      <c r="L40" s="76"/>
      <c r="M40" s="76"/>
      <c r="N40" s="76"/>
      <c r="O40" s="76"/>
      <c r="P40" s="131"/>
      <c r="Q40" s="131"/>
      <c r="R40" s="131"/>
      <c r="S40" s="131"/>
      <c r="T40" s="131"/>
      <c r="U40" s="131"/>
      <c r="V40" s="131"/>
      <c r="W40" s="131"/>
      <c r="X40" s="131"/>
      <c r="Y40" s="131"/>
      <c r="Z40" s="131"/>
      <c r="AA40" s="131">
        <f>+SUMPRODUCT(Z30:Z39,E30:E39)</f>
        <v>0.54128327227619466</v>
      </c>
    </row>
    <row r="41" spans="1:27" s="77" customFormat="1" x14ac:dyDescent="0.25">
      <c r="A41" s="503" t="s">
        <v>351</v>
      </c>
      <c r="B41" s="503"/>
      <c r="C41" s="622" t="str">
        <f>+'Marco General'!C86</f>
        <v>POA 2017 versión Seguimiento Trimestre III</v>
      </c>
      <c r="D41" s="622"/>
      <c r="E41" s="169"/>
      <c r="F41" s="169"/>
      <c r="G41" s="169"/>
      <c r="H41" s="169"/>
      <c r="I41" s="169"/>
      <c r="J41" s="169"/>
      <c r="K41" s="170"/>
      <c r="L41" s="171"/>
      <c r="M41" s="171"/>
      <c r="N41" s="171"/>
      <c r="O41" s="171"/>
      <c r="P41" s="172"/>
      <c r="Q41" s="172"/>
      <c r="R41" s="172"/>
      <c r="S41" s="172"/>
      <c r="T41" s="172"/>
      <c r="U41" s="172"/>
      <c r="V41" s="172"/>
      <c r="W41" s="172"/>
      <c r="X41" s="172"/>
      <c r="Y41" s="172"/>
      <c r="Z41" s="172"/>
      <c r="AA41" s="172"/>
    </row>
    <row r="42" spans="1:27" s="273" customFormat="1" ht="30.75" customHeight="1" x14ac:dyDescent="0.25">
      <c r="A42" s="270"/>
      <c r="B42" s="270"/>
      <c r="C42" s="270"/>
      <c r="D42" s="270"/>
      <c r="E42" s="271"/>
      <c r="F42" s="271"/>
      <c r="G42" s="271"/>
      <c r="H42" s="271"/>
      <c r="I42" s="271"/>
      <c r="J42" s="271"/>
      <c r="K42" s="271"/>
      <c r="L42" s="271"/>
      <c r="M42" s="271"/>
      <c r="N42" s="271"/>
      <c r="O42" s="271"/>
      <c r="P42" s="271"/>
      <c r="Q42" s="271"/>
      <c r="R42" s="271"/>
      <c r="S42" s="271"/>
      <c r="T42" s="271"/>
      <c r="U42" s="271"/>
      <c r="V42" s="271"/>
      <c r="W42" s="271"/>
      <c r="X42" s="271"/>
      <c r="Y42" s="271"/>
      <c r="Z42" s="272"/>
      <c r="AA42" s="272"/>
    </row>
    <row r="43" spans="1:27" s="77" customFormat="1" ht="57" customHeight="1" x14ac:dyDescent="0.25">
      <c r="A43" s="171"/>
      <c r="B43" s="171"/>
      <c r="C43" s="171"/>
      <c r="D43" s="171"/>
      <c r="E43" s="502" t="s">
        <v>353</v>
      </c>
      <c r="F43" s="502"/>
      <c r="G43" s="502"/>
      <c r="H43" s="502"/>
      <c r="I43" s="502"/>
      <c r="J43" s="502"/>
      <c r="K43" s="167"/>
      <c r="L43" s="167"/>
      <c r="M43" s="171"/>
      <c r="N43" s="168"/>
      <c r="O43" s="168"/>
      <c r="P43" s="623" t="s">
        <v>354</v>
      </c>
      <c r="Q43" s="623"/>
      <c r="R43" s="623"/>
      <c r="S43" s="623"/>
      <c r="T43" s="623"/>
      <c r="U43" s="623"/>
      <c r="V43" s="623"/>
      <c r="W43" s="623"/>
      <c r="X43" s="623"/>
      <c r="Y43" s="171"/>
      <c r="Z43" s="172"/>
      <c r="AA43" s="172"/>
    </row>
    <row r="44" spans="1:27" s="77" customFormat="1" hidden="1" x14ac:dyDescent="0.25">
      <c r="A44" s="75"/>
      <c r="B44" s="75"/>
      <c r="C44" s="75"/>
      <c r="D44" s="75"/>
      <c r="E44" s="112"/>
      <c r="F44" s="75"/>
      <c r="G44" s="75"/>
      <c r="H44" s="75"/>
      <c r="I44" s="75"/>
      <c r="J44" s="75"/>
      <c r="K44" s="76"/>
      <c r="L44" s="76"/>
      <c r="M44" s="76"/>
      <c r="N44" s="76"/>
      <c r="O44" s="76"/>
      <c r="P44" s="131"/>
      <c r="Q44" s="131"/>
      <c r="R44" s="131"/>
      <c r="S44" s="131"/>
      <c r="T44" s="131"/>
      <c r="U44" s="131"/>
      <c r="V44" s="131"/>
      <c r="W44" s="131"/>
      <c r="X44" s="131"/>
      <c r="Y44" s="131"/>
      <c r="Z44" s="131"/>
      <c r="AA44" s="131"/>
    </row>
    <row r="45" spans="1:27" s="77" customFormat="1" hidden="1" x14ac:dyDescent="0.25">
      <c r="A45" s="75"/>
      <c r="B45" s="75"/>
      <c r="C45" s="75"/>
      <c r="D45" s="75"/>
      <c r="E45" s="112"/>
      <c r="F45" s="75"/>
      <c r="G45" s="75"/>
      <c r="H45" s="75"/>
      <c r="I45" s="75"/>
      <c r="J45" s="75"/>
      <c r="K45" s="76"/>
      <c r="L45" s="76"/>
      <c r="M45" s="76"/>
      <c r="N45" s="76"/>
      <c r="O45" s="76"/>
      <c r="P45" s="131"/>
      <c r="Q45" s="131"/>
      <c r="R45" s="131"/>
      <c r="S45" s="131"/>
      <c r="T45" s="131"/>
      <c r="U45" s="131"/>
      <c r="V45" s="131"/>
      <c r="W45" s="131"/>
      <c r="X45" s="131"/>
      <c r="Y45" s="131"/>
      <c r="Z45" s="131"/>
      <c r="AA45" s="131"/>
    </row>
    <row r="46" spans="1:27" s="77" customFormat="1" hidden="1" x14ac:dyDescent="0.25">
      <c r="A46" s="75"/>
      <c r="B46" s="75"/>
      <c r="C46" s="75"/>
      <c r="D46" s="75"/>
      <c r="E46" s="112"/>
      <c r="F46" s="75"/>
      <c r="G46" s="75"/>
      <c r="H46" s="75"/>
      <c r="I46" s="75"/>
      <c r="J46" s="75"/>
      <c r="K46" s="76"/>
      <c r="L46" s="76"/>
      <c r="M46" s="76"/>
      <c r="N46" s="76"/>
      <c r="O46" s="76"/>
      <c r="P46" s="131"/>
      <c r="Q46" s="131"/>
      <c r="R46" s="131"/>
      <c r="S46" s="131"/>
      <c r="T46" s="131"/>
      <c r="U46" s="131"/>
      <c r="V46" s="131"/>
      <c r="W46" s="131"/>
      <c r="X46" s="131"/>
      <c r="Y46" s="131"/>
      <c r="Z46" s="131"/>
      <c r="AA46" s="131"/>
    </row>
    <row r="47" spans="1:27" s="77" customFormat="1" hidden="1" x14ac:dyDescent="0.25">
      <c r="A47" s="75"/>
      <c r="B47" s="75"/>
      <c r="C47" s="75"/>
      <c r="D47" s="75"/>
      <c r="E47" s="112"/>
      <c r="F47" s="75"/>
      <c r="G47" s="75"/>
      <c r="H47" s="75"/>
      <c r="I47" s="75"/>
      <c r="J47" s="75"/>
      <c r="K47" s="76"/>
      <c r="L47" s="76"/>
      <c r="M47" s="76"/>
      <c r="N47" s="76"/>
      <c r="O47" s="76"/>
      <c r="P47" s="131"/>
      <c r="Q47" s="131"/>
      <c r="R47" s="131"/>
      <c r="S47" s="131"/>
      <c r="T47" s="131"/>
      <c r="U47" s="131"/>
      <c r="V47" s="131"/>
      <c r="W47" s="131"/>
      <c r="X47" s="131"/>
      <c r="Y47" s="131"/>
      <c r="Z47" s="131"/>
      <c r="AA47" s="131"/>
    </row>
    <row r="48" spans="1:27" s="77" customFormat="1" hidden="1" x14ac:dyDescent="0.25">
      <c r="A48" s="75"/>
      <c r="B48" s="75"/>
      <c r="C48" s="75"/>
      <c r="D48" s="75"/>
      <c r="E48" s="112"/>
      <c r="F48" s="75"/>
      <c r="G48" s="75"/>
      <c r="H48" s="75"/>
      <c r="I48" s="75"/>
      <c r="J48" s="75"/>
      <c r="K48" s="76"/>
      <c r="L48" s="76"/>
      <c r="M48" s="76"/>
      <c r="N48" s="76"/>
      <c r="O48" s="76"/>
      <c r="P48" s="131"/>
      <c r="Q48" s="131"/>
      <c r="R48" s="131"/>
      <c r="S48" s="131"/>
      <c r="T48" s="131"/>
      <c r="U48" s="131"/>
      <c r="V48" s="131"/>
      <c r="W48" s="131"/>
      <c r="X48" s="131"/>
      <c r="Y48" s="131"/>
      <c r="Z48" s="131"/>
      <c r="AA48" s="131"/>
    </row>
    <row r="49" spans="1:27" s="77" customFormat="1" hidden="1" x14ac:dyDescent="0.25">
      <c r="A49" s="75"/>
      <c r="B49" s="75"/>
      <c r="C49" s="75"/>
      <c r="D49" s="75"/>
      <c r="E49" s="112"/>
      <c r="F49" s="75"/>
      <c r="G49" s="75"/>
      <c r="H49" s="75"/>
      <c r="I49" s="75"/>
      <c r="J49" s="75"/>
      <c r="K49" s="76"/>
      <c r="L49" s="76"/>
      <c r="M49" s="76"/>
      <c r="N49" s="76"/>
      <c r="O49" s="76"/>
      <c r="P49" s="131"/>
      <c r="Q49" s="131"/>
      <c r="R49" s="131"/>
      <c r="S49" s="131"/>
      <c r="T49" s="131"/>
      <c r="U49" s="131"/>
      <c r="V49" s="131"/>
      <c r="W49" s="131"/>
      <c r="X49" s="131"/>
      <c r="Y49" s="131"/>
      <c r="Z49" s="131"/>
      <c r="AA49" s="131"/>
    </row>
    <row r="50" spans="1:27" s="77" customFormat="1" hidden="1" x14ac:dyDescent="0.25">
      <c r="A50" s="75"/>
      <c r="B50" s="75"/>
      <c r="C50" s="75"/>
      <c r="D50" s="75"/>
      <c r="E50" s="112"/>
      <c r="F50" s="75"/>
      <c r="G50" s="75"/>
      <c r="H50" s="75"/>
      <c r="I50" s="75"/>
      <c r="J50" s="75"/>
      <c r="K50" s="76"/>
      <c r="L50" s="76"/>
      <c r="M50" s="76"/>
      <c r="N50" s="76"/>
      <c r="O50" s="76"/>
      <c r="P50" s="131"/>
      <c r="Q50" s="131"/>
      <c r="R50" s="131"/>
      <c r="S50" s="131"/>
      <c r="T50" s="131"/>
      <c r="U50" s="131"/>
      <c r="V50" s="131"/>
      <c r="W50" s="131"/>
      <c r="X50" s="131"/>
      <c r="Y50" s="131"/>
      <c r="Z50" s="131"/>
      <c r="AA50" s="131"/>
    </row>
    <row r="51" spans="1:27" s="77" customFormat="1" hidden="1" x14ac:dyDescent="0.25">
      <c r="A51" s="75"/>
      <c r="B51" s="75"/>
      <c r="C51" s="75"/>
      <c r="D51" s="75"/>
      <c r="E51" s="112"/>
      <c r="F51" s="75"/>
      <c r="G51" s="75"/>
      <c r="H51" s="75"/>
      <c r="I51" s="75"/>
      <c r="J51" s="75"/>
      <c r="K51" s="76"/>
      <c r="L51" s="76"/>
      <c r="M51" s="76"/>
      <c r="N51" s="76"/>
      <c r="O51" s="76"/>
      <c r="P51" s="131"/>
      <c r="Q51" s="131"/>
      <c r="R51" s="131"/>
      <c r="S51" s="131"/>
      <c r="T51" s="131"/>
      <c r="U51" s="131"/>
      <c r="V51" s="131"/>
      <c r="W51" s="131"/>
      <c r="X51" s="131"/>
      <c r="Y51" s="131"/>
      <c r="Z51" s="131"/>
      <c r="AA51" s="131"/>
    </row>
    <row r="52" spans="1:27" s="77" customFormat="1" hidden="1" x14ac:dyDescent="0.25">
      <c r="A52" s="75"/>
      <c r="B52" s="75"/>
      <c r="C52" s="75"/>
      <c r="D52" s="75"/>
      <c r="E52" s="112"/>
      <c r="F52" s="75"/>
      <c r="G52" s="75"/>
      <c r="H52" s="75"/>
      <c r="I52" s="75"/>
      <c r="J52" s="75"/>
      <c r="K52" s="76"/>
      <c r="L52" s="76"/>
      <c r="M52" s="76"/>
      <c r="N52" s="76"/>
      <c r="O52" s="76"/>
      <c r="P52" s="131"/>
      <c r="Q52" s="131"/>
      <c r="R52" s="131"/>
      <c r="S52" s="131"/>
      <c r="T52" s="131"/>
      <c r="U52" s="131"/>
      <c r="V52" s="131"/>
      <c r="W52" s="131"/>
      <c r="X52" s="131"/>
      <c r="Y52" s="131"/>
      <c r="Z52" s="131"/>
      <c r="AA52" s="131"/>
    </row>
    <row r="53" spans="1:27" s="77" customFormat="1" hidden="1" x14ac:dyDescent="0.25">
      <c r="A53" s="75"/>
      <c r="B53" s="75"/>
      <c r="C53" s="75"/>
      <c r="D53" s="75"/>
      <c r="E53" s="112"/>
      <c r="F53" s="75"/>
      <c r="G53" s="75"/>
      <c r="H53" s="75"/>
      <c r="I53" s="75"/>
      <c r="J53" s="75"/>
      <c r="K53" s="76"/>
      <c r="L53" s="76"/>
      <c r="M53" s="76"/>
      <c r="N53" s="76"/>
      <c r="O53" s="76"/>
      <c r="P53" s="131"/>
      <c r="Q53" s="131"/>
      <c r="R53" s="131"/>
      <c r="S53" s="131"/>
      <c r="T53" s="131"/>
      <c r="U53" s="131"/>
      <c r="V53" s="131"/>
      <c r="W53" s="131"/>
      <c r="X53" s="131"/>
      <c r="Y53" s="131"/>
      <c r="Z53" s="131"/>
      <c r="AA53" s="131"/>
    </row>
    <row r="54" spans="1:27" s="77" customFormat="1" hidden="1" x14ac:dyDescent="0.25">
      <c r="A54" s="75"/>
      <c r="B54" s="75"/>
      <c r="C54" s="75"/>
      <c r="D54" s="75"/>
      <c r="E54" s="112"/>
      <c r="F54" s="75"/>
      <c r="G54" s="75"/>
      <c r="H54" s="75"/>
      <c r="I54" s="75"/>
      <c r="J54" s="75"/>
      <c r="K54" s="76"/>
      <c r="L54" s="76"/>
      <c r="M54" s="76"/>
      <c r="N54" s="76"/>
      <c r="O54" s="76"/>
      <c r="P54" s="131"/>
      <c r="Q54" s="131"/>
      <c r="R54" s="131"/>
      <c r="S54" s="131"/>
      <c r="T54" s="131"/>
      <c r="U54" s="131"/>
      <c r="V54" s="131"/>
      <c r="W54" s="131"/>
      <c r="X54" s="131"/>
      <c r="Y54" s="131"/>
      <c r="Z54" s="131"/>
      <c r="AA54" s="131"/>
    </row>
    <row r="55" spans="1:27" s="77" customFormat="1" hidden="1" x14ac:dyDescent="0.25">
      <c r="A55" s="75"/>
      <c r="B55" s="75"/>
      <c r="C55" s="75"/>
      <c r="D55" s="75"/>
      <c r="E55" s="112"/>
      <c r="F55" s="75"/>
      <c r="G55" s="75"/>
      <c r="H55" s="75"/>
      <c r="I55" s="75"/>
      <c r="J55" s="75"/>
      <c r="K55" s="76"/>
      <c r="L55" s="76"/>
      <c r="M55" s="76"/>
      <c r="N55" s="76"/>
      <c r="O55" s="76"/>
      <c r="P55" s="131"/>
      <c r="Q55" s="131"/>
      <c r="R55" s="131"/>
      <c r="S55" s="131"/>
      <c r="T55" s="131"/>
      <c r="U55" s="131"/>
      <c r="V55" s="131"/>
      <c r="W55" s="131"/>
      <c r="X55" s="131"/>
      <c r="Y55" s="131"/>
      <c r="Z55" s="131"/>
      <c r="AA55" s="131"/>
    </row>
    <row r="56" spans="1:27" s="77" customFormat="1" hidden="1" x14ac:dyDescent="0.25">
      <c r="A56" s="75"/>
      <c r="B56" s="75"/>
      <c r="C56" s="75"/>
      <c r="D56" s="75"/>
      <c r="E56" s="112"/>
      <c r="F56" s="75"/>
      <c r="G56" s="75"/>
      <c r="H56" s="75"/>
      <c r="I56" s="75"/>
      <c r="J56" s="75"/>
      <c r="K56" s="76"/>
      <c r="L56" s="76"/>
      <c r="M56" s="76"/>
      <c r="N56" s="76"/>
      <c r="O56" s="76"/>
      <c r="P56" s="131"/>
      <c r="Q56" s="131"/>
      <c r="R56" s="131"/>
      <c r="S56" s="131"/>
      <c r="T56" s="131"/>
      <c r="U56" s="131"/>
      <c r="V56" s="131"/>
      <c r="W56" s="131"/>
      <c r="X56" s="131"/>
      <c r="Y56" s="131"/>
      <c r="Z56" s="131"/>
      <c r="AA56" s="131"/>
    </row>
    <row r="57" spans="1:27" s="77" customFormat="1" hidden="1" x14ac:dyDescent="0.25">
      <c r="A57" s="75"/>
      <c r="B57" s="75"/>
      <c r="C57" s="75"/>
      <c r="D57" s="75"/>
      <c r="E57" s="112"/>
      <c r="F57" s="75"/>
      <c r="G57" s="75"/>
      <c r="H57" s="75"/>
      <c r="I57" s="75"/>
      <c r="J57" s="75"/>
      <c r="K57" s="76"/>
      <c r="L57" s="76"/>
      <c r="M57" s="76"/>
      <c r="N57" s="76"/>
      <c r="O57" s="76"/>
      <c r="P57" s="131"/>
      <c r="Q57" s="131"/>
      <c r="R57" s="131"/>
      <c r="S57" s="131"/>
      <c r="T57" s="131"/>
      <c r="U57" s="131"/>
      <c r="V57" s="131"/>
      <c r="W57" s="131"/>
      <c r="X57" s="131"/>
      <c r="Y57" s="131"/>
      <c r="Z57" s="131"/>
      <c r="AA57" s="131"/>
    </row>
    <row r="58" spans="1:27" s="77" customFormat="1" hidden="1" x14ac:dyDescent="0.25">
      <c r="A58" s="75"/>
      <c r="B58" s="75"/>
      <c r="C58" s="75"/>
      <c r="D58" s="75"/>
      <c r="E58" s="112"/>
      <c r="F58" s="75"/>
      <c r="G58" s="75"/>
      <c r="H58" s="75"/>
      <c r="I58" s="75"/>
      <c r="J58" s="75"/>
      <c r="K58" s="76"/>
      <c r="L58" s="76"/>
      <c r="M58" s="76"/>
      <c r="N58" s="76"/>
      <c r="O58" s="76"/>
      <c r="P58" s="131"/>
      <c r="Q58" s="131"/>
      <c r="R58" s="131"/>
      <c r="S58" s="131"/>
      <c r="T58" s="131"/>
      <c r="U58" s="131"/>
      <c r="V58" s="131"/>
      <c r="W58" s="131"/>
      <c r="X58" s="131"/>
      <c r="Y58" s="131"/>
      <c r="Z58" s="131"/>
      <c r="AA58" s="131"/>
    </row>
    <row r="59" spans="1:27" s="77" customFormat="1" hidden="1" x14ac:dyDescent="0.25">
      <c r="A59" s="75"/>
      <c r="B59" s="75"/>
      <c r="C59" s="75"/>
      <c r="D59" s="75"/>
      <c r="E59" s="112"/>
      <c r="F59" s="75"/>
      <c r="G59" s="75"/>
      <c r="H59" s="75"/>
      <c r="I59" s="75"/>
      <c r="J59" s="75"/>
      <c r="K59" s="76"/>
      <c r="L59" s="76"/>
      <c r="M59" s="76"/>
      <c r="N59" s="76"/>
      <c r="O59" s="76"/>
      <c r="P59" s="131"/>
      <c r="Q59" s="131"/>
      <c r="R59" s="131"/>
      <c r="S59" s="131"/>
      <c r="T59" s="131"/>
      <c r="U59" s="131"/>
      <c r="V59" s="131"/>
      <c r="W59" s="131"/>
      <c r="X59" s="131"/>
      <c r="Y59" s="131"/>
      <c r="Z59" s="131"/>
      <c r="AA59" s="131"/>
    </row>
    <row r="60" spans="1:27" s="77" customFormat="1" hidden="1" x14ac:dyDescent="0.25">
      <c r="A60" s="75"/>
      <c r="B60" s="75"/>
      <c r="C60" s="75"/>
      <c r="D60" s="75"/>
      <c r="E60" s="112"/>
      <c r="F60" s="75"/>
      <c r="G60" s="75"/>
      <c r="H60" s="75"/>
      <c r="I60" s="75"/>
      <c r="J60" s="75"/>
      <c r="K60" s="76"/>
      <c r="L60" s="76"/>
      <c r="M60" s="76"/>
      <c r="N60" s="76"/>
      <c r="O60" s="76"/>
      <c r="P60" s="131"/>
      <c r="Q60" s="131"/>
      <c r="R60" s="131"/>
      <c r="S60" s="131"/>
      <c r="T60" s="131"/>
      <c r="U60" s="131"/>
      <c r="V60" s="131"/>
      <c r="W60" s="131"/>
      <c r="X60" s="131"/>
      <c r="Y60" s="131"/>
      <c r="Z60" s="131"/>
      <c r="AA60" s="131"/>
    </row>
    <row r="61" spans="1:27" s="77" customFormat="1" hidden="1" x14ac:dyDescent="0.25">
      <c r="A61" s="75"/>
      <c r="B61" s="75"/>
      <c r="C61" s="75"/>
      <c r="D61" s="75"/>
      <c r="E61" s="112"/>
      <c r="F61" s="75"/>
      <c r="G61" s="75"/>
      <c r="H61" s="75"/>
      <c r="I61" s="75"/>
      <c r="J61" s="75"/>
      <c r="K61" s="76"/>
      <c r="L61" s="76"/>
      <c r="M61" s="76"/>
      <c r="N61" s="76"/>
      <c r="O61" s="76"/>
      <c r="P61" s="131"/>
      <c r="Q61" s="131"/>
      <c r="R61" s="131"/>
      <c r="S61" s="131"/>
      <c r="T61" s="131"/>
      <c r="U61" s="131"/>
      <c r="V61" s="131"/>
      <c r="W61" s="131"/>
      <c r="X61" s="131"/>
      <c r="Y61" s="131"/>
      <c r="Z61" s="131"/>
      <c r="AA61" s="131"/>
    </row>
    <row r="62" spans="1:27" s="77" customFormat="1" hidden="1" x14ac:dyDescent="0.25">
      <c r="A62" s="75"/>
      <c r="B62" s="75"/>
      <c r="C62" s="75"/>
      <c r="D62" s="75"/>
      <c r="E62" s="112"/>
      <c r="F62" s="75"/>
      <c r="G62" s="75"/>
      <c r="H62" s="75"/>
      <c r="I62" s="75"/>
      <c r="J62" s="75"/>
      <c r="K62" s="76"/>
      <c r="L62" s="76"/>
      <c r="M62" s="76"/>
      <c r="N62" s="76"/>
      <c r="O62" s="76"/>
      <c r="P62" s="131"/>
      <c r="Q62" s="131"/>
      <c r="R62" s="131"/>
      <c r="S62" s="131"/>
      <c r="T62" s="131"/>
      <c r="U62" s="131"/>
      <c r="V62" s="131"/>
      <c r="W62" s="131"/>
      <c r="X62" s="131"/>
      <c r="Y62" s="131"/>
      <c r="Z62" s="131"/>
      <c r="AA62" s="131"/>
    </row>
    <row r="63" spans="1:27" s="77" customFormat="1" hidden="1" x14ac:dyDescent="0.25">
      <c r="A63" s="75"/>
      <c r="B63" s="75"/>
      <c r="C63" s="75"/>
      <c r="D63" s="75"/>
      <c r="E63" s="112"/>
      <c r="F63" s="75"/>
      <c r="G63" s="75"/>
      <c r="H63" s="75"/>
      <c r="I63" s="75"/>
      <c r="J63" s="75"/>
      <c r="K63" s="76"/>
      <c r="L63" s="76"/>
      <c r="M63" s="76"/>
      <c r="N63" s="76"/>
      <c r="O63" s="76"/>
      <c r="P63" s="131"/>
      <c r="Q63" s="131"/>
      <c r="R63" s="131"/>
      <c r="S63" s="131"/>
      <c r="T63" s="131"/>
      <c r="U63" s="131"/>
      <c r="V63" s="131"/>
      <c r="W63" s="131"/>
      <c r="X63" s="131"/>
      <c r="Y63" s="131"/>
      <c r="Z63" s="131"/>
      <c r="AA63" s="131"/>
    </row>
    <row r="64" spans="1:27" s="77" customFormat="1" hidden="1" x14ac:dyDescent="0.25">
      <c r="A64" s="75"/>
      <c r="B64" s="75"/>
      <c r="C64" s="75"/>
      <c r="D64" s="75"/>
      <c r="E64" s="112"/>
      <c r="F64" s="75"/>
      <c r="G64" s="75"/>
      <c r="H64" s="75"/>
      <c r="I64" s="75"/>
      <c r="J64" s="75"/>
      <c r="K64" s="76"/>
      <c r="L64" s="76"/>
      <c r="M64" s="76"/>
      <c r="N64" s="76"/>
      <c r="O64" s="76"/>
      <c r="P64" s="131"/>
      <c r="Q64" s="131"/>
      <c r="R64" s="131"/>
      <c r="S64" s="131"/>
      <c r="T64" s="131"/>
      <c r="U64" s="131"/>
      <c r="V64" s="131"/>
      <c r="W64" s="131"/>
      <c r="X64" s="131"/>
      <c r="Y64" s="131"/>
      <c r="Z64" s="131"/>
      <c r="AA64" s="131"/>
    </row>
    <row r="65" spans="1:27" s="77" customFormat="1" hidden="1" x14ac:dyDescent="0.25">
      <c r="A65" s="75"/>
      <c r="B65" s="75"/>
      <c r="C65" s="75"/>
      <c r="D65" s="75"/>
      <c r="E65" s="112"/>
      <c r="F65" s="75"/>
      <c r="G65" s="75"/>
      <c r="H65" s="75"/>
      <c r="I65" s="75"/>
      <c r="J65" s="75"/>
      <c r="K65" s="76"/>
      <c r="L65" s="76"/>
      <c r="M65" s="76"/>
      <c r="N65" s="76"/>
      <c r="O65" s="76"/>
      <c r="P65" s="131"/>
      <c r="Q65" s="131"/>
      <c r="R65" s="131"/>
      <c r="S65" s="131"/>
      <c r="T65" s="131"/>
      <c r="U65" s="131"/>
      <c r="V65" s="131"/>
      <c r="W65" s="131"/>
      <c r="X65" s="131"/>
      <c r="Y65" s="131"/>
      <c r="Z65" s="131"/>
      <c r="AA65" s="131"/>
    </row>
    <row r="66" spans="1:27" s="77" customFormat="1" hidden="1" x14ac:dyDescent="0.25">
      <c r="A66" s="75"/>
      <c r="B66" s="75"/>
      <c r="C66" s="75"/>
      <c r="D66" s="75"/>
      <c r="E66" s="112"/>
      <c r="F66" s="75"/>
      <c r="G66" s="75"/>
      <c r="H66" s="75"/>
      <c r="I66" s="75"/>
      <c r="J66" s="75"/>
      <c r="K66" s="76"/>
      <c r="L66" s="76"/>
      <c r="M66" s="76"/>
      <c r="N66" s="76"/>
      <c r="O66" s="76"/>
      <c r="P66" s="131"/>
      <c r="Q66" s="131"/>
      <c r="R66" s="131"/>
      <c r="S66" s="131"/>
      <c r="T66" s="131"/>
      <c r="U66" s="131"/>
      <c r="V66" s="131"/>
      <c r="W66" s="131"/>
      <c r="X66" s="131"/>
      <c r="Y66" s="131"/>
      <c r="Z66" s="131"/>
      <c r="AA66" s="131"/>
    </row>
    <row r="67" spans="1:27" s="77" customFormat="1" hidden="1" x14ac:dyDescent="0.25">
      <c r="A67" s="75"/>
      <c r="B67" s="75"/>
      <c r="C67" s="75"/>
      <c r="D67" s="75"/>
      <c r="E67" s="112"/>
      <c r="F67" s="75"/>
      <c r="G67" s="75"/>
      <c r="H67" s="75"/>
      <c r="I67" s="75"/>
      <c r="J67" s="75"/>
      <c r="K67" s="76"/>
      <c r="L67" s="76"/>
      <c r="M67" s="76"/>
      <c r="N67" s="76"/>
      <c r="O67" s="76"/>
      <c r="P67" s="131"/>
      <c r="Q67" s="131"/>
      <c r="R67" s="131"/>
      <c r="S67" s="131"/>
      <c r="T67" s="131"/>
      <c r="U67" s="131"/>
      <c r="V67" s="131"/>
      <c r="W67" s="131"/>
      <c r="X67" s="131"/>
      <c r="Y67" s="131"/>
      <c r="Z67" s="131"/>
      <c r="AA67" s="131"/>
    </row>
    <row r="68" spans="1:27" s="77" customFormat="1" hidden="1" x14ac:dyDescent="0.25">
      <c r="A68" s="75"/>
      <c r="B68" s="75"/>
      <c r="C68" s="75"/>
      <c r="D68" s="75"/>
      <c r="E68" s="112"/>
      <c r="F68" s="75"/>
      <c r="G68" s="75"/>
      <c r="H68" s="75"/>
      <c r="I68" s="75"/>
      <c r="J68" s="75"/>
      <c r="K68" s="76"/>
      <c r="L68" s="76"/>
      <c r="M68" s="76"/>
      <c r="N68" s="76"/>
      <c r="O68" s="76"/>
      <c r="P68" s="131"/>
      <c r="Q68" s="131"/>
      <c r="R68" s="131"/>
      <c r="S68" s="131"/>
      <c r="T68" s="131"/>
      <c r="U68" s="131"/>
      <c r="V68" s="131"/>
      <c r="W68" s="131"/>
      <c r="X68" s="131"/>
      <c r="Y68" s="131"/>
      <c r="Z68" s="131"/>
      <c r="AA68" s="131"/>
    </row>
    <row r="69" spans="1:27" s="77" customFormat="1" hidden="1" x14ac:dyDescent="0.25">
      <c r="A69" s="75"/>
      <c r="B69" s="75"/>
      <c r="C69" s="75"/>
      <c r="D69" s="75"/>
      <c r="E69" s="112"/>
      <c r="F69" s="75"/>
      <c r="G69" s="75"/>
      <c r="H69" s="75"/>
      <c r="I69" s="75"/>
      <c r="J69" s="75"/>
      <c r="K69" s="76"/>
      <c r="L69" s="76"/>
      <c r="M69" s="76"/>
      <c r="N69" s="76"/>
      <c r="O69" s="76"/>
      <c r="P69" s="131"/>
      <c r="Q69" s="131"/>
      <c r="R69" s="131"/>
      <c r="S69" s="131"/>
      <c r="T69" s="131"/>
      <c r="U69" s="131"/>
      <c r="V69" s="131"/>
      <c r="W69" s="131"/>
      <c r="X69" s="131"/>
      <c r="Y69" s="131"/>
      <c r="Z69" s="131"/>
      <c r="AA69" s="131"/>
    </row>
    <row r="70" spans="1:27" s="77" customFormat="1" hidden="1" x14ac:dyDescent="0.25">
      <c r="A70" s="75"/>
      <c r="B70" s="75"/>
      <c r="C70" s="75"/>
      <c r="D70" s="75"/>
      <c r="E70" s="112"/>
      <c r="F70" s="75"/>
      <c r="G70" s="75"/>
      <c r="H70" s="75"/>
      <c r="I70" s="75"/>
      <c r="J70" s="75"/>
      <c r="K70" s="76"/>
      <c r="L70" s="76"/>
      <c r="M70" s="76"/>
      <c r="N70" s="76"/>
      <c r="O70" s="76"/>
      <c r="P70" s="131"/>
      <c r="Q70" s="131"/>
      <c r="R70" s="131"/>
      <c r="S70" s="131"/>
      <c r="T70" s="131"/>
      <c r="U70" s="131"/>
      <c r="V70" s="131"/>
      <c r="W70" s="131"/>
      <c r="X70" s="131"/>
      <c r="Y70" s="131"/>
      <c r="Z70" s="131"/>
      <c r="AA70" s="131"/>
    </row>
    <row r="71" spans="1:27" s="77" customFormat="1" hidden="1" x14ac:dyDescent="0.25">
      <c r="A71" s="75"/>
      <c r="B71" s="75"/>
      <c r="C71" s="75"/>
      <c r="D71" s="75"/>
      <c r="E71" s="112"/>
      <c r="F71" s="75"/>
      <c r="G71" s="75"/>
      <c r="H71" s="75"/>
      <c r="I71" s="75"/>
      <c r="J71" s="75"/>
      <c r="K71" s="76"/>
      <c r="L71" s="76"/>
      <c r="M71" s="76"/>
      <c r="N71" s="76"/>
      <c r="O71" s="76"/>
      <c r="P71" s="131"/>
      <c r="Q71" s="131"/>
      <c r="R71" s="131"/>
      <c r="S71" s="131"/>
      <c r="T71" s="131"/>
      <c r="U71" s="131"/>
      <c r="V71" s="131"/>
      <c r="W71" s="131"/>
      <c r="X71" s="131"/>
      <c r="Y71" s="131"/>
      <c r="Z71" s="131"/>
      <c r="AA71" s="131"/>
    </row>
    <row r="72" spans="1:27" s="77" customFormat="1" hidden="1" x14ac:dyDescent="0.25">
      <c r="A72" s="75"/>
      <c r="B72" s="75"/>
      <c r="C72" s="75"/>
      <c r="D72" s="75"/>
      <c r="E72" s="112"/>
      <c r="F72" s="75"/>
      <c r="G72" s="75"/>
      <c r="H72" s="75"/>
      <c r="I72" s="75"/>
      <c r="J72" s="75"/>
      <c r="K72" s="76"/>
      <c r="L72" s="76"/>
      <c r="M72" s="76"/>
      <c r="N72" s="76"/>
      <c r="O72" s="76"/>
      <c r="P72" s="131"/>
      <c r="Q72" s="131"/>
      <c r="R72" s="131"/>
      <c r="S72" s="131"/>
      <c r="T72" s="131"/>
      <c r="U72" s="131"/>
      <c r="V72" s="131"/>
      <c r="W72" s="131"/>
      <c r="X72" s="131"/>
      <c r="Y72" s="131"/>
      <c r="Z72" s="131"/>
      <c r="AA72" s="131"/>
    </row>
    <row r="73" spans="1:27" s="77" customFormat="1" hidden="1" x14ac:dyDescent="0.25">
      <c r="A73" s="75"/>
      <c r="B73" s="75"/>
      <c r="C73" s="75"/>
      <c r="D73" s="75"/>
      <c r="E73" s="112"/>
      <c r="F73" s="75"/>
      <c r="G73" s="75"/>
      <c r="H73" s="75"/>
      <c r="I73" s="75"/>
      <c r="J73" s="75"/>
      <c r="K73" s="76"/>
      <c r="L73" s="76"/>
      <c r="M73" s="76"/>
      <c r="N73" s="76"/>
      <c r="O73" s="76"/>
      <c r="P73" s="131"/>
      <c r="Q73" s="131"/>
      <c r="R73" s="131"/>
      <c r="S73" s="131"/>
      <c r="T73" s="131"/>
      <c r="U73" s="131"/>
      <c r="V73" s="131"/>
      <c r="W73" s="131"/>
      <c r="X73" s="131"/>
      <c r="Y73" s="131"/>
      <c r="Z73" s="131"/>
      <c r="AA73" s="131"/>
    </row>
    <row r="74" spans="1:27" s="77" customFormat="1" hidden="1" x14ac:dyDescent="0.25">
      <c r="A74" s="75"/>
      <c r="B74" s="75"/>
      <c r="C74" s="75"/>
      <c r="D74" s="75"/>
      <c r="E74" s="112"/>
      <c r="F74" s="75"/>
      <c r="G74" s="75"/>
      <c r="H74" s="75"/>
      <c r="I74" s="75"/>
      <c r="J74" s="75"/>
      <c r="K74" s="76"/>
      <c r="L74" s="76"/>
      <c r="M74" s="76"/>
      <c r="N74" s="76"/>
      <c r="O74" s="76"/>
      <c r="P74" s="131"/>
      <c r="Q74" s="131"/>
      <c r="R74" s="131"/>
      <c r="S74" s="131"/>
      <c r="T74" s="131"/>
      <c r="U74" s="131"/>
      <c r="V74" s="131"/>
      <c r="W74" s="131"/>
      <c r="X74" s="131"/>
      <c r="Y74" s="131"/>
      <c r="Z74" s="131"/>
      <c r="AA74" s="131"/>
    </row>
    <row r="75" spans="1:27" s="77" customFormat="1" hidden="1" x14ac:dyDescent="0.25">
      <c r="A75" s="75"/>
      <c r="B75" s="75"/>
      <c r="C75" s="75"/>
      <c r="D75" s="75"/>
      <c r="E75" s="112"/>
      <c r="F75" s="75"/>
      <c r="G75" s="75"/>
      <c r="H75" s="75"/>
      <c r="I75" s="75"/>
      <c r="J75" s="75"/>
      <c r="K75" s="76"/>
      <c r="L75" s="76"/>
      <c r="M75" s="76"/>
      <c r="N75" s="76"/>
      <c r="O75" s="76"/>
      <c r="P75" s="131"/>
      <c r="Q75" s="131"/>
      <c r="R75" s="131"/>
      <c r="S75" s="131"/>
      <c r="T75" s="131"/>
      <c r="U75" s="131"/>
      <c r="V75" s="131"/>
      <c r="W75" s="131"/>
      <c r="X75" s="131"/>
      <c r="Y75" s="131"/>
      <c r="Z75" s="131"/>
      <c r="AA75" s="131"/>
    </row>
    <row r="76" spans="1:27" s="77" customFormat="1" hidden="1" x14ac:dyDescent="0.25">
      <c r="A76" s="75"/>
      <c r="B76" s="75"/>
      <c r="C76" s="75"/>
      <c r="D76" s="75"/>
      <c r="E76" s="112"/>
      <c r="F76" s="75"/>
      <c r="G76" s="75"/>
      <c r="H76" s="75"/>
      <c r="I76" s="75"/>
      <c r="J76" s="75"/>
      <c r="K76" s="76"/>
      <c r="L76" s="76"/>
      <c r="M76" s="76"/>
      <c r="N76" s="76"/>
      <c r="O76" s="76"/>
      <c r="P76" s="131"/>
      <c r="Q76" s="131"/>
      <c r="R76" s="131"/>
      <c r="S76" s="131"/>
      <c r="T76" s="131"/>
      <c r="U76" s="131"/>
      <c r="V76" s="131"/>
      <c r="W76" s="131"/>
      <c r="X76" s="131"/>
      <c r="Y76" s="131"/>
      <c r="Z76" s="131"/>
      <c r="AA76" s="131"/>
    </row>
    <row r="77" spans="1:27" s="77" customFormat="1" hidden="1" x14ac:dyDescent="0.25">
      <c r="A77" s="75"/>
      <c r="B77" s="75"/>
      <c r="C77" s="75"/>
      <c r="D77" s="75"/>
      <c r="E77" s="112"/>
      <c r="F77" s="75"/>
      <c r="G77" s="75"/>
      <c r="H77" s="75"/>
      <c r="I77" s="75"/>
      <c r="J77" s="75"/>
      <c r="K77" s="76"/>
      <c r="L77" s="76"/>
      <c r="M77" s="76"/>
      <c r="N77" s="76"/>
      <c r="O77" s="76"/>
      <c r="P77" s="131"/>
      <c r="Q77" s="131"/>
      <c r="R77" s="131"/>
      <c r="S77" s="131"/>
      <c r="T77" s="131"/>
      <c r="U77" s="131"/>
      <c r="V77" s="131"/>
      <c r="W77" s="131"/>
      <c r="X77" s="131"/>
      <c r="Y77" s="131"/>
      <c r="Z77" s="131"/>
      <c r="AA77" s="131"/>
    </row>
    <row r="78" spans="1:27" s="77" customFormat="1" hidden="1" x14ac:dyDescent="0.25">
      <c r="A78" s="75"/>
      <c r="B78" s="75"/>
      <c r="C78" s="75"/>
      <c r="D78" s="75"/>
      <c r="E78" s="112"/>
      <c r="F78" s="75"/>
      <c r="G78" s="75"/>
      <c r="H78" s="75"/>
      <c r="I78" s="75"/>
      <c r="J78" s="75"/>
      <c r="K78" s="76"/>
      <c r="L78" s="76"/>
      <c r="M78" s="76"/>
      <c r="N78" s="76"/>
      <c r="O78" s="76"/>
      <c r="P78" s="131"/>
      <c r="Q78" s="131"/>
      <c r="R78" s="131"/>
      <c r="S78" s="131"/>
      <c r="T78" s="131"/>
      <c r="U78" s="131"/>
      <c r="V78" s="131"/>
      <c r="W78" s="131"/>
      <c r="X78" s="131"/>
      <c r="Y78" s="131"/>
      <c r="Z78" s="131"/>
      <c r="AA78" s="131"/>
    </row>
    <row r="79" spans="1:27" s="77" customFormat="1" hidden="1" x14ac:dyDescent="0.25">
      <c r="A79" s="75"/>
      <c r="B79" s="75"/>
      <c r="C79" s="75"/>
      <c r="D79" s="75"/>
      <c r="E79" s="112"/>
      <c r="F79" s="75"/>
      <c r="G79" s="75"/>
      <c r="H79" s="75"/>
      <c r="I79" s="75"/>
      <c r="J79" s="75"/>
      <c r="K79" s="76"/>
      <c r="L79" s="76"/>
      <c r="M79" s="76"/>
      <c r="N79" s="76"/>
      <c r="O79" s="76"/>
      <c r="P79" s="131"/>
      <c r="Q79" s="131"/>
      <c r="R79" s="131"/>
      <c r="S79" s="131"/>
      <c r="T79" s="131"/>
      <c r="U79" s="131"/>
      <c r="V79" s="131"/>
      <c r="W79" s="131"/>
      <c r="X79" s="131"/>
      <c r="Y79" s="131"/>
      <c r="Z79" s="131"/>
      <c r="AA79" s="131"/>
    </row>
    <row r="80" spans="1:27" s="77" customFormat="1" hidden="1" x14ac:dyDescent="0.25">
      <c r="A80" s="75"/>
      <c r="B80" s="75"/>
      <c r="C80" s="75"/>
      <c r="D80" s="75"/>
      <c r="E80" s="112"/>
      <c r="F80" s="75"/>
      <c r="G80" s="75"/>
      <c r="H80" s="75"/>
      <c r="I80" s="75"/>
      <c r="J80" s="75"/>
      <c r="K80" s="76"/>
      <c r="L80" s="76"/>
      <c r="M80" s="76"/>
      <c r="N80" s="76"/>
      <c r="O80" s="76"/>
      <c r="P80" s="131"/>
      <c r="Q80" s="131"/>
      <c r="R80" s="131"/>
      <c r="S80" s="131"/>
      <c r="T80" s="131"/>
      <c r="U80" s="131"/>
      <c r="V80" s="131"/>
      <c r="W80" s="131"/>
      <c r="X80" s="131"/>
      <c r="Y80" s="131"/>
      <c r="Z80" s="131"/>
      <c r="AA80" s="131"/>
    </row>
    <row r="81" spans="1:27" s="77" customFormat="1" hidden="1" x14ac:dyDescent="0.25">
      <c r="A81" s="75"/>
      <c r="B81" s="75"/>
      <c r="C81" s="75"/>
      <c r="D81" s="75"/>
      <c r="E81" s="112"/>
      <c r="F81" s="75"/>
      <c r="G81" s="75"/>
      <c r="H81" s="75"/>
      <c r="I81" s="75"/>
      <c r="J81" s="75"/>
      <c r="K81" s="76"/>
      <c r="L81" s="76"/>
      <c r="M81" s="76"/>
      <c r="N81" s="76"/>
      <c r="O81" s="76"/>
      <c r="P81" s="131"/>
      <c r="Q81" s="131"/>
      <c r="R81" s="131"/>
      <c r="S81" s="131"/>
      <c r="T81" s="131"/>
      <c r="U81" s="131"/>
      <c r="V81" s="131"/>
      <c r="W81" s="131"/>
      <c r="X81" s="131"/>
      <c r="Y81" s="131"/>
      <c r="Z81" s="131"/>
      <c r="AA81" s="131"/>
    </row>
    <row r="82" spans="1:27" s="77" customFormat="1" hidden="1" x14ac:dyDescent="0.25">
      <c r="A82" s="75"/>
      <c r="B82" s="75"/>
      <c r="C82" s="75"/>
      <c r="D82" s="75"/>
      <c r="E82" s="112"/>
      <c r="F82" s="75"/>
      <c r="G82" s="75"/>
      <c r="H82" s="75"/>
      <c r="I82" s="75"/>
      <c r="J82" s="75"/>
      <c r="K82" s="76"/>
      <c r="L82" s="76"/>
      <c r="M82" s="76"/>
      <c r="N82" s="76"/>
      <c r="O82" s="76"/>
      <c r="P82" s="131"/>
      <c r="Q82" s="131"/>
      <c r="R82" s="131"/>
      <c r="S82" s="131"/>
      <c r="T82" s="131"/>
      <c r="U82" s="131"/>
      <c r="V82" s="131"/>
      <c r="W82" s="131"/>
      <c r="X82" s="131"/>
      <c r="Y82" s="131"/>
      <c r="Z82" s="131"/>
      <c r="AA82" s="131"/>
    </row>
    <row r="83" spans="1:27" s="77" customFormat="1" hidden="1" x14ac:dyDescent="0.25">
      <c r="A83" s="75"/>
      <c r="B83" s="75"/>
      <c r="C83" s="75"/>
      <c r="D83" s="75"/>
      <c r="E83" s="112"/>
      <c r="F83" s="75"/>
      <c r="G83" s="75"/>
      <c r="H83" s="75"/>
      <c r="I83" s="75"/>
      <c r="J83" s="75"/>
      <c r="K83" s="76"/>
      <c r="L83" s="76"/>
      <c r="M83" s="76"/>
      <c r="N83" s="76"/>
      <c r="O83" s="76"/>
      <c r="P83" s="131"/>
      <c r="Q83" s="131"/>
      <c r="R83" s="131"/>
      <c r="S83" s="131"/>
      <c r="T83" s="131"/>
      <c r="U83" s="131"/>
      <c r="V83" s="131"/>
      <c r="W83" s="131"/>
      <c r="X83" s="131"/>
      <c r="Y83" s="131"/>
      <c r="Z83" s="131"/>
      <c r="AA83" s="131"/>
    </row>
    <row r="84" spans="1:27" s="77" customFormat="1" hidden="1" x14ac:dyDescent="0.25">
      <c r="A84" s="75"/>
      <c r="B84" s="75"/>
      <c r="C84" s="75"/>
      <c r="D84" s="75"/>
      <c r="E84" s="112"/>
      <c r="F84" s="75"/>
      <c r="G84" s="75"/>
      <c r="H84" s="75"/>
      <c r="I84" s="75"/>
      <c r="J84" s="75"/>
      <c r="K84" s="76"/>
      <c r="L84" s="76"/>
      <c r="M84" s="76"/>
      <c r="N84" s="76"/>
      <c r="O84" s="76"/>
      <c r="P84" s="131"/>
      <c r="Q84" s="131"/>
      <c r="R84" s="131"/>
      <c r="S84" s="131"/>
      <c r="T84" s="131"/>
      <c r="U84" s="131"/>
      <c r="V84" s="131"/>
      <c r="W84" s="131"/>
      <c r="X84" s="131"/>
      <c r="Y84" s="131"/>
      <c r="Z84" s="131"/>
      <c r="AA84" s="131"/>
    </row>
    <row r="85" spans="1:27" s="77" customFormat="1" hidden="1" x14ac:dyDescent="0.25">
      <c r="A85" s="75"/>
      <c r="B85" s="75"/>
      <c r="C85" s="75"/>
      <c r="D85" s="75"/>
      <c r="E85" s="112"/>
      <c r="F85" s="75"/>
      <c r="G85" s="75"/>
      <c r="H85" s="75"/>
      <c r="I85" s="75"/>
      <c r="J85" s="75"/>
      <c r="K85" s="76"/>
      <c r="L85" s="76"/>
      <c r="M85" s="76"/>
      <c r="N85" s="76"/>
      <c r="O85" s="76"/>
      <c r="P85" s="131"/>
      <c r="Q85" s="131"/>
      <c r="R85" s="131"/>
      <c r="S85" s="131"/>
      <c r="T85" s="131"/>
      <c r="U85" s="131"/>
      <c r="V85" s="131"/>
      <c r="W85" s="131"/>
      <c r="X85" s="131"/>
      <c r="Y85" s="131"/>
      <c r="Z85" s="131"/>
      <c r="AA85" s="131"/>
    </row>
    <row r="86" spans="1:27" s="77" customFormat="1" hidden="1" x14ac:dyDescent="0.25">
      <c r="A86" s="75"/>
      <c r="B86" s="75"/>
      <c r="C86" s="75"/>
      <c r="D86" s="75"/>
      <c r="E86" s="112"/>
      <c r="F86" s="75"/>
      <c r="G86" s="75"/>
      <c r="H86" s="75"/>
      <c r="I86" s="75"/>
      <c r="J86" s="75"/>
      <c r="K86" s="76"/>
      <c r="L86" s="76"/>
      <c r="M86" s="76"/>
      <c r="N86" s="76"/>
      <c r="O86" s="76"/>
      <c r="P86" s="131"/>
      <c r="Q86" s="131"/>
      <c r="R86" s="131"/>
      <c r="S86" s="131"/>
      <c r="T86" s="131"/>
      <c r="U86" s="131"/>
      <c r="V86" s="131"/>
      <c r="W86" s="131"/>
      <c r="X86" s="131"/>
      <c r="Y86" s="131"/>
      <c r="Z86" s="131"/>
      <c r="AA86" s="131"/>
    </row>
    <row r="87" spans="1:27" s="77" customFormat="1" hidden="1" x14ac:dyDescent="0.25">
      <c r="A87" s="75"/>
      <c r="B87" s="75"/>
      <c r="C87" s="75"/>
      <c r="D87" s="75"/>
      <c r="E87" s="112"/>
      <c r="F87" s="75"/>
      <c r="G87" s="75"/>
      <c r="H87" s="75"/>
      <c r="I87" s="75"/>
      <c r="J87" s="75"/>
      <c r="K87" s="76"/>
      <c r="L87" s="76"/>
      <c r="M87" s="76"/>
      <c r="N87" s="76"/>
      <c r="O87" s="76"/>
      <c r="P87" s="131"/>
      <c r="Q87" s="131"/>
      <c r="R87" s="131"/>
      <c r="S87" s="131"/>
      <c r="T87" s="131"/>
      <c r="U87" s="131"/>
      <c r="V87" s="131"/>
      <c r="W87" s="131"/>
      <c r="X87" s="131"/>
      <c r="Y87" s="131"/>
      <c r="Z87" s="131"/>
      <c r="AA87" s="131"/>
    </row>
    <row r="88" spans="1:27" s="77" customFormat="1" hidden="1" x14ac:dyDescent="0.25">
      <c r="A88" s="75"/>
      <c r="B88" s="75"/>
      <c r="C88" s="75"/>
      <c r="D88" s="75"/>
      <c r="E88" s="112"/>
      <c r="F88" s="75"/>
      <c r="G88" s="75"/>
      <c r="H88" s="75"/>
      <c r="I88" s="75"/>
      <c r="J88" s="75"/>
      <c r="K88" s="76"/>
      <c r="L88" s="76"/>
      <c r="M88" s="76"/>
      <c r="N88" s="76"/>
      <c r="O88" s="76"/>
      <c r="P88" s="131"/>
      <c r="Q88" s="131"/>
      <c r="R88" s="131"/>
      <c r="S88" s="131"/>
      <c r="T88" s="131"/>
      <c r="U88" s="131"/>
      <c r="V88" s="131"/>
      <c r="W88" s="131"/>
      <c r="X88" s="131"/>
      <c r="Y88" s="131"/>
      <c r="Z88" s="131"/>
      <c r="AA88" s="131"/>
    </row>
    <row r="89" spans="1:27" s="77" customFormat="1" hidden="1" x14ac:dyDescent="0.25">
      <c r="A89" s="75"/>
      <c r="B89" s="75"/>
      <c r="C89" s="75"/>
      <c r="D89" s="75"/>
      <c r="E89" s="112"/>
      <c r="F89" s="75"/>
      <c r="G89" s="75"/>
      <c r="H89" s="75"/>
      <c r="I89" s="75"/>
      <c r="J89" s="75"/>
      <c r="K89" s="76"/>
      <c r="L89" s="76"/>
      <c r="M89" s="76"/>
      <c r="N89" s="76"/>
      <c r="O89" s="76"/>
      <c r="P89" s="131"/>
      <c r="Q89" s="131"/>
      <c r="R89" s="131"/>
      <c r="S89" s="131"/>
      <c r="T89" s="131"/>
      <c r="U89" s="131"/>
      <c r="V89" s="131"/>
      <c r="W89" s="131"/>
      <c r="X89" s="131"/>
      <c r="Y89" s="131"/>
      <c r="Z89" s="131"/>
      <c r="AA89" s="131"/>
    </row>
    <row r="90" spans="1:27" s="77" customFormat="1" hidden="1" x14ac:dyDescent="0.25">
      <c r="A90" s="75"/>
      <c r="B90" s="75"/>
      <c r="C90" s="75"/>
      <c r="D90" s="75"/>
      <c r="E90" s="112"/>
      <c r="F90" s="75"/>
      <c r="G90" s="75"/>
      <c r="H90" s="75"/>
      <c r="I90" s="75"/>
      <c r="J90" s="75"/>
      <c r="K90" s="76"/>
      <c r="L90" s="76"/>
      <c r="M90" s="76"/>
      <c r="N90" s="76"/>
      <c r="O90" s="76"/>
      <c r="P90" s="131"/>
      <c r="Q90" s="131"/>
      <c r="R90" s="131"/>
      <c r="S90" s="131"/>
      <c r="T90" s="131"/>
      <c r="U90" s="131"/>
      <c r="V90" s="131"/>
      <c r="W90" s="131"/>
      <c r="X90" s="131"/>
      <c r="Y90" s="131"/>
      <c r="Z90" s="131"/>
      <c r="AA90" s="131"/>
    </row>
    <row r="91" spans="1:27" s="77" customFormat="1" hidden="1" x14ac:dyDescent="0.25">
      <c r="A91" s="75"/>
      <c r="B91" s="75"/>
      <c r="C91" s="75"/>
      <c r="D91" s="75"/>
      <c r="E91" s="112"/>
      <c r="F91" s="75"/>
      <c r="G91" s="75"/>
      <c r="H91" s="75"/>
      <c r="I91" s="75"/>
      <c r="J91" s="75"/>
      <c r="K91" s="76"/>
      <c r="L91" s="76"/>
      <c r="M91" s="76"/>
      <c r="N91" s="76"/>
      <c r="O91" s="76"/>
      <c r="P91" s="131"/>
      <c r="Q91" s="131"/>
      <c r="R91" s="131"/>
      <c r="S91" s="131"/>
      <c r="T91" s="131"/>
      <c r="U91" s="131"/>
      <c r="V91" s="131"/>
      <c r="W91" s="131"/>
      <c r="X91" s="131"/>
      <c r="Y91" s="131"/>
      <c r="Z91" s="131"/>
      <c r="AA91" s="131"/>
    </row>
    <row r="92" spans="1:27" s="77" customFormat="1" hidden="1" x14ac:dyDescent="0.25">
      <c r="A92" s="75"/>
      <c r="B92" s="75"/>
      <c r="C92" s="75"/>
      <c r="D92" s="75"/>
      <c r="E92" s="112"/>
      <c r="F92" s="75"/>
      <c r="G92" s="75"/>
      <c r="H92" s="75"/>
      <c r="I92" s="75"/>
      <c r="J92" s="75"/>
      <c r="K92" s="76"/>
      <c r="L92" s="76"/>
      <c r="M92" s="76"/>
      <c r="N92" s="76"/>
      <c r="O92" s="76"/>
      <c r="P92" s="131"/>
      <c r="Q92" s="131"/>
      <c r="R92" s="131"/>
      <c r="S92" s="131"/>
      <c r="T92" s="131"/>
      <c r="U92" s="131"/>
      <c r="V92" s="131"/>
      <c r="W92" s="131"/>
      <c r="X92" s="131"/>
      <c r="Y92" s="131"/>
      <c r="Z92" s="131"/>
      <c r="AA92" s="131"/>
    </row>
    <row r="93" spans="1:27" s="77" customFormat="1" hidden="1" x14ac:dyDescent="0.25">
      <c r="A93" s="75"/>
      <c r="B93" s="75"/>
      <c r="C93" s="75"/>
      <c r="D93" s="75"/>
      <c r="E93" s="112"/>
      <c r="F93" s="75"/>
      <c r="G93" s="75"/>
      <c r="H93" s="75"/>
      <c r="I93" s="75"/>
      <c r="J93" s="75"/>
      <c r="K93" s="76"/>
      <c r="L93" s="76"/>
      <c r="M93" s="76"/>
      <c r="N93" s="76"/>
      <c r="O93" s="76"/>
      <c r="P93" s="131"/>
      <c r="Q93" s="131"/>
      <c r="R93" s="131"/>
      <c r="S93" s="131"/>
      <c r="T93" s="131"/>
      <c r="U93" s="131"/>
      <c r="V93" s="131"/>
      <c r="W93" s="131"/>
      <c r="X93" s="131"/>
      <c r="Y93" s="131"/>
      <c r="Z93" s="131"/>
      <c r="AA93" s="131"/>
    </row>
    <row r="94" spans="1:27" s="77" customFormat="1" hidden="1" x14ac:dyDescent="0.25">
      <c r="A94" s="75"/>
      <c r="B94" s="75"/>
      <c r="C94" s="75"/>
      <c r="D94" s="75"/>
      <c r="E94" s="112"/>
      <c r="F94" s="75"/>
      <c r="G94" s="75"/>
      <c r="H94" s="75"/>
      <c r="I94" s="75"/>
      <c r="J94" s="75"/>
      <c r="K94" s="76"/>
      <c r="L94" s="76"/>
      <c r="M94" s="76"/>
      <c r="N94" s="76"/>
      <c r="O94" s="76"/>
      <c r="P94" s="131"/>
      <c r="Q94" s="131"/>
      <c r="R94" s="131"/>
      <c r="S94" s="131"/>
      <c r="T94" s="131"/>
      <c r="U94" s="131"/>
      <c r="V94" s="131"/>
      <c r="W94" s="131"/>
      <c r="X94" s="131"/>
      <c r="Y94" s="131"/>
      <c r="Z94" s="131"/>
      <c r="AA94" s="131"/>
    </row>
    <row r="95" spans="1:27" s="77" customFormat="1" hidden="1" x14ac:dyDescent="0.25">
      <c r="A95" s="75"/>
      <c r="B95" s="75"/>
      <c r="C95" s="75"/>
      <c r="D95" s="75"/>
      <c r="E95" s="112"/>
      <c r="F95" s="75"/>
      <c r="G95" s="75"/>
      <c r="H95" s="75"/>
      <c r="I95" s="75"/>
      <c r="J95" s="75"/>
      <c r="K95" s="76"/>
      <c r="L95" s="76"/>
      <c r="M95" s="76"/>
      <c r="N95" s="76"/>
      <c r="O95" s="76"/>
      <c r="P95" s="131"/>
      <c r="Q95" s="131"/>
      <c r="R95" s="131"/>
      <c r="S95" s="131"/>
      <c r="T95" s="131"/>
      <c r="U95" s="131"/>
      <c r="V95" s="131"/>
      <c r="W95" s="131"/>
      <c r="X95" s="131"/>
      <c r="Y95" s="131"/>
      <c r="Z95" s="131"/>
      <c r="AA95" s="131"/>
    </row>
    <row r="96" spans="1:27" s="77" customFormat="1" hidden="1" x14ac:dyDescent="0.25">
      <c r="A96" s="75"/>
      <c r="B96" s="75"/>
      <c r="C96" s="75"/>
      <c r="D96" s="75"/>
      <c r="E96" s="112"/>
      <c r="F96" s="75"/>
      <c r="G96" s="75"/>
      <c r="H96" s="75"/>
      <c r="I96" s="75"/>
      <c r="J96" s="75"/>
      <c r="K96" s="76"/>
      <c r="L96" s="76"/>
      <c r="M96" s="76"/>
      <c r="N96" s="76"/>
      <c r="O96" s="76"/>
      <c r="P96" s="131"/>
      <c r="Q96" s="131"/>
      <c r="R96" s="131"/>
      <c r="S96" s="131"/>
      <c r="T96" s="131"/>
      <c r="U96" s="131"/>
      <c r="V96" s="131"/>
      <c r="W96" s="131"/>
      <c r="X96" s="131"/>
      <c r="Y96" s="131"/>
      <c r="Z96" s="131"/>
      <c r="AA96" s="131"/>
    </row>
    <row r="97" spans="1:27" s="77" customFormat="1" hidden="1" x14ac:dyDescent="0.25">
      <c r="A97" s="75"/>
      <c r="B97" s="75"/>
      <c r="C97" s="75"/>
      <c r="D97" s="75"/>
      <c r="E97" s="112"/>
      <c r="F97" s="75"/>
      <c r="G97" s="75"/>
      <c r="H97" s="75"/>
      <c r="I97" s="75"/>
      <c r="J97" s="75"/>
      <c r="K97" s="76"/>
      <c r="L97" s="76"/>
      <c r="M97" s="76"/>
      <c r="N97" s="76"/>
      <c r="O97" s="76"/>
      <c r="P97" s="131"/>
      <c r="Q97" s="131"/>
      <c r="R97" s="131"/>
      <c r="S97" s="131"/>
      <c r="T97" s="131"/>
      <c r="U97" s="131"/>
      <c r="V97" s="131"/>
      <c r="W97" s="131"/>
      <c r="X97" s="131"/>
      <c r="Y97" s="131"/>
      <c r="Z97" s="131"/>
      <c r="AA97" s="131"/>
    </row>
    <row r="98" spans="1:27" s="77" customFormat="1" hidden="1" x14ac:dyDescent="0.25">
      <c r="A98" s="75"/>
      <c r="B98" s="75"/>
      <c r="C98" s="75"/>
      <c r="D98" s="75"/>
      <c r="E98" s="112"/>
      <c r="F98" s="75"/>
      <c r="G98" s="75"/>
      <c r="H98" s="75"/>
      <c r="I98" s="75"/>
      <c r="J98" s="75"/>
      <c r="K98" s="76"/>
      <c r="L98" s="76"/>
      <c r="M98" s="76"/>
      <c r="N98" s="76"/>
      <c r="O98" s="76"/>
      <c r="P98" s="131"/>
      <c r="Q98" s="131"/>
      <c r="R98" s="131"/>
      <c r="S98" s="131"/>
      <c r="T98" s="131"/>
      <c r="U98" s="131"/>
      <c r="V98" s="131"/>
      <c r="W98" s="131"/>
      <c r="X98" s="131"/>
      <c r="Y98" s="131"/>
      <c r="Z98" s="131"/>
      <c r="AA98" s="131"/>
    </row>
    <row r="99" spans="1:27" s="77" customFormat="1" hidden="1" x14ac:dyDescent="0.25">
      <c r="A99" s="75"/>
      <c r="B99" s="75"/>
      <c r="C99" s="75"/>
      <c r="D99" s="75"/>
      <c r="E99" s="112"/>
      <c r="F99" s="75"/>
      <c r="G99" s="75"/>
      <c r="H99" s="75"/>
      <c r="I99" s="75"/>
      <c r="J99" s="75"/>
      <c r="K99" s="76"/>
      <c r="L99" s="76"/>
      <c r="M99" s="76"/>
      <c r="N99" s="76"/>
      <c r="O99" s="76"/>
      <c r="P99" s="131"/>
      <c r="Q99" s="131"/>
      <c r="R99" s="131"/>
      <c r="S99" s="131"/>
      <c r="T99" s="131"/>
      <c r="U99" s="131"/>
      <c r="V99" s="131"/>
      <c r="W99" s="131"/>
      <c r="X99" s="131"/>
      <c r="Y99" s="131"/>
      <c r="Z99" s="131"/>
      <c r="AA99" s="131"/>
    </row>
    <row r="100" spans="1:27" s="77" customFormat="1" hidden="1" x14ac:dyDescent="0.25">
      <c r="A100" s="75"/>
      <c r="B100" s="75"/>
      <c r="C100" s="75"/>
      <c r="D100" s="75"/>
      <c r="E100" s="112"/>
      <c r="F100" s="75"/>
      <c r="G100" s="75"/>
      <c r="H100" s="75"/>
      <c r="I100" s="75"/>
      <c r="J100" s="75"/>
      <c r="K100" s="76"/>
      <c r="L100" s="76"/>
      <c r="M100" s="76"/>
      <c r="N100" s="76"/>
      <c r="O100" s="76"/>
      <c r="P100" s="131"/>
      <c r="Q100" s="131"/>
      <c r="R100" s="131"/>
      <c r="S100" s="131"/>
      <c r="T100" s="131"/>
      <c r="U100" s="131"/>
      <c r="V100" s="131"/>
      <c r="W100" s="131"/>
      <c r="X100" s="131"/>
      <c r="Y100" s="131"/>
      <c r="Z100" s="131"/>
      <c r="AA100" s="131"/>
    </row>
    <row r="101" spans="1:27" s="77" customFormat="1" hidden="1" x14ac:dyDescent="0.25">
      <c r="A101" s="75"/>
      <c r="B101" s="75"/>
      <c r="C101" s="75"/>
      <c r="D101" s="75"/>
      <c r="E101" s="112"/>
      <c r="F101" s="75"/>
      <c r="G101" s="75"/>
      <c r="H101" s="75"/>
      <c r="I101" s="75"/>
      <c r="J101" s="75"/>
      <c r="K101" s="76"/>
      <c r="L101" s="76"/>
      <c r="M101" s="76"/>
      <c r="N101" s="76"/>
      <c r="O101" s="76"/>
      <c r="P101" s="131"/>
      <c r="Q101" s="131"/>
      <c r="R101" s="131"/>
      <c r="S101" s="131"/>
      <c r="T101" s="131"/>
      <c r="U101" s="131"/>
      <c r="V101" s="131"/>
      <c r="W101" s="131"/>
      <c r="X101" s="131"/>
      <c r="Y101" s="131"/>
      <c r="Z101" s="131"/>
      <c r="AA101" s="131"/>
    </row>
    <row r="102" spans="1:27" s="77" customFormat="1" hidden="1" x14ac:dyDescent="0.25">
      <c r="A102" s="75"/>
      <c r="B102" s="75"/>
      <c r="C102" s="75"/>
      <c r="D102" s="75"/>
      <c r="E102" s="112"/>
      <c r="F102" s="75"/>
      <c r="G102" s="75"/>
      <c r="H102" s="75"/>
      <c r="I102" s="75"/>
      <c r="J102" s="75"/>
      <c r="K102" s="76"/>
      <c r="L102" s="76"/>
      <c r="M102" s="76"/>
      <c r="N102" s="76"/>
      <c r="O102" s="76"/>
      <c r="P102" s="131"/>
      <c r="Q102" s="131"/>
      <c r="R102" s="131"/>
      <c r="S102" s="131"/>
      <c r="T102" s="131"/>
      <c r="U102" s="131"/>
      <c r="V102" s="131"/>
      <c r="W102" s="131"/>
      <c r="X102" s="131"/>
      <c r="Y102" s="131"/>
      <c r="Z102" s="131"/>
      <c r="AA102" s="131"/>
    </row>
    <row r="103" spans="1:27" s="77" customFormat="1" hidden="1" x14ac:dyDescent="0.25">
      <c r="A103" s="75"/>
      <c r="B103" s="75"/>
      <c r="C103" s="75"/>
      <c r="D103" s="75"/>
      <c r="E103" s="112"/>
      <c r="F103" s="75"/>
      <c r="G103" s="75"/>
      <c r="H103" s="75"/>
      <c r="I103" s="75"/>
      <c r="J103" s="75"/>
      <c r="K103" s="76"/>
      <c r="L103" s="76"/>
      <c r="M103" s="76"/>
      <c r="N103" s="76"/>
      <c r="O103" s="76"/>
      <c r="P103" s="131"/>
      <c r="Q103" s="131"/>
      <c r="R103" s="131"/>
      <c r="S103" s="131"/>
      <c r="T103" s="131"/>
      <c r="U103" s="131"/>
      <c r="V103" s="131"/>
      <c r="W103" s="131"/>
      <c r="X103" s="131"/>
      <c r="Y103" s="131"/>
      <c r="Z103" s="131"/>
      <c r="AA103" s="131"/>
    </row>
    <row r="104" spans="1:27" s="77" customFormat="1" hidden="1" x14ac:dyDescent="0.25">
      <c r="A104" s="75"/>
      <c r="B104" s="75"/>
      <c r="C104" s="75"/>
      <c r="D104" s="75"/>
      <c r="E104" s="112"/>
      <c r="F104" s="75"/>
      <c r="G104" s="75"/>
      <c r="H104" s="75"/>
      <c r="I104" s="75"/>
      <c r="J104" s="75"/>
      <c r="K104" s="76"/>
      <c r="L104" s="76"/>
      <c r="M104" s="76"/>
      <c r="N104" s="76"/>
      <c r="O104" s="76"/>
      <c r="P104" s="131"/>
      <c r="Q104" s="131"/>
      <c r="R104" s="131"/>
      <c r="S104" s="131"/>
      <c r="T104" s="131"/>
      <c r="U104" s="131"/>
      <c r="V104" s="131"/>
      <c r="W104" s="131"/>
      <c r="X104" s="131"/>
      <c r="Y104" s="131"/>
      <c r="Z104" s="131"/>
      <c r="AA104" s="131"/>
    </row>
    <row r="105" spans="1:27" s="77" customFormat="1" hidden="1" x14ac:dyDescent="0.25">
      <c r="A105" s="75"/>
      <c r="B105" s="75"/>
      <c r="C105" s="75"/>
      <c r="D105" s="75"/>
      <c r="E105" s="112"/>
      <c r="F105" s="75"/>
      <c r="G105" s="75"/>
      <c r="H105" s="75"/>
      <c r="I105" s="75"/>
      <c r="J105" s="75"/>
      <c r="K105" s="76"/>
      <c r="L105" s="76"/>
      <c r="M105" s="76"/>
      <c r="N105" s="76"/>
      <c r="O105" s="76"/>
      <c r="P105" s="131"/>
      <c r="Q105" s="131"/>
      <c r="R105" s="131"/>
      <c r="S105" s="131"/>
      <c r="T105" s="131"/>
      <c r="U105" s="131"/>
      <c r="V105" s="131"/>
      <c r="W105" s="131"/>
      <c r="X105" s="131"/>
      <c r="Y105" s="131"/>
      <c r="Z105" s="131"/>
      <c r="AA105" s="131"/>
    </row>
    <row r="106" spans="1:27" s="77" customFormat="1" hidden="1" x14ac:dyDescent="0.25">
      <c r="A106" s="75"/>
      <c r="B106" s="75"/>
      <c r="C106" s="75"/>
      <c r="D106" s="75"/>
      <c r="E106" s="112"/>
      <c r="F106" s="75"/>
      <c r="G106" s="75"/>
      <c r="H106" s="75"/>
      <c r="I106" s="75"/>
      <c r="J106" s="75"/>
      <c r="K106" s="76"/>
      <c r="L106" s="76"/>
      <c r="M106" s="76"/>
      <c r="N106" s="76"/>
      <c r="O106" s="76"/>
      <c r="P106" s="131"/>
      <c r="Q106" s="131"/>
      <c r="R106" s="131"/>
      <c r="S106" s="131"/>
      <c r="T106" s="131"/>
      <c r="U106" s="131"/>
      <c r="V106" s="131"/>
      <c r="W106" s="131"/>
      <c r="X106" s="131"/>
      <c r="Y106" s="131"/>
      <c r="Z106" s="131"/>
      <c r="AA106" s="131"/>
    </row>
    <row r="107" spans="1:27" s="77" customFormat="1" hidden="1" x14ac:dyDescent="0.25">
      <c r="A107" s="75"/>
      <c r="B107" s="75"/>
      <c r="C107" s="75"/>
      <c r="D107" s="75"/>
      <c r="E107" s="112"/>
      <c r="F107" s="75"/>
      <c r="G107" s="75"/>
      <c r="H107" s="75"/>
      <c r="I107" s="75"/>
      <c r="J107" s="75"/>
      <c r="K107" s="76"/>
      <c r="L107" s="76"/>
      <c r="M107" s="76"/>
      <c r="N107" s="76"/>
      <c r="O107" s="76"/>
      <c r="P107" s="131"/>
      <c r="Q107" s="131"/>
      <c r="R107" s="131"/>
      <c r="S107" s="131"/>
      <c r="T107" s="131"/>
      <c r="U107" s="131"/>
      <c r="V107" s="131"/>
      <c r="W107" s="131"/>
      <c r="X107" s="131"/>
      <c r="Y107" s="131"/>
      <c r="Z107" s="131"/>
      <c r="AA107" s="131"/>
    </row>
    <row r="108" spans="1:27" s="77" customFormat="1" hidden="1" x14ac:dyDescent="0.25">
      <c r="A108" s="75"/>
      <c r="B108" s="75"/>
      <c r="C108" s="75"/>
      <c r="D108" s="75"/>
      <c r="E108" s="112"/>
      <c r="F108" s="75"/>
      <c r="G108" s="75"/>
      <c r="H108" s="75"/>
      <c r="I108" s="75"/>
      <c r="J108" s="75"/>
      <c r="K108" s="76"/>
      <c r="L108" s="76"/>
      <c r="M108" s="76"/>
      <c r="N108" s="76"/>
      <c r="O108" s="76"/>
      <c r="P108" s="131"/>
      <c r="Q108" s="131"/>
      <c r="R108" s="131"/>
      <c r="S108" s="131"/>
      <c r="T108" s="131"/>
      <c r="U108" s="131"/>
      <c r="V108" s="131"/>
      <c r="W108" s="131"/>
      <c r="X108" s="131"/>
      <c r="Y108" s="131"/>
      <c r="Z108" s="131"/>
      <c r="AA108" s="131"/>
    </row>
    <row r="109" spans="1:27" s="77" customFormat="1" hidden="1" x14ac:dyDescent="0.25">
      <c r="A109" s="75"/>
      <c r="B109" s="75"/>
      <c r="C109" s="75"/>
      <c r="D109" s="75"/>
      <c r="E109" s="112"/>
      <c r="F109" s="75"/>
      <c r="G109" s="75"/>
      <c r="H109" s="75"/>
      <c r="I109" s="75"/>
      <c r="J109" s="75"/>
      <c r="K109" s="76"/>
      <c r="L109" s="76"/>
      <c r="M109" s="76"/>
      <c r="N109" s="76"/>
      <c r="O109" s="76"/>
      <c r="P109" s="131"/>
      <c r="Q109" s="131"/>
      <c r="R109" s="131"/>
      <c r="S109" s="131"/>
      <c r="T109" s="131"/>
      <c r="U109" s="131"/>
      <c r="V109" s="131"/>
      <c r="W109" s="131"/>
      <c r="X109" s="131"/>
      <c r="Y109" s="131"/>
      <c r="Z109" s="131"/>
      <c r="AA109" s="131"/>
    </row>
    <row r="110" spans="1:27" s="77" customFormat="1" hidden="1" x14ac:dyDescent="0.25">
      <c r="A110" s="75"/>
      <c r="B110" s="75"/>
      <c r="C110" s="75"/>
      <c r="D110" s="75"/>
      <c r="E110" s="112"/>
      <c r="F110" s="75"/>
      <c r="G110" s="75"/>
      <c r="H110" s="75"/>
      <c r="I110" s="75"/>
      <c r="J110" s="75"/>
      <c r="K110" s="76"/>
      <c r="L110" s="76"/>
      <c r="M110" s="76"/>
      <c r="N110" s="76"/>
      <c r="O110" s="76"/>
      <c r="P110" s="131"/>
      <c r="Q110" s="131"/>
      <c r="R110" s="131"/>
      <c r="S110" s="131"/>
      <c r="T110" s="131"/>
      <c r="U110" s="131"/>
      <c r="V110" s="131"/>
      <c r="W110" s="131"/>
      <c r="X110" s="131"/>
      <c r="Y110" s="131"/>
      <c r="Z110" s="131"/>
      <c r="AA110" s="131"/>
    </row>
    <row r="111" spans="1:27" s="77" customFormat="1" hidden="1" x14ac:dyDescent="0.25">
      <c r="A111" s="75"/>
      <c r="B111" s="75"/>
      <c r="C111" s="75"/>
      <c r="D111" s="75"/>
      <c r="E111" s="112"/>
      <c r="F111" s="75"/>
      <c r="G111" s="75"/>
      <c r="H111" s="75"/>
      <c r="I111" s="75"/>
      <c r="J111" s="75"/>
      <c r="K111" s="76"/>
      <c r="L111" s="76"/>
      <c r="M111" s="76"/>
      <c r="N111" s="76"/>
      <c r="O111" s="76"/>
      <c r="P111" s="131"/>
      <c r="Q111" s="131"/>
      <c r="R111" s="131"/>
      <c r="S111" s="131"/>
      <c r="T111" s="131"/>
      <c r="U111" s="131"/>
      <c r="V111" s="131"/>
      <c r="W111" s="131"/>
      <c r="X111" s="131"/>
      <c r="Y111" s="131"/>
      <c r="Z111" s="131"/>
      <c r="AA111" s="131"/>
    </row>
    <row r="112" spans="1:27" s="77" customFormat="1" hidden="1" x14ac:dyDescent="0.25">
      <c r="A112" s="75"/>
      <c r="B112" s="75"/>
      <c r="C112" s="75"/>
      <c r="D112" s="75"/>
      <c r="E112" s="112"/>
      <c r="F112" s="75"/>
      <c r="G112" s="75"/>
      <c r="H112" s="75"/>
      <c r="I112" s="75"/>
      <c r="J112" s="75"/>
      <c r="K112" s="76"/>
      <c r="L112" s="76"/>
      <c r="M112" s="76"/>
      <c r="N112" s="76"/>
      <c r="O112" s="76"/>
      <c r="P112" s="131"/>
      <c r="Q112" s="131"/>
      <c r="R112" s="131"/>
      <c r="S112" s="131"/>
      <c r="T112" s="131"/>
      <c r="U112" s="131"/>
      <c r="V112" s="131"/>
      <c r="W112" s="131"/>
      <c r="X112" s="131"/>
      <c r="Y112" s="131"/>
      <c r="Z112" s="131"/>
      <c r="AA112" s="131"/>
    </row>
    <row r="113" spans="1:27" s="77" customFormat="1" hidden="1" x14ac:dyDescent="0.25">
      <c r="A113" s="75"/>
      <c r="B113" s="75"/>
      <c r="C113" s="75"/>
      <c r="D113" s="75"/>
      <c r="E113" s="112"/>
      <c r="F113" s="75"/>
      <c r="G113" s="75"/>
      <c r="H113" s="75"/>
      <c r="I113" s="75"/>
      <c r="J113" s="75"/>
      <c r="K113" s="76"/>
      <c r="L113" s="76"/>
      <c r="M113" s="76"/>
      <c r="N113" s="76"/>
      <c r="O113" s="76"/>
      <c r="P113" s="131"/>
      <c r="Q113" s="131"/>
      <c r="R113" s="131"/>
      <c r="S113" s="131"/>
      <c r="T113" s="131"/>
      <c r="U113" s="131"/>
      <c r="V113" s="131"/>
      <c r="W113" s="131"/>
      <c r="X113" s="131"/>
      <c r="Y113" s="131"/>
      <c r="Z113" s="131"/>
      <c r="AA113" s="131"/>
    </row>
    <row r="114" spans="1:27" s="77" customFormat="1" hidden="1" x14ac:dyDescent="0.25">
      <c r="A114" s="75"/>
      <c r="B114" s="75"/>
      <c r="C114" s="75"/>
      <c r="D114" s="75"/>
      <c r="E114" s="112"/>
      <c r="F114" s="75"/>
      <c r="G114" s="75"/>
      <c r="H114" s="75"/>
      <c r="I114" s="75"/>
      <c r="J114" s="75"/>
      <c r="K114" s="76"/>
      <c r="L114" s="76"/>
      <c r="M114" s="76"/>
      <c r="N114" s="76"/>
      <c r="O114" s="76"/>
      <c r="P114" s="131"/>
      <c r="Q114" s="131"/>
      <c r="R114" s="131"/>
      <c r="S114" s="131"/>
      <c r="T114" s="131"/>
      <c r="U114" s="131"/>
      <c r="V114" s="131"/>
      <c r="W114" s="131"/>
      <c r="X114" s="131"/>
      <c r="Y114" s="131"/>
      <c r="Z114" s="131"/>
      <c r="AA114" s="131"/>
    </row>
    <row r="115" spans="1:27" s="77" customFormat="1" hidden="1" x14ac:dyDescent="0.25">
      <c r="A115" s="75"/>
      <c r="B115" s="75"/>
      <c r="C115" s="75"/>
      <c r="D115" s="75"/>
      <c r="E115" s="112"/>
      <c r="F115" s="75"/>
      <c r="G115" s="75"/>
      <c r="H115" s="75"/>
      <c r="I115" s="75"/>
      <c r="J115" s="75"/>
      <c r="K115" s="76"/>
      <c r="L115" s="76"/>
      <c r="M115" s="76"/>
      <c r="N115" s="76"/>
      <c r="O115" s="76"/>
      <c r="P115" s="131"/>
      <c r="Q115" s="131"/>
      <c r="R115" s="131"/>
      <c r="S115" s="131"/>
      <c r="T115" s="131"/>
      <c r="U115" s="131"/>
      <c r="V115" s="131"/>
      <c r="W115" s="131"/>
      <c r="X115" s="131"/>
      <c r="Y115" s="131"/>
      <c r="Z115" s="131"/>
      <c r="AA115" s="131"/>
    </row>
    <row r="116" spans="1:27" s="77" customFormat="1" hidden="1" x14ac:dyDescent="0.25">
      <c r="A116" s="75"/>
      <c r="B116" s="75"/>
      <c r="C116" s="75"/>
      <c r="D116" s="75"/>
      <c r="E116" s="112"/>
      <c r="F116" s="75"/>
      <c r="G116" s="75"/>
      <c r="H116" s="75"/>
      <c r="I116" s="75"/>
      <c r="J116" s="75"/>
      <c r="K116" s="76"/>
      <c r="L116" s="76"/>
      <c r="M116" s="76"/>
      <c r="N116" s="76"/>
      <c r="O116" s="76"/>
      <c r="P116" s="131"/>
      <c r="Q116" s="131"/>
      <c r="R116" s="131"/>
      <c r="S116" s="131"/>
      <c r="T116" s="131"/>
      <c r="U116" s="131"/>
      <c r="V116" s="131"/>
      <c r="W116" s="131"/>
      <c r="X116" s="131"/>
      <c r="Y116" s="131"/>
      <c r="Z116" s="131"/>
      <c r="AA116" s="131"/>
    </row>
    <row r="117" spans="1:27" s="77" customFormat="1" hidden="1" x14ac:dyDescent="0.25">
      <c r="A117" s="75"/>
      <c r="B117" s="75"/>
      <c r="C117" s="75"/>
      <c r="D117" s="75"/>
      <c r="E117" s="112"/>
      <c r="F117" s="75"/>
      <c r="G117" s="75"/>
      <c r="H117" s="75"/>
      <c r="I117" s="75"/>
      <c r="J117" s="75"/>
      <c r="K117" s="76"/>
      <c r="L117" s="76"/>
      <c r="M117" s="76"/>
      <c r="N117" s="76"/>
      <c r="O117" s="76"/>
      <c r="P117" s="131"/>
      <c r="Q117" s="131"/>
      <c r="R117" s="131"/>
      <c r="S117" s="131"/>
      <c r="T117" s="131"/>
      <c r="U117" s="131"/>
      <c r="V117" s="131"/>
      <c r="W117" s="131"/>
      <c r="X117" s="131"/>
      <c r="Y117" s="131"/>
      <c r="Z117" s="131"/>
      <c r="AA117" s="131"/>
    </row>
    <row r="118" spans="1:27" s="77" customFormat="1" hidden="1" x14ac:dyDescent="0.25">
      <c r="A118" s="75"/>
      <c r="B118" s="75"/>
      <c r="C118" s="75"/>
      <c r="D118" s="75"/>
      <c r="E118" s="112"/>
      <c r="F118" s="75"/>
      <c r="G118" s="75"/>
      <c r="H118" s="75"/>
      <c r="I118" s="75"/>
      <c r="J118" s="75"/>
      <c r="K118" s="76"/>
      <c r="L118" s="76"/>
      <c r="M118" s="76"/>
      <c r="N118" s="76"/>
      <c r="O118" s="76"/>
      <c r="P118" s="131"/>
      <c r="Q118" s="131"/>
      <c r="R118" s="131"/>
      <c r="S118" s="131"/>
      <c r="T118" s="131"/>
      <c r="U118" s="131"/>
      <c r="V118" s="131"/>
      <c r="W118" s="131"/>
      <c r="X118" s="131"/>
      <c r="Y118" s="131"/>
      <c r="Z118" s="131"/>
      <c r="AA118" s="131"/>
    </row>
    <row r="119" spans="1:27" s="77" customFormat="1" hidden="1" x14ac:dyDescent="0.25">
      <c r="A119" s="75"/>
      <c r="B119" s="75"/>
      <c r="C119" s="75"/>
      <c r="D119" s="75"/>
      <c r="E119" s="112"/>
      <c r="F119" s="75"/>
      <c r="G119" s="75"/>
      <c r="H119" s="75"/>
      <c r="I119" s="75"/>
      <c r="J119" s="75"/>
      <c r="K119" s="76"/>
      <c r="L119" s="76"/>
      <c r="M119" s="76"/>
      <c r="N119" s="76"/>
      <c r="O119" s="76"/>
      <c r="P119" s="131"/>
      <c r="Q119" s="131"/>
      <c r="R119" s="131"/>
      <c r="S119" s="131"/>
      <c r="T119" s="131"/>
      <c r="U119" s="131"/>
      <c r="V119" s="131"/>
      <c r="W119" s="131"/>
      <c r="X119" s="131"/>
      <c r="Y119" s="131"/>
      <c r="Z119" s="131"/>
      <c r="AA119" s="131"/>
    </row>
    <row r="120" spans="1:27" s="77" customFormat="1" hidden="1" x14ac:dyDescent="0.25">
      <c r="A120" s="75"/>
      <c r="B120" s="75"/>
      <c r="C120" s="75"/>
      <c r="D120" s="75"/>
      <c r="E120" s="112"/>
      <c r="F120" s="75"/>
      <c r="G120" s="75"/>
      <c r="H120" s="75"/>
      <c r="I120" s="75"/>
      <c r="J120" s="75"/>
      <c r="K120" s="76"/>
      <c r="L120" s="76"/>
      <c r="M120" s="76"/>
      <c r="N120" s="76"/>
      <c r="O120" s="76"/>
      <c r="P120" s="131"/>
      <c r="Q120" s="131"/>
      <c r="R120" s="131"/>
      <c r="S120" s="131"/>
      <c r="T120" s="131"/>
      <c r="U120" s="131"/>
      <c r="V120" s="131"/>
      <c r="W120" s="131"/>
      <c r="X120" s="131"/>
      <c r="Y120" s="131"/>
      <c r="Z120" s="131"/>
      <c r="AA120" s="131"/>
    </row>
    <row r="121" spans="1:27" s="77" customFormat="1" hidden="1" x14ac:dyDescent="0.25">
      <c r="A121" s="75"/>
      <c r="B121" s="75"/>
      <c r="C121" s="75"/>
      <c r="D121" s="75"/>
      <c r="E121" s="112"/>
      <c r="F121" s="75"/>
      <c r="G121" s="75"/>
      <c r="H121" s="75"/>
      <c r="I121" s="75"/>
      <c r="J121" s="75"/>
      <c r="K121" s="76"/>
      <c r="L121" s="76"/>
      <c r="M121" s="76"/>
      <c r="N121" s="76"/>
      <c r="O121" s="76"/>
      <c r="P121" s="131"/>
      <c r="Q121" s="131"/>
      <c r="R121" s="131"/>
      <c r="S121" s="131"/>
      <c r="T121" s="131"/>
      <c r="U121" s="131"/>
      <c r="V121" s="131"/>
      <c r="W121" s="131"/>
      <c r="X121" s="131"/>
      <c r="Y121" s="131"/>
      <c r="Z121" s="131"/>
      <c r="AA121" s="131"/>
    </row>
    <row r="122" spans="1:27" s="77" customFormat="1" hidden="1" x14ac:dyDescent="0.25">
      <c r="A122" s="75"/>
      <c r="B122" s="75"/>
      <c r="C122" s="75"/>
      <c r="D122" s="75"/>
      <c r="E122" s="112"/>
      <c r="F122" s="75"/>
      <c r="G122" s="75"/>
      <c r="H122" s="75"/>
      <c r="I122" s="75"/>
      <c r="J122" s="75"/>
      <c r="K122" s="76"/>
      <c r="L122" s="76"/>
      <c r="M122" s="76"/>
      <c r="N122" s="76"/>
      <c r="O122" s="76"/>
      <c r="P122" s="131"/>
      <c r="Q122" s="131"/>
      <c r="R122" s="131"/>
      <c r="S122" s="131"/>
      <c r="T122" s="131"/>
      <c r="U122" s="131"/>
      <c r="V122" s="131"/>
      <c r="W122" s="131"/>
      <c r="X122" s="131"/>
      <c r="Y122" s="131"/>
      <c r="Z122" s="131"/>
      <c r="AA122" s="131"/>
    </row>
    <row r="123" spans="1:27" s="77" customFormat="1" hidden="1" x14ac:dyDescent="0.25">
      <c r="A123" s="75"/>
      <c r="B123" s="75"/>
      <c r="C123" s="75"/>
      <c r="D123" s="75"/>
      <c r="E123" s="112"/>
      <c r="F123" s="75"/>
      <c r="G123" s="75"/>
      <c r="H123" s="75"/>
      <c r="I123" s="75"/>
      <c r="J123" s="75"/>
      <c r="K123" s="76"/>
      <c r="L123" s="76"/>
      <c r="M123" s="76"/>
      <c r="N123" s="76"/>
      <c r="O123" s="76"/>
      <c r="P123" s="131"/>
      <c r="Q123" s="131"/>
      <c r="R123" s="131"/>
      <c r="S123" s="131"/>
      <c r="T123" s="131"/>
      <c r="U123" s="131"/>
      <c r="V123" s="131"/>
      <c r="W123" s="131"/>
      <c r="X123" s="131"/>
      <c r="Y123" s="131"/>
      <c r="Z123" s="131"/>
      <c r="AA123" s="131"/>
    </row>
    <row r="124" spans="1:27" s="77" customFormat="1" hidden="1" x14ac:dyDescent="0.25">
      <c r="A124" s="75"/>
      <c r="B124" s="75"/>
      <c r="C124" s="75"/>
      <c r="D124" s="75"/>
      <c r="E124" s="112"/>
      <c r="F124" s="75"/>
      <c r="G124" s="75"/>
      <c r="H124" s="75"/>
      <c r="I124" s="75"/>
      <c r="J124" s="75"/>
      <c r="K124" s="76"/>
      <c r="L124" s="76"/>
      <c r="M124" s="76"/>
      <c r="N124" s="76"/>
      <c r="O124" s="76"/>
      <c r="P124" s="131"/>
      <c r="Q124" s="131"/>
      <c r="R124" s="131"/>
      <c r="S124" s="131"/>
      <c r="T124" s="131"/>
      <c r="U124" s="131"/>
      <c r="V124" s="131"/>
      <c r="W124" s="131"/>
      <c r="X124" s="131"/>
      <c r="Y124" s="131"/>
      <c r="Z124" s="131"/>
      <c r="AA124" s="131"/>
    </row>
    <row r="125" spans="1:27" s="77" customFormat="1" hidden="1" x14ac:dyDescent="0.25">
      <c r="A125" s="75"/>
      <c r="B125" s="75"/>
      <c r="C125" s="75"/>
      <c r="D125" s="75"/>
      <c r="E125" s="112"/>
      <c r="F125" s="75"/>
      <c r="G125" s="75"/>
      <c r="H125" s="75"/>
      <c r="I125" s="75"/>
      <c r="J125" s="75"/>
      <c r="K125" s="76"/>
      <c r="L125" s="76"/>
      <c r="M125" s="76"/>
      <c r="N125" s="76"/>
      <c r="O125" s="76"/>
      <c r="P125" s="131"/>
      <c r="Q125" s="131"/>
      <c r="R125" s="131"/>
      <c r="S125" s="131"/>
      <c r="T125" s="131"/>
      <c r="U125" s="131"/>
      <c r="V125" s="131"/>
      <c r="W125" s="131"/>
      <c r="X125" s="131"/>
      <c r="Y125" s="131"/>
      <c r="Z125" s="131"/>
      <c r="AA125" s="131"/>
    </row>
    <row r="126" spans="1:27" s="77" customFormat="1" hidden="1" x14ac:dyDescent="0.25">
      <c r="A126" s="75"/>
      <c r="B126" s="75"/>
      <c r="C126" s="75"/>
      <c r="D126" s="75"/>
      <c r="E126" s="112"/>
      <c r="F126" s="75"/>
      <c r="G126" s="75"/>
      <c r="H126" s="75"/>
      <c r="I126" s="75"/>
      <c r="J126" s="75"/>
      <c r="K126" s="76"/>
      <c r="L126" s="76"/>
      <c r="M126" s="76"/>
      <c r="N126" s="76"/>
      <c r="O126" s="76"/>
      <c r="P126" s="131"/>
      <c r="Q126" s="131"/>
      <c r="R126" s="131"/>
      <c r="S126" s="131"/>
      <c r="T126" s="131"/>
      <c r="U126" s="131"/>
      <c r="V126" s="131"/>
      <c r="W126" s="131"/>
      <c r="X126" s="131"/>
      <c r="Y126" s="131"/>
      <c r="Z126" s="131"/>
      <c r="AA126" s="131"/>
    </row>
    <row r="127" spans="1:27" s="77" customFormat="1" hidden="1" x14ac:dyDescent="0.25">
      <c r="A127" s="75"/>
      <c r="B127" s="75"/>
      <c r="C127" s="75"/>
      <c r="D127" s="75"/>
      <c r="E127" s="112"/>
      <c r="F127" s="75"/>
      <c r="G127" s="75"/>
      <c r="H127" s="75"/>
      <c r="I127" s="75"/>
      <c r="J127" s="75"/>
      <c r="K127" s="76"/>
      <c r="L127" s="76"/>
      <c r="M127" s="76"/>
      <c r="N127" s="76"/>
      <c r="O127" s="76"/>
      <c r="P127" s="131"/>
      <c r="Q127" s="131"/>
      <c r="R127" s="131"/>
      <c r="S127" s="131"/>
      <c r="T127" s="131"/>
      <c r="U127" s="131"/>
      <c r="V127" s="131"/>
      <c r="W127" s="131"/>
      <c r="X127" s="131"/>
      <c r="Y127" s="131"/>
      <c r="Z127" s="131"/>
      <c r="AA127" s="131"/>
    </row>
    <row r="128" spans="1:27" s="77" customFormat="1" hidden="1" x14ac:dyDescent="0.25">
      <c r="A128" s="75"/>
      <c r="B128" s="75"/>
      <c r="C128" s="75"/>
      <c r="D128" s="75"/>
      <c r="E128" s="112"/>
      <c r="F128" s="75"/>
      <c r="G128" s="75"/>
      <c r="H128" s="75"/>
      <c r="I128" s="75"/>
      <c r="J128" s="75"/>
      <c r="K128" s="76"/>
      <c r="L128" s="76"/>
      <c r="M128" s="76"/>
      <c r="N128" s="76"/>
      <c r="O128" s="76"/>
      <c r="P128" s="131"/>
      <c r="Q128" s="131"/>
      <c r="R128" s="131"/>
      <c r="S128" s="131"/>
      <c r="T128" s="131"/>
      <c r="U128" s="131"/>
      <c r="V128" s="131"/>
      <c r="W128" s="131"/>
      <c r="X128" s="131"/>
      <c r="Y128" s="131"/>
      <c r="Z128" s="131"/>
      <c r="AA128" s="131"/>
    </row>
    <row r="129" spans="1:27" s="77" customFormat="1" hidden="1" x14ac:dyDescent="0.25">
      <c r="A129" s="75"/>
      <c r="B129" s="75"/>
      <c r="C129" s="75"/>
      <c r="D129" s="75"/>
      <c r="E129" s="112"/>
      <c r="F129" s="75"/>
      <c r="G129" s="75"/>
      <c r="H129" s="75"/>
      <c r="I129" s="75"/>
      <c r="J129" s="75"/>
      <c r="K129" s="76"/>
      <c r="L129" s="76"/>
      <c r="M129" s="76"/>
      <c r="N129" s="76"/>
      <c r="O129" s="76"/>
      <c r="P129" s="131"/>
      <c r="Q129" s="131"/>
      <c r="R129" s="131"/>
      <c r="S129" s="131"/>
      <c r="T129" s="131"/>
      <c r="U129" s="131"/>
      <c r="V129" s="131"/>
      <c r="W129" s="131"/>
      <c r="X129" s="131"/>
      <c r="Y129" s="131"/>
      <c r="Z129" s="131"/>
      <c r="AA129" s="131"/>
    </row>
    <row r="130" spans="1:27" s="77" customFormat="1" hidden="1" x14ac:dyDescent="0.25">
      <c r="A130" s="75"/>
      <c r="B130" s="75"/>
      <c r="C130" s="75"/>
      <c r="D130" s="75"/>
      <c r="E130" s="112"/>
      <c r="F130" s="75"/>
      <c r="G130" s="75"/>
      <c r="H130" s="75"/>
      <c r="I130" s="75"/>
      <c r="J130" s="75"/>
      <c r="K130" s="76"/>
      <c r="L130" s="76"/>
      <c r="M130" s="76"/>
      <c r="N130" s="76"/>
      <c r="O130" s="76"/>
      <c r="P130" s="131"/>
      <c r="Q130" s="131"/>
      <c r="R130" s="131"/>
      <c r="S130" s="131"/>
      <c r="T130" s="131"/>
      <c r="U130" s="131"/>
      <c r="V130" s="131"/>
      <c r="W130" s="131"/>
      <c r="X130" s="131"/>
      <c r="Y130" s="131"/>
      <c r="Z130" s="131"/>
      <c r="AA130" s="131"/>
    </row>
    <row r="131" spans="1:27" s="77" customFormat="1" hidden="1" x14ac:dyDescent="0.25">
      <c r="A131" s="75"/>
      <c r="B131" s="75"/>
      <c r="C131" s="75"/>
      <c r="D131" s="75"/>
      <c r="E131" s="112"/>
      <c r="F131" s="75"/>
      <c r="G131" s="75"/>
      <c r="H131" s="75"/>
      <c r="I131" s="75"/>
      <c r="J131" s="75"/>
      <c r="K131" s="76"/>
      <c r="L131" s="76"/>
      <c r="M131" s="76"/>
      <c r="N131" s="76"/>
      <c r="O131" s="76"/>
      <c r="P131" s="131"/>
      <c r="Q131" s="131"/>
      <c r="R131" s="131"/>
      <c r="S131" s="131"/>
      <c r="T131" s="131"/>
      <c r="U131" s="131"/>
      <c r="V131" s="131"/>
      <c r="W131" s="131"/>
      <c r="X131" s="131"/>
      <c r="Y131" s="131"/>
      <c r="Z131" s="131"/>
      <c r="AA131" s="131"/>
    </row>
    <row r="132" spans="1:27" s="77" customFormat="1" hidden="1" x14ac:dyDescent="0.25">
      <c r="A132" s="75"/>
      <c r="B132" s="75"/>
      <c r="C132" s="75"/>
      <c r="D132" s="75"/>
      <c r="E132" s="112"/>
      <c r="F132" s="75"/>
      <c r="G132" s="75"/>
      <c r="H132" s="75"/>
      <c r="I132" s="75"/>
      <c r="J132" s="75"/>
      <c r="K132" s="76"/>
      <c r="L132" s="76"/>
      <c r="M132" s="76"/>
      <c r="N132" s="76"/>
      <c r="O132" s="76"/>
      <c r="P132" s="131"/>
      <c r="Q132" s="131"/>
      <c r="R132" s="131"/>
      <c r="S132" s="131"/>
      <c r="T132" s="131"/>
      <c r="U132" s="131"/>
      <c r="V132" s="131"/>
      <c r="W132" s="131"/>
      <c r="X132" s="131"/>
      <c r="Y132" s="131"/>
      <c r="Z132" s="131"/>
      <c r="AA132" s="131"/>
    </row>
    <row r="133" spans="1:27" s="77" customFormat="1" hidden="1" x14ac:dyDescent="0.25">
      <c r="A133" s="75"/>
      <c r="B133" s="75"/>
      <c r="C133" s="75"/>
      <c r="D133" s="75"/>
      <c r="E133" s="112"/>
      <c r="F133" s="75"/>
      <c r="G133" s="75"/>
      <c r="H133" s="75"/>
      <c r="I133" s="75"/>
      <c r="J133" s="75"/>
      <c r="K133" s="76"/>
      <c r="L133" s="76"/>
      <c r="M133" s="76"/>
      <c r="N133" s="76"/>
      <c r="O133" s="76"/>
      <c r="P133" s="131"/>
      <c r="Q133" s="131"/>
      <c r="R133" s="131"/>
      <c r="S133" s="131"/>
      <c r="T133" s="131"/>
      <c r="U133" s="131"/>
      <c r="V133" s="131"/>
      <c r="W133" s="131"/>
      <c r="X133" s="131"/>
      <c r="Y133" s="131"/>
      <c r="Z133" s="131"/>
      <c r="AA133" s="131"/>
    </row>
    <row r="134" spans="1:27" s="77" customFormat="1" hidden="1" x14ac:dyDescent="0.25">
      <c r="A134" s="75"/>
      <c r="B134" s="75"/>
      <c r="C134" s="75"/>
      <c r="D134" s="75"/>
      <c r="E134" s="112"/>
      <c r="F134" s="75"/>
      <c r="G134" s="75"/>
      <c r="H134" s="75"/>
      <c r="I134" s="75"/>
      <c r="J134" s="75"/>
      <c r="K134" s="76"/>
      <c r="L134" s="76"/>
      <c r="M134" s="76"/>
      <c r="N134" s="76"/>
      <c r="O134" s="76"/>
      <c r="P134" s="131"/>
      <c r="Q134" s="131"/>
      <c r="R134" s="131"/>
      <c r="S134" s="131"/>
      <c r="T134" s="131"/>
      <c r="U134" s="131"/>
      <c r="V134" s="131"/>
      <c r="W134" s="131"/>
      <c r="X134" s="131"/>
      <c r="Y134" s="131"/>
      <c r="Z134" s="131"/>
      <c r="AA134" s="131"/>
    </row>
    <row r="135" spans="1:27" s="77" customFormat="1" hidden="1" x14ac:dyDescent="0.25">
      <c r="A135" s="75"/>
      <c r="B135" s="75"/>
      <c r="C135" s="75"/>
      <c r="D135" s="75"/>
      <c r="E135" s="112"/>
      <c r="F135" s="75"/>
      <c r="G135" s="75"/>
      <c r="H135" s="75"/>
      <c r="I135" s="75"/>
      <c r="J135" s="75"/>
      <c r="K135" s="76"/>
      <c r="L135" s="76"/>
      <c r="M135" s="76"/>
      <c r="N135" s="76"/>
      <c r="O135" s="76"/>
      <c r="P135" s="131"/>
      <c r="Q135" s="131"/>
      <c r="R135" s="131"/>
      <c r="S135" s="131"/>
      <c r="T135" s="131"/>
      <c r="U135" s="131"/>
      <c r="V135" s="131"/>
      <c r="W135" s="131"/>
      <c r="X135" s="131"/>
      <c r="Y135" s="131"/>
      <c r="Z135" s="131"/>
      <c r="AA135" s="131"/>
    </row>
    <row r="136" spans="1:27" s="77" customFormat="1" hidden="1" x14ac:dyDescent="0.25">
      <c r="A136" s="75"/>
      <c r="B136" s="75"/>
      <c r="C136" s="75"/>
      <c r="D136" s="75"/>
      <c r="E136" s="112"/>
      <c r="F136" s="75"/>
      <c r="G136" s="75"/>
      <c r="H136" s="75"/>
      <c r="I136" s="75"/>
      <c r="J136" s="75"/>
      <c r="K136" s="76"/>
      <c r="L136" s="76"/>
      <c r="M136" s="76"/>
      <c r="N136" s="76"/>
      <c r="O136" s="76"/>
      <c r="P136" s="131"/>
      <c r="Q136" s="131"/>
      <c r="R136" s="131"/>
      <c r="S136" s="131"/>
      <c r="T136" s="131"/>
      <c r="U136" s="131"/>
      <c r="V136" s="131"/>
      <c r="W136" s="131"/>
      <c r="X136" s="131"/>
      <c r="Y136" s="131"/>
      <c r="Z136" s="131"/>
      <c r="AA136" s="131"/>
    </row>
    <row r="137" spans="1:27" s="77" customFormat="1" hidden="1" x14ac:dyDescent="0.25">
      <c r="A137" s="75"/>
      <c r="B137" s="75"/>
      <c r="C137" s="75"/>
      <c r="D137" s="75"/>
      <c r="E137" s="112"/>
      <c r="F137" s="75"/>
      <c r="G137" s="75"/>
      <c r="H137" s="75"/>
      <c r="I137" s="75"/>
      <c r="J137" s="75"/>
      <c r="K137" s="76"/>
      <c r="L137" s="76"/>
      <c r="M137" s="76"/>
      <c r="N137" s="76"/>
      <c r="O137" s="76"/>
      <c r="P137" s="131"/>
      <c r="Q137" s="131"/>
      <c r="R137" s="131"/>
      <c r="S137" s="131"/>
      <c r="T137" s="131"/>
      <c r="U137" s="131"/>
      <c r="V137" s="131"/>
      <c r="W137" s="131"/>
      <c r="X137" s="131"/>
      <c r="Y137" s="131"/>
      <c r="Z137" s="131"/>
      <c r="AA137" s="131"/>
    </row>
    <row r="138" spans="1:27" s="77" customFormat="1" hidden="1" x14ac:dyDescent="0.25">
      <c r="A138" s="75"/>
      <c r="B138" s="75"/>
      <c r="C138" s="75"/>
      <c r="D138" s="75"/>
      <c r="E138" s="112"/>
      <c r="F138" s="75"/>
      <c r="G138" s="75"/>
      <c r="H138" s="75"/>
      <c r="I138" s="75"/>
      <c r="J138" s="75"/>
      <c r="K138" s="76"/>
      <c r="L138" s="76"/>
      <c r="M138" s="76"/>
      <c r="N138" s="76"/>
      <c r="O138" s="76"/>
      <c r="P138" s="131"/>
      <c r="Q138" s="131"/>
      <c r="R138" s="131"/>
      <c r="S138" s="131"/>
      <c r="T138" s="131"/>
      <c r="U138" s="131"/>
      <c r="V138" s="131"/>
      <c r="W138" s="131"/>
      <c r="X138" s="131"/>
      <c r="Y138" s="131"/>
      <c r="Z138" s="131"/>
      <c r="AA138" s="131"/>
    </row>
    <row r="139" spans="1:27" s="77" customFormat="1" hidden="1" x14ac:dyDescent="0.25">
      <c r="A139" s="75"/>
      <c r="B139" s="75"/>
      <c r="C139" s="75"/>
      <c r="D139" s="75"/>
      <c r="E139" s="112"/>
      <c r="F139" s="75"/>
      <c r="G139" s="75"/>
      <c r="H139" s="75"/>
      <c r="I139" s="75"/>
      <c r="J139" s="75"/>
      <c r="K139" s="76"/>
      <c r="L139" s="76"/>
      <c r="M139" s="76"/>
      <c r="N139" s="76"/>
      <c r="O139" s="76"/>
      <c r="P139" s="131"/>
      <c r="Q139" s="131"/>
      <c r="R139" s="131"/>
      <c r="S139" s="131"/>
      <c r="T139" s="131"/>
      <c r="U139" s="131"/>
      <c r="V139" s="131"/>
      <c r="W139" s="131"/>
      <c r="X139" s="131"/>
      <c r="Y139" s="131"/>
      <c r="Z139" s="131"/>
      <c r="AA139" s="131"/>
    </row>
    <row r="140" spans="1:27" s="77" customFormat="1" hidden="1" x14ac:dyDescent="0.25">
      <c r="A140" s="75"/>
      <c r="B140" s="75"/>
      <c r="C140" s="75"/>
      <c r="D140" s="75"/>
      <c r="E140" s="112"/>
      <c r="F140" s="75"/>
      <c r="G140" s="75"/>
      <c r="H140" s="75"/>
      <c r="I140" s="75"/>
      <c r="J140" s="75"/>
      <c r="K140" s="76"/>
      <c r="L140" s="76"/>
      <c r="M140" s="76"/>
      <c r="N140" s="76"/>
      <c r="O140" s="76"/>
      <c r="P140" s="131"/>
      <c r="Q140" s="131"/>
      <c r="R140" s="131"/>
      <c r="S140" s="131"/>
      <c r="T140" s="131"/>
      <c r="U140" s="131"/>
      <c r="V140" s="131"/>
      <c r="W140" s="131"/>
      <c r="X140" s="131"/>
      <c r="Y140" s="131"/>
      <c r="Z140" s="131"/>
      <c r="AA140" s="131"/>
    </row>
    <row r="141" spans="1:27" s="77" customFormat="1" hidden="1" x14ac:dyDescent="0.25">
      <c r="A141" s="75"/>
      <c r="B141" s="75"/>
      <c r="C141" s="75"/>
      <c r="D141" s="75"/>
      <c r="E141" s="112"/>
      <c r="F141" s="75"/>
      <c r="G141" s="75"/>
      <c r="H141" s="75"/>
      <c r="I141" s="75"/>
      <c r="J141" s="75"/>
      <c r="K141" s="76"/>
      <c r="L141" s="76"/>
      <c r="M141" s="76"/>
      <c r="N141" s="76"/>
      <c r="O141" s="76"/>
      <c r="P141" s="131"/>
      <c r="Q141" s="131"/>
      <c r="R141" s="131"/>
      <c r="S141" s="131"/>
      <c r="T141" s="131"/>
      <c r="U141" s="131"/>
      <c r="V141" s="131"/>
      <c r="W141" s="131"/>
      <c r="X141" s="131"/>
      <c r="Y141" s="131"/>
      <c r="Z141" s="131"/>
      <c r="AA141" s="131"/>
    </row>
    <row r="142" spans="1:27" s="77" customFormat="1" hidden="1" x14ac:dyDescent="0.25">
      <c r="A142" s="75"/>
      <c r="B142" s="75"/>
      <c r="C142" s="75"/>
      <c r="D142" s="75"/>
      <c r="E142" s="112"/>
      <c r="F142" s="75"/>
      <c r="G142" s="75"/>
      <c r="H142" s="75"/>
      <c r="I142" s="75"/>
      <c r="J142" s="75"/>
      <c r="K142" s="76"/>
      <c r="L142" s="76"/>
      <c r="M142" s="76"/>
      <c r="N142" s="76"/>
      <c r="O142" s="76"/>
      <c r="P142" s="131"/>
      <c r="Q142" s="131"/>
      <c r="R142" s="131"/>
      <c r="S142" s="131"/>
      <c r="T142" s="131"/>
      <c r="U142" s="131"/>
      <c r="V142" s="131"/>
      <c r="W142" s="131"/>
      <c r="X142" s="131"/>
      <c r="Y142" s="131"/>
      <c r="Z142" s="131"/>
      <c r="AA142" s="131"/>
    </row>
    <row r="143" spans="1:27" s="77" customFormat="1" hidden="1" x14ac:dyDescent="0.25">
      <c r="A143" s="75"/>
      <c r="B143" s="75"/>
      <c r="C143" s="75"/>
      <c r="D143" s="75"/>
      <c r="E143" s="112"/>
      <c r="F143" s="75"/>
      <c r="G143" s="75"/>
      <c r="H143" s="75"/>
      <c r="I143" s="75"/>
      <c r="J143" s="75"/>
      <c r="K143" s="76"/>
      <c r="L143" s="76"/>
      <c r="M143" s="76"/>
      <c r="N143" s="76"/>
      <c r="O143" s="76"/>
      <c r="P143" s="131"/>
      <c r="Q143" s="131"/>
      <c r="R143" s="131"/>
      <c r="S143" s="131"/>
      <c r="T143" s="131"/>
      <c r="U143" s="131"/>
      <c r="V143" s="131"/>
      <c r="W143" s="131"/>
      <c r="X143" s="131"/>
      <c r="Y143" s="131"/>
      <c r="Z143" s="131"/>
      <c r="AA143" s="131"/>
    </row>
    <row r="144" spans="1:27" s="77" customFormat="1" hidden="1" x14ac:dyDescent="0.25">
      <c r="A144" s="75"/>
      <c r="B144" s="75"/>
      <c r="C144" s="75"/>
      <c r="D144" s="75"/>
      <c r="E144" s="112"/>
      <c r="F144" s="75"/>
      <c r="G144" s="75"/>
      <c r="H144" s="75"/>
      <c r="I144" s="75"/>
      <c r="J144" s="75"/>
      <c r="K144" s="76"/>
      <c r="L144" s="76"/>
      <c r="M144" s="76"/>
      <c r="N144" s="76"/>
      <c r="O144" s="76"/>
      <c r="P144" s="131"/>
      <c r="Q144" s="131"/>
      <c r="R144" s="131"/>
      <c r="S144" s="131"/>
      <c r="T144" s="131"/>
      <c r="U144" s="131"/>
      <c r="V144" s="131"/>
      <c r="W144" s="131"/>
      <c r="X144" s="131"/>
      <c r="Y144" s="131"/>
      <c r="Z144" s="131"/>
      <c r="AA144" s="131"/>
    </row>
    <row r="145" spans="1:27" s="77" customFormat="1" hidden="1" x14ac:dyDescent="0.25">
      <c r="A145" s="75"/>
      <c r="B145" s="75"/>
      <c r="C145" s="75"/>
      <c r="D145" s="75"/>
      <c r="E145" s="112"/>
      <c r="F145" s="75"/>
      <c r="G145" s="75"/>
      <c r="H145" s="75"/>
      <c r="I145" s="75"/>
      <c r="J145" s="75"/>
      <c r="K145" s="76"/>
      <c r="L145" s="76"/>
      <c r="M145" s="76"/>
      <c r="N145" s="76"/>
      <c r="O145" s="76"/>
      <c r="P145" s="131"/>
      <c r="Q145" s="131"/>
      <c r="R145" s="131"/>
      <c r="S145" s="131"/>
      <c r="T145" s="131"/>
      <c r="U145" s="131"/>
      <c r="V145" s="131"/>
      <c r="W145" s="131"/>
      <c r="X145" s="131"/>
      <c r="Y145" s="131"/>
      <c r="Z145" s="131"/>
      <c r="AA145" s="131"/>
    </row>
    <row r="146" spans="1:27" s="77" customFormat="1" hidden="1" x14ac:dyDescent="0.25">
      <c r="A146" s="75"/>
      <c r="B146" s="75"/>
      <c r="C146" s="75"/>
      <c r="D146" s="75"/>
      <c r="E146" s="112"/>
      <c r="F146" s="75"/>
      <c r="G146" s="75"/>
      <c r="H146" s="75"/>
      <c r="I146" s="75"/>
      <c r="J146" s="75"/>
      <c r="K146" s="76"/>
      <c r="L146" s="76"/>
      <c r="M146" s="76"/>
      <c r="N146" s="76"/>
      <c r="O146" s="76"/>
      <c r="P146" s="131"/>
      <c r="Q146" s="131"/>
      <c r="R146" s="131"/>
      <c r="S146" s="131"/>
      <c r="T146" s="131"/>
      <c r="U146" s="131"/>
      <c r="V146" s="131"/>
      <c r="W146" s="131"/>
      <c r="X146" s="131"/>
      <c r="Y146" s="131"/>
      <c r="Z146" s="131"/>
      <c r="AA146" s="131"/>
    </row>
    <row r="147" spans="1:27" s="77" customFormat="1" hidden="1" x14ac:dyDescent="0.25">
      <c r="A147" s="75"/>
      <c r="B147" s="75"/>
      <c r="C147" s="75"/>
      <c r="D147" s="75"/>
      <c r="E147" s="112"/>
      <c r="F147" s="75"/>
      <c r="G147" s="75"/>
      <c r="H147" s="75"/>
      <c r="I147" s="75"/>
      <c r="J147" s="75"/>
      <c r="K147" s="76"/>
      <c r="L147" s="76"/>
      <c r="M147" s="76"/>
      <c r="N147" s="76"/>
      <c r="O147" s="76"/>
      <c r="P147" s="131"/>
      <c r="Q147" s="131"/>
      <c r="R147" s="131"/>
      <c r="S147" s="131"/>
      <c r="T147" s="131"/>
      <c r="U147" s="131"/>
      <c r="V147" s="131"/>
      <c r="W147" s="131"/>
      <c r="X147" s="131"/>
      <c r="Y147" s="131"/>
      <c r="Z147" s="131"/>
      <c r="AA147" s="131"/>
    </row>
    <row r="148" spans="1:27" s="77" customFormat="1" hidden="1" x14ac:dyDescent="0.25">
      <c r="A148" s="75"/>
      <c r="B148" s="75"/>
      <c r="C148" s="75"/>
      <c r="D148" s="75"/>
      <c r="E148" s="112"/>
      <c r="F148" s="75"/>
      <c r="G148" s="75"/>
      <c r="H148" s="75"/>
      <c r="I148" s="75"/>
      <c r="J148" s="75"/>
      <c r="K148" s="76"/>
      <c r="L148" s="76"/>
      <c r="M148" s="76"/>
      <c r="N148" s="76"/>
      <c r="O148" s="76"/>
      <c r="P148" s="131"/>
      <c r="Q148" s="131"/>
      <c r="R148" s="131"/>
      <c r="S148" s="131"/>
      <c r="T148" s="131"/>
      <c r="U148" s="131"/>
      <c r="V148" s="131"/>
      <c r="W148" s="131"/>
      <c r="X148" s="131"/>
      <c r="Y148" s="131"/>
      <c r="Z148" s="131"/>
      <c r="AA148" s="131"/>
    </row>
    <row r="149" spans="1:27" s="77" customFormat="1" hidden="1" x14ac:dyDescent="0.25">
      <c r="A149" s="75"/>
      <c r="B149" s="75"/>
      <c r="C149" s="75"/>
      <c r="D149" s="75"/>
      <c r="E149" s="112"/>
      <c r="F149" s="75"/>
      <c r="G149" s="75"/>
      <c r="H149" s="75"/>
      <c r="I149" s="75"/>
      <c r="J149" s="75"/>
      <c r="K149" s="76"/>
      <c r="L149" s="76"/>
      <c r="M149" s="76"/>
      <c r="N149" s="76"/>
      <c r="O149" s="76"/>
      <c r="P149" s="131"/>
      <c r="Q149" s="131"/>
      <c r="R149" s="131"/>
      <c r="S149" s="131"/>
      <c r="T149" s="131"/>
      <c r="U149" s="131"/>
      <c r="V149" s="131"/>
      <c r="W149" s="131"/>
      <c r="X149" s="131"/>
      <c r="Y149" s="131"/>
      <c r="Z149" s="131"/>
      <c r="AA149" s="131"/>
    </row>
    <row r="150" spans="1:27" s="77" customFormat="1" hidden="1" x14ac:dyDescent="0.25">
      <c r="A150" s="75"/>
      <c r="B150" s="75"/>
      <c r="C150" s="75"/>
      <c r="D150" s="75"/>
      <c r="E150" s="112"/>
      <c r="F150" s="75"/>
      <c r="G150" s="75"/>
      <c r="H150" s="75"/>
      <c r="I150" s="75"/>
      <c r="J150" s="75"/>
      <c r="K150" s="76"/>
      <c r="L150" s="76"/>
      <c r="M150" s="76"/>
      <c r="N150" s="76"/>
      <c r="O150" s="76"/>
      <c r="P150" s="131"/>
      <c r="Q150" s="131"/>
      <c r="R150" s="131"/>
      <c r="S150" s="131"/>
      <c r="T150" s="131"/>
      <c r="U150" s="131"/>
      <c r="V150" s="131"/>
      <c r="W150" s="131"/>
      <c r="X150" s="131"/>
      <c r="Y150" s="131"/>
      <c r="Z150" s="131"/>
      <c r="AA150" s="131"/>
    </row>
    <row r="151" spans="1:27" s="77" customFormat="1" hidden="1" x14ac:dyDescent="0.25">
      <c r="A151" s="75"/>
      <c r="B151" s="75"/>
      <c r="C151" s="75"/>
      <c r="D151" s="75"/>
      <c r="E151" s="112"/>
      <c r="F151" s="75"/>
      <c r="G151" s="75"/>
      <c r="H151" s="75"/>
      <c r="I151" s="75"/>
      <c r="J151" s="75"/>
      <c r="K151" s="76"/>
      <c r="L151" s="76"/>
      <c r="M151" s="76"/>
      <c r="N151" s="76"/>
      <c r="O151" s="76"/>
      <c r="P151" s="131"/>
      <c r="Q151" s="131"/>
      <c r="R151" s="131"/>
      <c r="S151" s="131"/>
      <c r="T151" s="131"/>
      <c r="U151" s="131"/>
      <c r="V151" s="131"/>
      <c r="W151" s="131"/>
      <c r="X151" s="131"/>
      <c r="Y151" s="131"/>
      <c r="Z151" s="131"/>
      <c r="AA151" s="131"/>
    </row>
    <row r="152" spans="1:27" s="77" customFormat="1" hidden="1" x14ac:dyDescent="0.25">
      <c r="A152" s="75"/>
      <c r="B152" s="75"/>
      <c r="C152" s="75"/>
      <c r="D152" s="75"/>
      <c r="E152" s="112"/>
      <c r="F152" s="75"/>
      <c r="G152" s="75"/>
      <c r="H152" s="75"/>
      <c r="I152" s="75"/>
      <c r="J152" s="75"/>
      <c r="K152" s="76"/>
      <c r="L152" s="76"/>
      <c r="M152" s="76"/>
      <c r="N152" s="76"/>
      <c r="O152" s="76"/>
      <c r="P152" s="131"/>
      <c r="Q152" s="131"/>
      <c r="R152" s="131"/>
      <c r="S152" s="131"/>
      <c r="T152" s="131"/>
      <c r="U152" s="131"/>
      <c r="V152" s="131"/>
      <c r="W152" s="131"/>
      <c r="X152" s="131"/>
      <c r="Y152" s="131"/>
      <c r="Z152" s="131"/>
      <c r="AA152" s="131"/>
    </row>
    <row r="153" spans="1:27" s="77" customFormat="1" hidden="1" x14ac:dyDescent="0.25">
      <c r="A153" s="75"/>
      <c r="B153" s="75"/>
      <c r="C153" s="75"/>
      <c r="D153" s="75"/>
      <c r="E153" s="112"/>
      <c r="F153" s="75"/>
      <c r="G153" s="75"/>
      <c r="H153" s="75"/>
      <c r="I153" s="75"/>
      <c r="J153" s="75"/>
      <c r="K153" s="76"/>
      <c r="L153" s="76"/>
      <c r="M153" s="76"/>
      <c r="N153" s="76"/>
      <c r="O153" s="76"/>
      <c r="P153" s="131"/>
      <c r="Q153" s="131"/>
      <c r="R153" s="131"/>
      <c r="S153" s="131"/>
      <c r="T153" s="131"/>
      <c r="U153" s="131"/>
      <c r="V153" s="131"/>
      <c r="W153" s="131"/>
      <c r="X153" s="131"/>
      <c r="Y153" s="131"/>
      <c r="Z153" s="131"/>
      <c r="AA153" s="131"/>
    </row>
    <row r="154" spans="1:27" s="77" customFormat="1" hidden="1" x14ac:dyDescent="0.25">
      <c r="A154" s="75"/>
      <c r="B154" s="75"/>
      <c r="C154" s="75"/>
      <c r="D154" s="75"/>
      <c r="E154" s="112"/>
      <c r="F154" s="75"/>
      <c r="G154" s="75"/>
      <c r="H154" s="75"/>
      <c r="I154" s="75"/>
      <c r="J154" s="75"/>
      <c r="K154" s="76"/>
      <c r="L154" s="76"/>
      <c r="M154" s="76"/>
      <c r="N154" s="76"/>
      <c r="O154" s="76"/>
      <c r="P154" s="131"/>
      <c r="Q154" s="131"/>
      <c r="R154" s="131"/>
      <c r="S154" s="131"/>
      <c r="T154" s="131"/>
      <c r="U154" s="131"/>
      <c r="V154" s="131"/>
      <c r="W154" s="131"/>
      <c r="X154" s="131"/>
      <c r="Y154" s="131"/>
      <c r="Z154" s="131"/>
      <c r="AA154" s="131"/>
    </row>
    <row r="155" spans="1:27" s="77" customFormat="1" hidden="1" x14ac:dyDescent="0.25">
      <c r="A155" s="75"/>
      <c r="B155" s="75"/>
      <c r="C155" s="75"/>
      <c r="D155" s="75"/>
      <c r="E155" s="112"/>
      <c r="F155" s="75"/>
      <c r="G155" s="75"/>
      <c r="H155" s="75"/>
      <c r="I155" s="75"/>
      <c r="J155" s="75"/>
      <c r="K155" s="76"/>
      <c r="L155" s="76"/>
      <c r="M155" s="76"/>
      <c r="N155" s="76"/>
      <c r="O155" s="76"/>
      <c r="P155" s="131"/>
      <c r="Q155" s="131"/>
      <c r="R155" s="131"/>
      <c r="S155" s="131"/>
      <c r="T155" s="131"/>
      <c r="U155" s="131"/>
      <c r="V155" s="131"/>
      <c r="W155" s="131"/>
      <c r="X155" s="131"/>
      <c r="Y155" s="131"/>
      <c r="Z155" s="131"/>
      <c r="AA155" s="131"/>
    </row>
    <row r="156" spans="1:27" s="77" customFormat="1" hidden="1" x14ac:dyDescent="0.25">
      <c r="A156" s="75"/>
      <c r="B156" s="75"/>
      <c r="C156" s="75"/>
      <c r="D156" s="75"/>
      <c r="E156" s="112"/>
      <c r="F156" s="75"/>
      <c r="G156" s="75"/>
      <c r="H156" s="75"/>
      <c r="I156" s="75"/>
      <c r="J156" s="75"/>
      <c r="K156" s="76"/>
      <c r="L156" s="76"/>
      <c r="M156" s="76"/>
      <c r="N156" s="76"/>
      <c r="O156" s="76"/>
      <c r="P156" s="131"/>
      <c r="Q156" s="131"/>
      <c r="R156" s="131"/>
      <c r="S156" s="131"/>
      <c r="T156" s="131"/>
      <c r="U156" s="131"/>
      <c r="V156" s="131"/>
      <c r="W156" s="131"/>
      <c r="X156" s="131"/>
      <c r="Y156" s="131"/>
      <c r="Z156" s="131"/>
      <c r="AA156" s="131"/>
    </row>
    <row r="157" spans="1:27" s="77" customFormat="1" hidden="1" x14ac:dyDescent="0.25">
      <c r="A157" s="75"/>
      <c r="B157" s="75"/>
      <c r="C157" s="75"/>
      <c r="D157" s="75"/>
      <c r="E157" s="112"/>
      <c r="F157" s="75"/>
      <c r="G157" s="75"/>
      <c r="H157" s="75"/>
      <c r="I157" s="75"/>
      <c r="J157" s="75"/>
      <c r="K157" s="76"/>
      <c r="L157" s="76"/>
      <c r="M157" s="76"/>
      <c r="N157" s="76"/>
      <c r="O157" s="76"/>
      <c r="P157" s="131"/>
      <c r="Q157" s="131"/>
      <c r="R157" s="131"/>
      <c r="S157" s="131"/>
      <c r="T157" s="131"/>
      <c r="U157" s="131"/>
      <c r="V157" s="131"/>
      <c r="W157" s="131"/>
      <c r="X157" s="131"/>
      <c r="Y157" s="131"/>
      <c r="Z157" s="131"/>
      <c r="AA157" s="131"/>
    </row>
    <row r="158" spans="1:27" s="77" customFormat="1" hidden="1" x14ac:dyDescent="0.25">
      <c r="A158" s="75"/>
      <c r="B158" s="75"/>
      <c r="C158" s="75"/>
      <c r="D158" s="75"/>
      <c r="E158" s="112"/>
      <c r="F158" s="75"/>
      <c r="G158" s="75"/>
      <c r="H158" s="75"/>
      <c r="I158" s="75"/>
      <c r="J158" s="75"/>
      <c r="K158" s="76"/>
      <c r="L158" s="76"/>
      <c r="M158" s="76"/>
      <c r="N158" s="76"/>
      <c r="O158" s="76"/>
      <c r="P158" s="131"/>
      <c r="Q158" s="131"/>
      <c r="R158" s="131"/>
      <c r="S158" s="131"/>
      <c r="T158" s="131"/>
      <c r="U158" s="131"/>
      <c r="V158" s="131"/>
      <c r="W158" s="131"/>
      <c r="X158" s="131"/>
      <c r="Y158" s="131"/>
      <c r="Z158" s="131"/>
      <c r="AA158" s="131"/>
    </row>
    <row r="159" spans="1:27" s="77" customFormat="1" hidden="1" x14ac:dyDescent="0.25">
      <c r="A159" s="75"/>
      <c r="B159" s="75"/>
      <c r="C159" s="75"/>
      <c r="D159" s="75"/>
      <c r="E159" s="112"/>
      <c r="F159" s="75"/>
      <c r="G159" s="75"/>
      <c r="H159" s="75"/>
      <c r="I159" s="75"/>
      <c r="J159" s="75"/>
      <c r="K159" s="76"/>
      <c r="L159" s="76"/>
      <c r="M159" s="76"/>
      <c r="N159" s="76"/>
      <c r="O159" s="76"/>
      <c r="P159" s="131"/>
      <c r="Q159" s="131"/>
      <c r="R159" s="131"/>
      <c r="S159" s="131"/>
      <c r="T159" s="131"/>
      <c r="U159" s="131"/>
      <c r="V159" s="131"/>
      <c r="W159" s="131"/>
      <c r="X159" s="131"/>
      <c r="Y159" s="131"/>
      <c r="Z159" s="131"/>
      <c r="AA159" s="131"/>
    </row>
    <row r="160" spans="1:27" s="77" customFormat="1" hidden="1" x14ac:dyDescent="0.25">
      <c r="A160" s="75"/>
      <c r="B160" s="75"/>
      <c r="C160" s="75"/>
      <c r="D160" s="75"/>
      <c r="E160" s="112"/>
      <c r="F160" s="75"/>
      <c r="G160" s="75"/>
      <c r="H160" s="75"/>
      <c r="I160" s="75"/>
      <c r="J160" s="75"/>
      <c r="K160" s="76"/>
      <c r="L160" s="76"/>
      <c r="M160" s="76"/>
      <c r="N160" s="76"/>
      <c r="O160" s="76"/>
      <c r="P160" s="131"/>
      <c r="Q160" s="131"/>
      <c r="R160" s="131"/>
      <c r="S160" s="131"/>
      <c r="T160" s="131"/>
      <c r="U160" s="131"/>
      <c r="V160" s="131"/>
      <c r="W160" s="131"/>
      <c r="X160" s="131"/>
      <c r="Y160" s="131"/>
      <c r="Z160" s="131"/>
      <c r="AA160" s="131"/>
    </row>
    <row r="161" spans="1:27" s="77" customFormat="1" hidden="1" x14ac:dyDescent="0.25">
      <c r="A161" s="75"/>
      <c r="B161" s="75"/>
      <c r="C161" s="75"/>
      <c r="D161" s="75"/>
      <c r="E161" s="112"/>
      <c r="F161" s="75"/>
      <c r="G161" s="75"/>
      <c r="H161" s="75"/>
      <c r="I161" s="75"/>
      <c r="J161" s="75"/>
      <c r="K161" s="76"/>
      <c r="L161" s="76"/>
      <c r="M161" s="76"/>
      <c r="N161" s="76"/>
      <c r="O161" s="76"/>
      <c r="P161" s="131"/>
      <c r="Q161" s="131"/>
      <c r="R161" s="131"/>
      <c r="S161" s="131"/>
      <c r="T161" s="131"/>
      <c r="U161" s="131"/>
      <c r="V161" s="131"/>
      <c r="W161" s="131"/>
      <c r="X161" s="131"/>
      <c r="Y161" s="131"/>
      <c r="Z161" s="131"/>
      <c r="AA161" s="131"/>
    </row>
    <row r="162" spans="1:27" s="77" customFormat="1" hidden="1" x14ac:dyDescent="0.25">
      <c r="A162" s="75"/>
      <c r="B162" s="75"/>
      <c r="C162" s="75"/>
      <c r="D162" s="75"/>
      <c r="E162" s="112"/>
      <c r="F162" s="75"/>
      <c r="G162" s="75"/>
      <c r="H162" s="75"/>
      <c r="I162" s="75"/>
      <c r="J162" s="75"/>
      <c r="K162" s="76"/>
      <c r="L162" s="76"/>
      <c r="M162" s="76"/>
      <c r="N162" s="76"/>
      <c r="O162" s="76"/>
      <c r="P162" s="131"/>
      <c r="Q162" s="131"/>
      <c r="R162" s="131"/>
      <c r="S162" s="131"/>
      <c r="T162" s="131"/>
      <c r="U162" s="131"/>
      <c r="V162" s="131"/>
      <c r="W162" s="131"/>
      <c r="X162" s="131"/>
      <c r="Y162" s="131"/>
      <c r="Z162" s="131"/>
      <c r="AA162" s="131"/>
    </row>
    <row r="163" spans="1:27" s="77" customFormat="1" hidden="1" x14ac:dyDescent="0.25">
      <c r="A163" s="75"/>
      <c r="B163" s="75"/>
      <c r="C163" s="75"/>
      <c r="D163" s="75"/>
      <c r="E163" s="112"/>
      <c r="F163" s="75"/>
      <c r="G163" s="75"/>
      <c r="H163" s="75"/>
      <c r="I163" s="75"/>
      <c r="J163" s="75"/>
      <c r="K163" s="76"/>
      <c r="L163" s="76"/>
      <c r="M163" s="76"/>
      <c r="N163" s="76"/>
      <c r="O163" s="76"/>
      <c r="P163" s="131"/>
      <c r="Q163" s="131"/>
      <c r="R163" s="131"/>
      <c r="S163" s="131"/>
      <c r="T163" s="131"/>
      <c r="U163" s="131"/>
      <c r="V163" s="131"/>
      <c r="W163" s="131"/>
      <c r="X163" s="131"/>
      <c r="Y163" s="131"/>
      <c r="Z163" s="131"/>
      <c r="AA163" s="131"/>
    </row>
    <row r="164" spans="1:27" s="77" customFormat="1" hidden="1" x14ac:dyDescent="0.25">
      <c r="A164" s="75"/>
      <c r="B164" s="75"/>
      <c r="C164" s="75"/>
      <c r="D164" s="75"/>
      <c r="E164" s="112"/>
      <c r="F164" s="75"/>
      <c r="G164" s="75"/>
      <c r="H164" s="75"/>
      <c r="I164" s="75"/>
      <c r="J164" s="75"/>
      <c r="K164" s="76"/>
      <c r="L164" s="76"/>
      <c r="M164" s="76"/>
      <c r="N164" s="76"/>
      <c r="O164" s="76"/>
      <c r="P164" s="131"/>
      <c r="Q164" s="131"/>
      <c r="R164" s="131"/>
      <c r="S164" s="131"/>
      <c r="T164" s="131"/>
      <c r="U164" s="131"/>
      <c r="V164" s="131"/>
      <c r="W164" s="131"/>
      <c r="X164" s="131"/>
      <c r="Y164" s="131"/>
      <c r="Z164" s="131"/>
      <c r="AA164" s="131"/>
    </row>
    <row r="165" spans="1:27" s="77" customFormat="1" hidden="1" x14ac:dyDescent="0.25">
      <c r="A165" s="75"/>
      <c r="B165" s="75"/>
      <c r="C165" s="75"/>
      <c r="D165" s="75"/>
      <c r="E165" s="112"/>
      <c r="F165" s="75"/>
      <c r="G165" s="75"/>
      <c r="H165" s="75"/>
      <c r="I165" s="75"/>
      <c r="J165" s="75"/>
      <c r="K165" s="76"/>
      <c r="L165" s="76"/>
      <c r="M165" s="76"/>
      <c r="N165" s="76"/>
      <c r="O165" s="76"/>
      <c r="P165" s="131"/>
      <c r="Q165" s="131"/>
      <c r="R165" s="131"/>
      <c r="S165" s="131"/>
      <c r="T165" s="131"/>
      <c r="U165" s="131"/>
      <c r="V165" s="131"/>
      <c r="W165" s="131"/>
      <c r="X165" s="131"/>
      <c r="Y165" s="131"/>
      <c r="Z165" s="131"/>
      <c r="AA165" s="131"/>
    </row>
    <row r="166" spans="1:27" s="77" customFormat="1" hidden="1" x14ac:dyDescent="0.25">
      <c r="A166" s="75"/>
      <c r="B166" s="75"/>
      <c r="C166" s="75"/>
      <c r="D166" s="75"/>
      <c r="E166" s="112"/>
      <c r="F166" s="75"/>
      <c r="G166" s="75"/>
      <c r="H166" s="75"/>
      <c r="I166" s="75"/>
      <c r="J166" s="75"/>
      <c r="K166" s="76"/>
      <c r="L166" s="76"/>
      <c r="M166" s="76"/>
      <c r="N166" s="76"/>
      <c r="O166" s="76"/>
      <c r="P166" s="131"/>
      <c r="Q166" s="131"/>
      <c r="R166" s="131"/>
      <c r="S166" s="131"/>
      <c r="T166" s="131"/>
      <c r="U166" s="131"/>
      <c r="V166" s="131"/>
      <c r="W166" s="131"/>
      <c r="X166" s="131"/>
      <c r="Y166" s="131"/>
      <c r="Z166" s="131"/>
      <c r="AA166" s="131"/>
    </row>
    <row r="167" spans="1:27" s="77" customFormat="1" hidden="1" x14ac:dyDescent="0.25">
      <c r="A167" s="75"/>
      <c r="B167" s="75"/>
      <c r="C167" s="75"/>
      <c r="D167" s="75"/>
      <c r="E167" s="112"/>
      <c r="F167" s="75"/>
      <c r="G167" s="75"/>
      <c r="H167" s="75"/>
      <c r="I167" s="75"/>
      <c r="J167" s="75"/>
      <c r="K167" s="76"/>
      <c r="L167" s="76"/>
      <c r="M167" s="76"/>
      <c r="N167" s="76"/>
      <c r="O167" s="76"/>
      <c r="P167" s="131"/>
      <c r="Q167" s="131"/>
      <c r="R167" s="131"/>
      <c r="S167" s="131"/>
      <c r="T167" s="131"/>
      <c r="U167" s="131"/>
      <c r="V167" s="131"/>
      <c r="W167" s="131"/>
      <c r="X167" s="131"/>
      <c r="Y167" s="131"/>
      <c r="Z167" s="131"/>
      <c r="AA167" s="131"/>
    </row>
    <row r="168" spans="1:27" s="77" customFormat="1" hidden="1" x14ac:dyDescent="0.25">
      <c r="A168" s="75"/>
      <c r="B168" s="75"/>
      <c r="C168" s="75"/>
      <c r="D168" s="75"/>
      <c r="E168" s="112"/>
      <c r="F168" s="75"/>
      <c r="G168" s="75"/>
      <c r="H168" s="75"/>
      <c r="I168" s="75"/>
      <c r="J168" s="75"/>
      <c r="K168" s="76"/>
      <c r="L168" s="76"/>
      <c r="M168" s="76"/>
      <c r="N168" s="76"/>
      <c r="O168" s="76"/>
      <c r="P168" s="131"/>
      <c r="Q168" s="131"/>
      <c r="R168" s="131"/>
      <c r="S168" s="131"/>
      <c r="T168" s="131"/>
      <c r="U168" s="131"/>
      <c r="V168" s="131"/>
      <c r="W168" s="131"/>
      <c r="X168" s="131"/>
      <c r="Y168" s="131"/>
      <c r="Z168" s="131"/>
      <c r="AA168" s="131"/>
    </row>
    <row r="169" spans="1:27" s="77" customFormat="1" hidden="1" x14ac:dyDescent="0.25">
      <c r="A169" s="75"/>
      <c r="B169" s="75"/>
      <c r="C169" s="75"/>
      <c r="D169" s="75"/>
      <c r="E169" s="112"/>
      <c r="F169" s="75"/>
      <c r="G169" s="75"/>
      <c r="H169" s="75"/>
      <c r="I169" s="75"/>
      <c r="J169" s="75"/>
      <c r="K169" s="76"/>
      <c r="L169" s="76"/>
      <c r="M169" s="76"/>
      <c r="N169" s="76"/>
      <c r="O169" s="76"/>
      <c r="P169" s="131"/>
      <c r="Q169" s="131"/>
      <c r="R169" s="131"/>
      <c r="S169" s="131"/>
      <c r="T169" s="131"/>
      <c r="U169" s="131"/>
      <c r="V169" s="131"/>
      <c r="W169" s="131"/>
      <c r="X169" s="131"/>
      <c r="Y169" s="131"/>
      <c r="Z169" s="131"/>
      <c r="AA169" s="131"/>
    </row>
    <row r="170" spans="1:27" s="77" customFormat="1" hidden="1" x14ac:dyDescent="0.25">
      <c r="A170" s="75"/>
      <c r="B170" s="75"/>
      <c r="C170" s="75"/>
      <c r="D170" s="75"/>
      <c r="E170" s="112"/>
      <c r="F170" s="75"/>
      <c r="G170" s="75"/>
      <c r="H170" s="75"/>
      <c r="I170" s="75"/>
      <c r="J170" s="75"/>
      <c r="K170" s="76"/>
      <c r="L170" s="76"/>
      <c r="M170" s="76"/>
      <c r="N170" s="76"/>
      <c r="O170" s="76"/>
      <c r="P170" s="131"/>
      <c r="Q170" s="131"/>
      <c r="R170" s="131"/>
      <c r="S170" s="131"/>
      <c r="T170" s="131"/>
      <c r="U170" s="131"/>
      <c r="V170" s="131"/>
      <c r="W170" s="131"/>
      <c r="X170" s="131"/>
      <c r="Y170" s="131"/>
      <c r="Z170" s="131"/>
      <c r="AA170" s="131"/>
    </row>
    <row r="171" spans="1:27" s="77" customFormat="1" hidden="1" x14ac:dyDescent="0.25">
      <c r="A171" s="75"/>
      <c r="B171" s="75"/>
      <c r="C171" s="75"/>
      <c r="D171" s="75"/>
      <c r="E171" s="112"/>
      <c r="F171" s="75"/>
      <c r="G171" s="75"/>
      <c r="H171" s="75"/>
      <c r="I171" s="75"/>
      <c r="J171" s="75"/>
      <c r="K171" s="76"/>
      <c r="L171" s="76"/>
      <c r="M171" s="76"/>
      <c r="N171" s="76"/>
      <c r="O171" s="76"/>
      <c r="P171" s="131"/>
      <c r="Q171" s="131"/>
      <c r="R171" s="131"/>
      <c r="S171" s="131"/>
      <c r="T171" s="131"/>
      <c r="U171" s="131"/>
      <c r="V171" s="131"/>
      <c r="W171" s="131"/>
      <c r="X171" s="131"/>
      <c r="Y171" s="131"/>
      <c r="Z171" s="131"/>
      <c r="AA171" s="131"/>
    </row>
    <row r="172" spans="1:27" s="77" customFormat="1" hidden="1" x14ac:dyDescent="0.25">
      <c r="A172" s="75"/>
      <c r="B172" s="75"/>
      <c r="C172" s="75"/>
      <c r="D172" s="75"/>
      <c r="E172" s="112"/>
      <c r="F172" s="75"/>
      <c r="G172" s="75"/>
      <c r="H172" s="75"/>
      <c r="I172" s="75"/>
      <c r="J172" s="75"/>
      <c r="K172" s="76"/>
      <c r="L172" s="76"/>
      <c r="M172" s="76"/>
      <c r="N172" s="76"/>
      <c r="O172" s="76"/>
      <c r="P172" s="131"/>
      <c r="Q172" s="131"/>
      <c r="R172" s="131"/>
      <c r="S172" s="131"/>
      <c r="T172" s="131"/>
      <c r="U172" s="131"/>
      <c r="V172" s="131"/>
      <c r="W172" s="131"/>
      <c r="X172" s="131"/>
      <c r="Y172" s="131"/>
      <c r="Z172" s="131"/>
      <c r="AA172" s="131"/>
    </row>
    <row r="173" spans="1:27" s="77" customFormat="1" hidden="1" x14ac:dyDescent="0.25">
      <c r="A173" s="75"/>
      <c r="B173" s="75"/>
      <c r="C173" s="75"/>
      <c r="D173" s="75"/>
      <c r="E173" s="112"/>
      <c r="F173" s="75"/>
      <c r="G173" s="75"/>
      <c r="H173" s="75"/>
      <c r="I173" s="75"/>
      <c r="J173" s="75"/>
      <c r="K173" s="76"/>
      <c r="L173" s="76"/>
      <c r="M173" s="76"/>
      <c r="N173" s="76"/>
      <c r="O173" s="76"/>
      <c r="P173" s="131"/>
      <c r="Q173" s="131"/>
      <c r="R173" s="131"/>
      <c r="S173" s="131"/>
      <c r="T173" s="131"/>
      <c r="U173" s="131"/>
      <c r="V173" s="131"/>
      <c r="W173" s="131"/>
      <c r="X173" s="131"/>
      <c r="Y173" s="131"/>
      <c r="Z173" s="131"/>
      <c r="AA173" s="131"/>
    </row>
    <row r="174" spans="1:27" s="77" customFormat="1" hidden="1" x14ac:dyDescent="0.25">
      <c r="A174" s="75"/>
      <c r="B174" s="75"/>
      <c r="C174" s="75"/>
      <c r="D174" s="75"/>
      <c r="E174" s="112"/>
      <c r="F174" s="75"/>
      <c r="G174" s="75"/>
      <c r="H174" s="75"/>
      <c r="I174" s="75"/>
      <c r="J174" s="75"/>
      <c r="K174" s="76"/>
      <c r="L174" s="76"/>
      <c r="M174" s="76"/>
      <c r="N174" s="76"/>
      <c r="O174" s="76"/>
      <c r="P174" s="131"/>
      <c r="Q174" s="131"/>
      <c r="R174" s="131"/>
      <c r="S174" s="131"/>
      <c r="T174" s="131"/>
      <c r="U174" s="131"/>
      <c r="V174" s="131"/>
      <c r="W174" s="131"/>
      <c r="X174" s="131"/>
      <c r="Y174" s="131"/>
      <c r="Z174" s="131"/>
      <c r="AA174" s="131"/>
    </row>
    <row r="175" spans="1:27" s="77" customFormat="1" hidden="1" x14ac:dyDescent="0.25">
      <c r="A175" s="75"/>
      <c r="B175" s="75"/>
      <c r="C175" s="75"/>
      <c r="D175" s="75"/>
      <c r="E175" s="112"/>
      <c r="F175" s="75"/>
      <c r="G175" s="75"/>
      <c r="H175" s="75"/>
      <c r="I175" s="75"/>
      <c r="J175" s="75"/>
      <c r="K175" s="76"/>
      <c r="L175" s="76"/>
      <c r="M175" s="76"/>
      <c r="N175" s="76"/>
      <c r="O175" s="76"/>
      <c r="P175" s="131"/>
      <c r="Q175" s="131"/>
      <c r="R175" s="131"/>
      <c r="S175" s="131"/>
      <c r="T175" s="131"/>
      <c r="U175" s="131"/>
      <c r="V175" s="131"/>
      <c r="W175" s="131"/>
      <c r="X175" s="131"/>
      <c r="Y175" s="131"/>
      <c r="Z175" s="131"/>
      <c r="AA175" s="131"/>
    </row>
    <row r="176" spans="1:27" s="77" customFormat="1" hidden="1" x14ac:dyDescent="0.25">
      <c r="A176" s="75"/>
      <c r="B176" s="75"/>
      <c r="C176" s="75"/>
      <c r="D176" s="75"/>
      <c r="E176" s="112"/>
      <c r="F176" s="75"/>
      <c r="G176" s="75"/>
      <c r="H176" s="75"/>
      <c r="I176" s="75"/>
      <c r="J176" s="75"/>
      <c r="K176" s="76"/>
      <c r="L176" s="76"/>
      <c r="M176" s="76"/>
      <c r="N176" s="76"/>
      <c r="O176" s="76"/>
      <c r="P176" s="131"/>
      <c r="Q176" s="131"/>
      <c r="R176" s="131"/>
      <c r="S176" s="131"/>
      <c r="T176" s="131"/>
      <c r="U176" s="131"/>
      <c r="V176" s="131"/>
      <c r="W176" s="131"/>
      <c r="X176" s="131"/>
      <c r="Y176" s="131"/>
      <c r="Z176" s="131"/>
      <c r="AA176" s="131"/>
    </row>
    <row r="177" spans="1:27" s="77" customFormat="1" hidden="1" x14ac:dyDescent="0.25">
      <c r="A177" s="75"/>
      <c r="B177" s="75"/>
      <c r="C177" s="75"/>
      <c r="D177" s="75"/>
      <c r="E177" s="112"/>
      <c r="F177" s="75"/>
      <c r="G177" s="75"/>
      <c r="H177" s="75"/>
      <c r="I177" s="75"/>
      <c r="J177" s="75"/>
      <c r="K177" s="76"/>
      <c r="L177" s="76"/>
      <c r="M177" s="76"/>
      <c r="N177" s="76"/>
      <c r="O177" s="76"/>
      <c r="P177" s="131"/>
      <c r="Q177" s="131"/>
      <c r="R177" s="131"/>
      <c r="S177" s="131"/>
      <c r="T177" s="131"/>
      <c r="U177" s="131"/>
      <c r="V177" s="131"/>
      <c r="W177" s="131"/>
      <c r="X177" s="131"/>
      <c r="Y177" s="131"/>
      <c r="Z177" s="131"/>
      <c r="AA177" s="131"/>
    </row>
    <row r="178" spans="1:27" s="77" customFormat="1" hidden="1" x14ac:dyDescent="0.25">
      <c r="A178" s="75"/>
      <c r="B178" s="75"/>
      <c r="C178" s="75"/>
      <c r="D178" s="75"/>
      <c r="E178" s="112"/>
      <c r="F178" s="75"/>
      <c r="G178" s="75"/>
      <c r="H178" s="75"/>
      <c r="I178" s="75"/>
      <c r="J178" s="75"/>
      <c r="K178" s="76"/>
      <c r="L178" s="76"/>
      <c r="M178" s="76"/>
      <c r="N178" s="76"/>
      <c r="O178" s="76"/>
      <c r="P178" s="131"/>
      <c r="Q178" s="131"/>
      <c r="R178" s="131"/>
      <c r="S178" s="131"/>
      <c r="T178" s="131"/>
      <c r="U178" s="131"/>
      <c r="V178" s="131"/>
      <c r="W178" s="131"/>
      <c r="X178" s="131"/>
      <c r="Y178" s="131"/>
      <c r="Z178" s="131"/>
      <c r="AA178" s="131"/>
    </row>
    <row r="179" spans="1:27" s="77" customFormat="1" hidden="1" x14ac:dyDescent="0.25">
      <c r="A179" s="75"/>
      <c r="B179" s="75"/>
      <c r="C179" s="75"/>
      <c r="D179" s="75"/>
      <c r="E179" s="112"/>
      <c r="F179" s="75"/>
      <c r="G179" s="75"/>
      <c r="H179" s="75"/>
      <c r="I179" s="75"/>
      <c r="J179" s="75"/>
      <c r="K179" s="76"/>
      <c r="L179" s="76"/>
      <c r="M179" s="76"/>
      <c r="N179" s="76"/>
      <c r="O179" s="76"/>
      <c r="P179" s="131"/>
      <c r="Q179" s="131"/>
      <c r="R179" s="131"/>
      <c r="S179" s="131"/>
      <c r="T179" s="131"/>
      <c r="U179" s="131"/>
      <c r="V179" s="131"/>
      <c r="W179" s="131"/>
      <c r="X179" s="131"/>
      <c r="Y179" s="131"/>
      <c r="Z179" s="131"/>
      <c r="AA179" s="131"/>
    </row>
    <row r="180" spans="1:27" s="77" customFormat="1" hidden="1" x14ac:dyDescent="0.25">
      <c r="A180" s="75"/>
      <c r="B180" s="75"/>
      <c r="C180" s="75"/>
      <c r="D180" s="75"/>
      <c r="E180" s="112"/>
      <c r="F180" s="75"/>
      <c r="G180" s="75"/>
      <c r="H180" s="75"/>
      <c r="I180" s="75"/>
      <c r="J180" s="75"/>
      <c r="K180" s="76"/>
      <c r="L180" s="76"/>
      <c r="M180" s="76"/>
      <c r="N180" s="76"/>
      <c r="O180" s="76"/>
      <c r="P180" s="131"/>
      <c r="Q180" s="131"/>
      <c r="R180" s="131"/>
      <c r="S180" s="131"/>
      <c r="T180" s="131"/>
      <c r="U180" s="131"/>
      <c r="V180" s="131"/>
      <c r="W180" s="131"/>
      <c r="X180" s="131"/>
      <c r="Y180" s="131"/>
      <c r="Z180" s="131"/>
      <c r="AA180" s="131"/>
    </row>
    <row r="181" spans="1:27" s="77" customFormat="1" hidden="1" x14ac:dyDescent="0.25">
      <c r="A181" s="75"/>
      <c r="B181" s="75"/>
      <c r="C181" s="75"/>
      <c r="D181" s="75"/>
      <c r="E181" s="112"/>
      <c r="F181" s="75"/>
      <c r="G181" s="75"/>
      <c r="H181" s="75"/>
      <c r="I181" s="75"/>
      <c r="J181" s="75"/>
      <c r="K181" s="76"/>
      <c r="L181" s="76"/>
      <c r="M181" s="76"/>
      <c r="N181" s="76"/>
      <c r="O181" s="76"/>
      <c r="P181" s="131"/>
      <c r="Q181" s="131"/>
      <c r="R181" s="131"/>
      <c r="S181" s="131"/>
      <c r="T181" s="131"/>
      <c r="U181" s="131"/>
      <c r="V181" s="131"/>
      <c r="W181" s="131"/>
      <c r="X181" s="131"/>
      <c r="Y181" s="131"/>
      <c r="Z181" s="131"/>
      <c r="AA181" s="131"/>
    </row>
    <row r="182" spans="1:27" s="77" customFormat="1" hidden="1" x14ac:dyDescent="0.25">
      <c r="A182" s="75"/>
      <c r="B182" s="75"/>
      <c r="C182" s="75"/>
      <c r="D182" s="75"/>
      <c r="E182" s="112"/>
      <c r="F182" s="75"/>
      <c r="G182" s="75"/>
      <c r="H182" s="75"/>
      <c r="I182" s="75"/>
      <c r="J182" s="75"/>
      <c r="K182" s="76"/>
      <c r="L182" s="76"/>
      <c r="M182" s="76"/>
      <c r="N182" s="76"/>
      <c r="O182" s="76"/>
      <c r="P182" s="131"/>
      <c r="Q182" s="131"/>
      <c r="R182" s="131"/>
      <c r="S182" s="131"/>
      <c r="T182" s="131"/>
      <c r="U182" s="131"/>
      <c r="V182" s="131"/>
      <c r="W182" s="131"/>
      <c r="X182" s="131"/>
      <c r="Y182" s="131"/>
      <c r="Z182" s="131"/>
      <c r="AA182" s="131"/>
    </row>
    <row r="183" spans="1:27" s="77" customFormat="1" hidden="1" x14ac:dyDescent="0.25">
      <c r="A183" s="75"/>
      <c r="B183" s="75"/>
      <c r="C183" s="75"/>
      <c r="D183" s="75"/>
      <c r="E183" s="112"/>
      <c r="F183" s="75"/>
      <c r="G183" s="75"/>
      <c r="H183" s="75"/>
      <c r="I183" s="75"/>
      <c r="J183" s="75"/>
      <c r="K183" s="76"/>
      <c r="L183" s="76"/>
      <c r="M183" s="76"/>
      <c r="N183" s="76"/>
      <c r="O183" s="76"/>
      <c r="P183" s="131"/>
      <c r="Q183" s="131"/>
      <c r="R183" s="131"/>
      <c r="S183" s="131"/>
      <c r="T183" s="131"/>
      <c r="U183" s="131"/>
      <c r="V183" s="131"/>
      <c r="W183" s="131"/>
      <c r="X183" s="131"/>
      <c r="Y183" s="131"/>
      <c r="Z183" s="131"/>
      <c r="AA183" s="131"/>
    </row>
    <row r="184" spans="1:27" s="77" customFormat="1" hidden="1" x14ac:dyDescent="0.25">
      <c r="A184" s="75"/>
      <c r="B184" s="75"/>
      <c r="C184" s="75"/>
      <c r="D184" s="75"/>
      <c r="E184" s="112"/>
      <c r="F184" s="75"/>
      <c r="G184" s="75"/>
      <c r="H184" s="75"/>
      <c r="I184" s="75"/>
      <c r="J184" s="75"/>
      <c r="K184" s="76"/>
      <c r="L184" s="76"/>
      <c r="M184" s="76"/>
      <c r="N184" s="76"/>
      <c r="O184" s="76"/>
      <c r="P184" s="131"/>
      <c r="Q184" s="131"/>
      <c r="R184" s="131"/>
      <c r="S184" s="131"/>
      <c r="T184" s="131"/>
      <c r="U184" s="131"/>
      <c r="V184" s="131"/>
      <c r="W184" s="131"/>
      <c r="X184" s="131"/>
      <c r="Y184" s="131"/>
      <c r="Z184" s="131"/>
      <c r="AA184" s="131"/>
    </row>
    <row r="185" spans="1:27" s="77" customFormat="1" hidden="1" x14ac:dyDescent="0.25">
      <c r="A185" s="75"/>
      <c r="B185" s="75"/>
      <c r="C185" s="75"/>
      <c r="D185" s="75"/>
      <c r="E185" s="112"/>
      <c r="F185" s="75"/>
      <c r="G185" s="75"/>
      <c r="H185" s="75"/>
      <c r="I185" s="75"/>
      <c r="J185" s="75"/>
      <c r="K185" s="76"/>
      <c r="L185" s="76"/>
      <c r="M185" s="76"/>
      <c r="N185" s="76"/>
      <c r="O185" s="76"/>
      <c r="P185" s="131"/>
      <c r="Q185" s="131"/>
      <c r="R185" s="131"/>
      <c r="S185" s="131"/>
      <c r="T185" s="131"/>
      <c r="U185" s="131"/>
      <c r="V185" s="131"/>
      <c r="W185" s="131"/>
      <c r="X185" s="131"/>
      <c r="Y185" s="131"/>
      <c r="Z185" s="131"/>
      <c r="AA185" s="131"/>
    </row>
    <row r="186" spans="1:27" s="77" customFormat="1" hidden="1" x14ac:dyDescent="0.25">
      <c r="A186" s="75"/>
      <c r="B186" s="75"/>
      <c r="C186" s="75"/>
      <c r="D186" s="75"/>
      <c r="E186" s="112"/>
      <c r="F186" s="75"/>
      <c r="G186" s="75"/>
      <c r="H186" s="75"/>
      <c r="I186" s="75"/>
      <c r="J186" s="75"/>
      <c r="K186" s="76"/>
      <c r="L186" s="76"/>
      <c r="M186" s="76"/>
      <c r="N186" s="76"/>
      <c r="O186" s="76"/>
      <c r="P186" s="131"/>
      <c r="Q186" s="131"/>
      <c r="R186" s="131"/>
      <c r="S186" s="131"/>
      <c r="T186" s="131"/>
      <c r="U186" s="131"/>
      <c r="V186" s="131"/>
      <c r="W186" s="131"/>
      <c r="X186" s="131"/>
      <c r="Y186" s="131"/>
      <c r="Z186" s="131"/>
      <c r="AA186" s="131"/>
    </row>
    <row r="187" spans="1:27" s="77" customFormat="1" hidden="1" x14ac:dyDescent="0.25">
      <c r="A187" s="75"/>
      <c r="B187" s="75"/>
      <c r="C187" s="75"/>
      <c r="D187" s="75"/>
      <c r="E187" s="112"/>
      <c r="F187" s="75"/>
      <c r="G187" s="75"/>
      <c r="H187" s="75"/>
      <c r="I187" s="75"/>
      <c r="J187" s="75"/>
      <c r="K187" s="76"/>
      <c r="L187" s="76"/>
      <c r="M187" s="76"/>
      <c r="N187" s="76"/>
      <c r="O187" s="76"/>
      <c r="P187" s="131"/>
      <c r="Q187" s="131"/>
      <c r="R187" s="131"/>
      <c r="S187" s="131"/>
      <c r="T187" s="131"/>
      <c r="U187" s="131"/>
      <c r="V187" s="131"/>
      <c r="W187" s="131"/>
      <c r="X187" s="131"/>
      <c r="Y187" s="131"/>
      <c r="Z187" s="131"/>
      <c r="AA187" s="131"/>
    </row>
    <row r="188" spans="1:27" s="77" customFormat="1" hidden="1" x14ac:dyDescent="0.25">
      <c r="A188" s="75"/>
      <c r="B188" s="75"/>
      <c r="C188" s="75"/>
      <c r="D188" s="75"/>
      <c r="E188" s="112"/>
      <c r="F188" s="75"/>
      <c r="G188" s="75"/>
      <c r="H188" s="75"/>
      <c r="I188" s="75"/>
      <c r="J188" s="75"/>
      <c r="K188" s="76"/>
      <c r="L188" s="76"/>
      <c r="M188" s="76"/>
      <c r="N188" s="76"/>
      <c r="O188" s="76"/>
      <c r="P188" s="131"/>
      <c r="Q188" s="131"/>
      <c r="R188" s="131"/>
      <c r="S188" s="131"/>
      <c r="T188" s="131"/>
      <c r="U188" s="131"/>
      <c r="V188" s="131"/>
      <c r="W188" s="131"/>
      <c r="X188" s="131"/>
      <c r="Y188" s="131"/>
      <c r="Z188" s="131"/>
      <c r="AA188" s="131"/>
    </row>
    <row r="189" spans="1:27" s="77" customFormat="1" hidden="1" x14ac:dyDescent="0.25">
      <c r="A189" s="75"/>
      <c r="B189" s="75"/>
      <c r="C189" s="75"/>
      <c r="D189" s="75"/>
      <c r="E189" s="112"/>
      <c r="F189" s="75"/>
      <c r="G189" s="75"/>
      <c r="H189" s="75"/>
      <c r="I189" s="75"/>
      <c r="J189" s="75"/>
      <c r="K189" s="76"/>
      <c r="L189" s="76"/>
      <c r="M189" s="76"/>
      <c r="N189" s="76"/>
      <c r="O189" s="76"/>
      <c r="P189" s="131"/>
      <c r="Q189" s="131"/>
      <c r="R189" s="131"/>
      <c r="S189" s="131"/>
      <c r="T189" s="131"/>
      <c r="U189" s="131"/>
      <c r="V189" s="131"/>
      <c r="W189" s="131"/>
      <c r="X189" s="131"/>
      <c r="Y189" s="131"/>
      <c r="Z189" s="131"/>
      <c r="AA189" s="131"/>
    </row>
    <row r="190" spans="1:27" s="77" customFormat="1" hidden="1" x14ac:dyDescent="0.25">
      <c r="A190" s="75"/>
      <c r="B190" s="75"/>
      <c r="C190" s="75"/>
      <c r="D190" s="75"/>
      <c r="E190" s="112"/>
      <c r="F190" s="75"/>
      <c r="G190" s="75"/>
      <c r="H190" s="75"/>
      <c r="I190" s="75"/>
      <c r="J190" s="75"/>
      <c r="K190" s="76"/>
      <c r="L190" s="76"/>
      <c r="M190" s="76"/>
      <c r="N190" s="76"/>
      <c r="O190" s="76"/>
      <c r="P190" s="131"/>
      <c r="Q190" s="131"/>
      <c r="R190" s="131"/>
      <c r="S190" s="131"/>
      <c r="T190" s="131"/>
      <c r="U190" s="131"/>
      <c r="V190" s="131"/>
      <c r="W190" s="131"/>
      <c r="X190" s="131"/>
      <c r="Y190" s="131"/>
      <c r="Z190" s="131"/>
      <c r="AA190" s="131"/>
    </row>
    <row r="191" spans="1:27" s="77" customFormat="1" hidden="1" x14ac:dyDescent="0.25">
      <c r="A191" s="75"/>
      <c r="B191" s="75"/>
      <c r="C191" s="75"/>
      <c r="D191" s="75"/>
      <c r="E191" s="112"/>
      <c r="F191" s="75"/>
      <c r="G191" s="75"/>
      <c r="H191" s="75"/>
      <c r="I191" s="75"/>
      <c r="J191" s="75"/>
      <c r="K191" s="76"/>
      <c r="L191" s="76"/>
      <c r="M191" s="76"/>
      <c r="N191" s="76"/>
      <c r="O191" s="76"/>
      <c r="P191" s="131"/>
      <c r="Q191" s="131"/>
      <c r="R191" s="131"/>
      <c r="S191" s="131"/>
      <c r="T191" s="131"/>
      <c r="U191" s="131"/>
      <c r="V191" s="131"/>
      <c r="W191" s="131"/>
      <c r="X191" s="131"/>
      <c r="Y191" s="131"/>
      <c r="Z191" s="131"/>
      <c r="AA191" s="131"/>
    </row>
    <row r="192" spans="1:27" s="77" customFormat="1" hidden="1" x14ac:dyDescent="0.25">
      <c r="A192" s="75"/>
      <c r="B192" s="75"/>
      <c r="C192" s="75"/>
      <c r="D192" s="75"/>
      <c r="E192" s="112"/>
      <c r="F192" s="75"/>
      <c r="G192" s="75"/>
      <c r="H192" s="75"/>
      <c r="I192" s="75"/>
      <c r="J192" s="75"/>
      <c r="K192" s="76"/>
      <c r="L192" s="76"/>
      <c r="M192" s="76"/>
      <c r="N192" s="76"/>
      <c r="O192" s="76"/>
      <c r="P192" s="131"/>
      <c r="Q192" s="131"/>
      <c r="R192" s="131"/>
      <c r="S192" s="131"/>
      <c r="T192" s="131"/>
      <c r="U192" s="131"/>
      <c r="V192" s="131"/>
      <c r="W192" s="131"/>
      <c r="X192" s="131"/>
      <c r="Y192" s="131"/>
      <c r="Z192" s="131"/>
      <c r="AA192" s="131"/>
    </row>
    <row r="193" spans="1:27" s="77" customFormat="1" hidden="1" x14ac:dyDescent="0.25">
      <c r="A193" s="75"/>
      <c r="B193" s="75"/>
      <c r="C193" s="75"/>
      <c r="D193" s="75"/>
      <c r="E193" s="112"/>
      <c r="F193" s="75"/>
      <c r="G193" s="75"/>
      <c r="H193" s="75"/>
      <c r="I193" s="75"/>
      <c r="J193" s="75"/>
      <c r="K193" s="76"/>
      <c r="L193" s="76"/>
      <c r="M193" s="76"/>
      <c r="N193" s="76"/>
      <c r="O193" s="76"/>
      <c r="P193" s="131"/>
      <c r="Q193" s="131"/>
      <c r="R193" s="131"/>
      <c r="S193" s="131"/>
      <c r="T193" s="131"/>
      <c r="U193" s="131"/>
      <c r="V193" s="131"/>
      <c r="W193" s="131"/>
      <c r="X193" s="131"/>
      <c r="Y193" s="131"/>
      <c r="Z193" s="131"/>
      <c r="AA193" s="131"/>
    </row>
    <row r="194" spans="1:27" s="77" customFormat="1" hidden="1" x14ac:dyDescent="0.25">
      <c r="A194" s="75"/>
      <c r="B194" s="75"/>
      <c r="C194" s="75"/>
      <c r="D194" s="75"/>
      <c r="E194" s="112"/>
      <c r="F194" s="75"/>
      <c r="G194" s="75"/>
      <c r="H194" s="75"/>
      <c r="I194" s="75"/>
      <c r="J194" s="75"/>
      <c r="K194" s="76"/>
      <c r="L194" s="76"/>
      <c r="M194" s="76"/>
      <c r="N194" s="76"/>
      <c r="O194" s="76"/>
      <c r="P194" s="131"/>
      <c r="Q194" s="131"/>
      <c r="R194" s="131"/>
      <c r="S194" s="131"/>
      <c r="T194" s="131"/>
      <c r="U194" s="131"/>
      <c r="V194" s="131"/>
      <c r="W194" s="131"/>
      <c r="X194" s="131"/>
      <c r="Y194" s="131"/>
      <c r="Z194" s="131"/>
      <c r="AA194" s="131"/>
    </row>
    <row r="195" spans="1:27" s="77" customFormat="1" hidden="1" x14ac:dyDescent="0.25">
      <c r="A195" s="75"/>
      <c r="B195" s="75"/>
      <c r="C195" s="75"/>
      <c r="D195" s="75"/>
      <c r="E195" s="112"/>
      <c r="F195" s="75"/>
      <c r="G195" s="75"/>
      <c r="H195" s="75"/>
      <c r="I195" s="75"/>
      <c r="J195" s="75"/>
      <c r="K195" s="76"/>
      <c r="L195" s="76"/>
      <c r="M195" s="76"/>
      <c r="N195" s="76"/>
      <c r="O195" s="76"/>
      <c r="P195" s="131"/>
      <c r="Q195" s="131"/>
      <c r="R195" s="131"/>
      <c r="S195" s="131"/>
      <c r="T195" s="131"/>
      <c r="U195" s="131"/>
      <c r="V195" s="131"/>
      <c r="W195" s="131"/>
      <c r="X195" s="131"/>
      <c r="Y195" s="131"/>
      <c r="Z195" s="131"/>
      <c r="AA195" s="131"/>
    </row>
    <row r="196" spans="1:27" s="77" customFormat="1" hidden="1" x14ac:dyDescent="0.25">
      <c r="A196" s="75"/>
      <c r="B196" s="75"/>
      <c r="C196" s="75"/>
      <c r="D196" s="75"/>
      <c r="E196" s="112"/>
      <c r="F196" s="75"/>
      <c r="G196" s="75"/>
      <c r="H196" s="75"/>
      <c r="I196" s="75"/>
      <c r="J196" s="75"/>
      <c r="K196" s="76"/>
      <c r="L196" s="76"/>
      <c r="M196" s="76"/>
      <c r="N196" s="76"/>
      <c r="O196" s="76"/>
      <c r="P196" s="131"/>
      <c r="Q196" s="131"/>
      <c r="R196" s="131"/>
      <c r="S196" s="131"/>
      <c r="T196" s="131"/>
      <c r="U196" s="131"/>
      <c r="V196" s="131"/>
      <c r="W196" s="131"/>
      <c r="X196" s="131"/>
      <c r="Y196" s="131"/>
      <c r="Z196" s="131"/>
      <c r="AA196" s="131"/>
    </row>
    <row r="197" spans="1:27" s="77" customFormat="1" hidden="1" x14ac:dyDescent="0.25">
      <c r="A197" s="75"/>
      <c r="B197" s="75"/>
      <c r="C197" s="75"/>
      <c r="D197" s="75"/>
      <c r="E197" s="112"/>
      <c r="F197" s="75"/>
      <c r="G197" s="75"/>
      <c r="H197" s="75"/>
      <c r="I197" s="75"/>
      <c r="J197" s="75"/>
      <c r="K197" s="76"/>
      <c r="L197" s="76"/>
      <c r="M197" s="76"/>
      <c r="N197" s="76"/>
      <c r="O197" s="76"/>
      <c r="P197" s="131"/>
      <c r="Q197" s="131"/>
      <c r="R197" s="131"/>
      <c r="S197" s="131"/>
      <c r="T197" s="131"/>
      <c r="U197" s="131"/>
      <c r="V197" s="131"/>
      <c r="W197" s="131"/>
      <c r="X197" s="131"/>
      <c r="Y197" s="131"/>
      <c r="Z197" s="131"/>
      <c r="AA197" s="131"/>
    </row>
    <row r="198" spans="1:27" s="77" customFormat="1" hidden="1" x14ac:dyDescent="0.25">
      <c r="A198" s="75"/>
      <c r="B198" s="75"/>
      <c r="C198" s="75"/>
      <c r="D198" s="75"/>
      <c r="E198" s="112"/>
      <c r="F198" s="75"/>
      <c r="G198" s="75"/>
      <c r="H198" s="75"/>
      <c r="I198" s="75"/>
      <c r="J198" s="75"/>
      <c r="K198" s="76"/>
      <c r="L198" s="76"/>
      <c r="M198" s="76"/>
      <c r="N198" s="76"/>
      <c r="O198" s="76"/>
      <c r="P198" s="131"/>
      <c r="Q198" s="131"/>
      <c r="R198" s="131"/>
      <c r="S198" s="131"/>
      <c r="T198" s="131"/>
      <c r="U198" s="131"/>
      <c r="V198" s="131"/>
      <c r="W198" s="131"/>
      <c r="X198" s="131"/>
      <c r="Y198" s="131"/>
      <c r="Z198" s="131"/>
      <c r="AA198" s="131"/>
    </row>
    <row r="199" spans="1:27" s="77" customFormat="1" hidden="1" x14ac:dyDescent="0.25">
      <c r="A199" s="75"/>
      <c r="B199" s="75"/>
      <c r="C199" s="75"/>
      <c r="D199" s="75"/>
      <c r="E199" s="112"/>
      <c r="F199" s="75"/>
      <c r="G199" s="75"/>
      <c r="H199" s="75"/>
      <c r="I199" s="75"/>
      <c r="J199" s="75"/>
      <c r="K199" s="76"/>
      <c r="L199" s="76"/>
      <c r="M199" s="76"/>
      <c r="N199" s="76"/>
      <c r="O199" s="76"/>
      <c r="P199" s="131"/>
      <c r="Q199" s="131"/>
      <c r="R199" s="131"/>
      <c r="S199" s="131"/>
      <c r="T199" s="131"/>
      <c r="U199" s="131"/>
      <c r="V199" s="131"/>
      <c r="W199" s="131"/>
      <c r="X199" s="131"/>
      <c r="Y199" s="131"/>
      <c r="Z199" s="131"/>
      <c r="AA199" s="131"/>
    </row>
    <row r="200" spans="1:27" s="77" customFormat="1" hidden="1" x14ac:dyDescent="0.25">
      <c r="A200" s="75"/>
      <c r="B200" s="75"/>
      <c r="C200" s="75"/>
      <c r="D200" s="75"/>
      <c r="E200" s="112"/>
      <c r="F200" s="75"/>
      <c r="G200" s="75"/>
      <c r="H200" s="75"/>
      <c r="I200" s="75"/>
      <c r="J200" s="75"/>
      <c r="K200" s="76"/>
      <c r="L200" s="76"/>
      <c r="M200" s="76"/>
      <c r="N200" s="76"/>
      <c r="O200" s="76"/>
      <c r="P200" s="131"/>
      <c r="Q200" s="131"/>
      <c r="R200" s="131"/>
      <c r="S200" s="131"/>
      <c r="T200" s="131"/>
      <c r="U200" s="131"/>
      <c r="V200" s="131"/>
      <c r="W200" s="131"/>
      <c r="X200" s="131"/>
      <c r="Y200" s="131"/>
      <c r="Z200" s="131"/>
      <c r="AA200" s="131"/>
    </row>
    <row r="201" spans="1:27" s="77" customFormat="1" hidden="1" x14ac:dyDescent="0.25">
      <c r="A201" s="75"/>
      <c r="B201" s="75"/>
      <c r="C201" s="75"/>
      <c r="D201" s="75"/>
      <c r="E201" s="112"/>
      <c r="F201" s="75"/>
      <c r="G201" s="75"/>
      <c r="H201" s="75"/>
      <c r="I201" s="75"/>
      <c r="J201" s="75"/>
      <c r="K201" s="76"/>
      <c r="L201" s="76"/>
      <c r="M201" s="76"/>
      <c r="N201" s="76"/>
      <c r="O201" s="76"/>
      <c r="P201" s="131"/>
      <c r="Q201" s="131"/>
      <c r="R201" s="131"/>
      <c r="S201" s="131"/>
      <c r="T201" s="131"/>
      <c r="U201" s="131"/>
      <c r="V201" s="131"/>
      <c r="W201" s="131"/>
      <c r="X201" s="131"/>
      <c r="Y201" s="131"/>
      <c r="Z201" s="131"/>
      <c r="AA201" s="131"/>
    </row>
    <row r="202" spans="1:27" s="77" customFormat="1" hidden="1" x14ac:dyDescent="0.25">
      <c r="A202" s="75"/>
      <c r="B202" s="75"/>
      <c r="C202" s="75"/>
      <c r="D202" s="75"/>
      <c r="E202" s="112"/>
      <c r="F202" s="75"/>
      <c r="G202" s="75"/>
      <c r="H202" s="75"/>
      <c r="I202" s="75"/>
      <c r="J202" s="75"/>
      <c r="K202" s="76"/>
      <c r="L202" s="76"/>
      <c r="M202" s="76"/>
      <c r="N202" s="76"/>
      <c r="O202" s="76"/>
      <c r="P202" s="131"/>
      <c r="Q202" s="131"/>
      <c r="R202" s="131"/>
      <c r="S202" s="131"/>
      <c r="T202" s="131"/>
      <c r="U202" s="131"/>
      <c r="V202" s="131"/>
      <c r="W202" s="131"/>
      <c r="X202" s="131"/>
      <c r="Y202" s="131"/>
      <c r="Z202" s="131"/>
      <c r="AA202" s="131"/>
    </row>
    <row r="203" spans="1:27" s="77" customFormat="1" hidden="1" x14ac:dyDescent="0.25">
      <c r="A203" s="75"/>
      <c r="B203" s="75"/>
      <c r="C203" s="75"/>
      <c r="D203" s="75"/>
      <c r="E203" s="112"/>
      <c r="F203" s="75"/>
      <c r="G203" s="75"/>
      <c r="H203" s="75"/>
      <c r="I203" s="75"/>
      <c r="J203" s="75"/>
      <c r="K203" s="76"/>
      <c r="L203" s="76"/>
      <c r="M203" s="76"/>
      <c r="N203" s="76"/>
      <c r="O203" s="76"/>
      <c r="P203" s="131"/>
      <c r="Q203" s="131"/>
      <c r="R203" s="131"/>
      <c r="S203" s="131"/>
      <c r="T203" s="131"/>
      <c r="U203" s="131"/>
      <c r="V203" s="131"/>
      <c r="W203" s="131"/>
      <c r="X203" s="131"/>
      <c r="Y203" s="131"/>
      <c r="Z203" s="131"/>
      <c r="AA203" s="131"/>
    </row>
    <row r="204" spans="1:27" s="77" customFormat="1" hidden="1" x14ac:dyDescent="0.25">
      <c r="A204" s="75"/>
      <c r="B204" s="75"/>
      <c r="C204" s="75"/>
      <c r="D204" s="75"/>
      <c r="E204" s="112"/>
      <c r="F204" s="75"/>
      <c r="G204" s="75"/>
      <c r="H204" s="75"/>
      <c r="I204" s="75"/>
      <c r="J204" s="75"/>
      <c r="K204" s="76"/>
      <c r="L204" s="76"/>
      <c r="M204" s="76"/>
      <c r="N204" s="76"/>
      <c r="O204" s="76"/>
      <c r="P204" s="131"/>
      <c r="Q204" s="131"/>
      <c r="R204" s="131"/>
      <c r="S204" s="131"/>
      <c r="T204" s="131"/>
      <c r="U204" s="131"/>
      <c r="V204" s="131"/>
      <c r="W204" s="131"/>
      <c r="X204" s="131"/>
      <c r="Y204" s="131"/>
      <c r="Z204" s="131"/>
      <c r="AA204" s="131"/>
    </row>
    <row r="205" spans="1:27" s="77" customFormat="1" hidden="1" x14ac:dyDescent="0.25">
      <c r="A205" s="75"/>
      <c r="B205" s="75"/>
      <c r="C205" s="75"/>
      <c r="D205" s="75"/>
      <c r="E205" s="112"/>
      <c r="F205" s="75"/>
      <c r="G205" s="75"/>
      <c r="H205" s="75"/>
      <c r="I205" s="75"/>
      <c r="J205" s="75"/>
      <c r="K205" s="76"/>
      <c r="L205" s="76"/>
      <c r="M205" s="76"/>
      <c r="N205" s="76"/>
      <c r="O205" s="76"/>
      <c r="P205" s="131"/>
      <c r="Q205" s="131"/>
      <c r="R205" s="131"/>
      <c r="S205" s="131"/>
      <c r="T205" s="131"/>
      <c r="U205" s="131"/>
      <c r="V205" s="131"/>
      <c r="W205" s="131"/>
      <c r="X205" s="131"/>
      <c r="Y205" s="131"/>
      <c r="Z205" s="131"/>
      <c r="AA205" s="131"/>
    </row>
    <row r="206" spans="1:27" s="77" customFormat="1" hidden="1" x14ac:dyDescent="0.25">
      <c r="A206" s="75"/>
      <c r="B206" s="75"/>
      <c r="C206" s="75"/>
      <c r="D206" s="75"/>
      <c r="E206" s="112"/>
      <c r="F206" s="75"/>
      <c r="G206" s="75"/>
      <c r="H206" s="75"/>
      <c r="I206" s="75"/>
      <c r="J206" s="75"/>
      <c r="K206" s="76"/>
      <c r="L206" s="76"/>
      <c r="M206" s="76"/>
      <c r="N206" s="76"/>
      <c r="O206" s="76"/>
      <c r="P206" s="131"/>
      <c r="Q206" s="131"/>
      <c r="R206" s="131"/>
      <c r="S206" s="131"/>
      <c r="T206" s="131"/>
      <c r="U206" s="131"/>
      <c r="V206" s="131"/>
      <c r="W206" s="131"/>
      <c r="X206" s="131"/>
      <c r="Y206" s="131"/>
      <c r="Z206" s="131"/>
      <c r="AA206" s="131"/>
    </row>
    <row r="207" spans="1:27" s="77" customFormat="1" hidden="1" x14ac:dyDescent="0.25">
      <c r="A207" s="75"/>
      <c r="B207" s="75"/>
      <c r="C207" s="75"/>
      <c r="D207" s="75"/>
      <c r="E207" s="112"/>
      <c r="F207" s="75"/>
      <c r="G207" s="75"/>
      <c r="H207" s="75"/>
      <c r="I207" s="75"/>
      <c r="J207" s="75"/>
      <c r="K207" s="76"/>
      <c r="L207" s="76"/>
      <c r="M207" s="76"/>
      <c r="N207" s="76"/>
      <c r="O207" s="76"/>
      <c r="P207" s="131"/>
      <c r="Q207" s="131"/>
      <c r="R207" s="131"/>
      <c r="S207" s="131"/>
      <c r="T207" s="131"/>
      <c r="U207" s="131"/>
      <c r="V207" s="131"/>
      <c r="W207" s="131"/>
      <c r="X207" s="131"/>
      <c r="Y207" s="131"/>
      <c r="Z207" s="131"/>
      <c r="AA207" s="131"/>
    </row>
    <row r="208" spans="1:27" s="77" customFormat="1" hidden="1" x14ac:dyDescent="0.25">
      <c r="A208" s="75"/>
      <c r="B208" s="75"/>
      <c r="C208" s="75"/>
      <c r="D208" s="75"/>
      <c r="E208" s="112"/>
      <c r="F208" s="75"/>
      <c r="G208" s="75"/>
      <c r="H208" s="75"/>
      <c r="I208" s="75"/>
      <c r="J208" s="75"/>
      <c r="K208" s="76"/>
      <c r="L208" s="76"/>
      <c r="M208" s="76"/>
      <c r="N208" s="76"/>
      <c r="O208" s="76"/>
      <c r="P208" s="131"/>
      <c r="Q208" s="131"/>
      <c r="R208" s="131"/>
      <c r="S208" s="131"/>
      <c r="T208" s="131"/>
      <c r="U208" s="131"/>
      <c r="V208" s="131"/>
      <c r="W208" s="131"/>
      <c r="X208" s="131"/>
      <c r="Y208" s="131"/>
      <c r="Z208" s="131"/>
      <c r="AA208" s="131"/>
    </row>
    <row r="209" spans="1:27" s="77" customFormat="1" hidden="1" x14ac:dyDescent="0.25">
      <c r="A209" s="75"/>
      <c r="B209" s="75"/>
      <c r="C209" s="75"/>
      <c r="D209" s="75"/>
      <c r="E209" s="112"/>
      <c r="F209" s="75"/>
      <c r="G209" s="75"/>
      <c r="H209" s="75"/>
      <c r="I209" s="75"/>
      <c r="J209" s="75"/>
      <c r="K209" s="76"/>
      <c r="L209" s="76"/>
      <c r="M209" s="76"/>
      <c r="N209" s="76"/>
      <c r="O209" s="76"/>
      <c r="P209" s="131"/>
      <c r="Q209" s="131"/>
      <c r="R209" s="131"/>
      <c r="S209" s="131"/>
      <c r="T209" s="131"/>
      <c r="U209" s="131"/>
      <c r="V209" s="131"/>
      <c r="W209" s="131"/>
      <c r="X209" s="131"/>
      <c r="Y209" s="131"/>
      <c r="Z209" s="131"/>
      <c r="AA209" s="131"/>
    </row>
    <row r="210" spans="1:27" s="77" customFormat="1" hidden="1" x14ac:dyDescent="0.25">
      <c r="A210" s="75"/>
      <c r="B210" s="75"/>
      <c r="C210" s="75"/>
      <c r="D210" s="75"/>
      <c r="E210" s="112"/>
      <c r="F210" s="75"/>
      <c r="G210" s="75"/>
      <c r="H210" s="75"/>
      <c r="I210" s="75"/>
      <c r="J210" s="75"/>
      <c r="K210" s="76"/>
      <c r="L210" s="76"/>
      <c r="M210" s="76"/>
      <c r="N210" s="76"/>
      <c r="O210" s="76"/>
      <c r="P210" s="131"/>
      <c r="Q210" s="131"/>
      <c r="R210" s="131"/>
      <c r="S210" s="131"/>
      <c r="T210" s="131"/>
      <c r="U210" s="131"/>
      <c r="V210" s="131"/>
      <c r="W210" s="131"/>
      <c r="X210" s="131"/>
      <c r="Y210" s="131"/>
      <c r="Z210" s="131"/>
      <c r="AA210" s="131"/>
    </row>
    <row r="211" spans="1:27" s="77" customFormat="1" hidden="1" x14ac:dyDescent="0.25">
      <c r="A211" s="75"/>
      <c r="B211" s="75"/>
      <c r="C211" s="75"/>
      <c r="D211" s="75"/>
      <c r="E211" s="112"/>
      <c r="F211" s="75"/>
      <c r="G211" s="75"/>
      <c r="H211" s="75"/>
      <c r="I211" s="75"/>
      <c r="J211" s="75"/>
      <c r="K211" s="76"/>
      <c r="L211" s="76"/>
      <c r="M211" s="76"/>
      <c r="N211" s="76"/>
      <c r="O211" s="76"/>
      <c r="P211" s="131"/>
      <c r="Q211" s="131"/>
      <c r="R211" s="131"/>
      <c r="S211" s="131"/>
      <c r="T211" s="131"/>
      <c r="U211" s="131"/>
      <c r="V211" s="131"/>
      <c r="W211" s="131"/>
      <c r="X211" s="131"/>
      <c r="Y211" s="131"/>
      <c r="Z211" s="131"/>
      <c r="AA211" s="131"/>
    </row>
    <row r="212" spans="1:27" s="77" customFormat="1" hidden="1" x14ac:dyDescent="0.25">
      <c r="A212" s="75"/>
      <c r="B212" s="75"/>
      <c r="C212" s="75"/>
      <c r="D212" s="75"/>
      <c r="E212" s="112"/>
      <c r="F212" s="75"/>
      <c r="G212" s="75"/>
      <c r="H212" s="75"/>
      <c r="I212" s="75"/>
      <c r="J212" s="75"/>
      <c r="K212" s="76"/>
      <c r="L212" s="76"/>
      <c r="M212" s="76"/>
      <c r="N212" s="76"/>
      <c r="O212" s="76"/>
      <c r="P212" s="131"/>
      <c r="Q212" s="131"/>
      <c r="R212" s="131"/>
      <c r="S212" s="131"/>
      <c r="T212" s="131"/>
      <c r="U212" s="131"/>
      <c r="V212" s="131"/>
      <c r="W212" s="131"/>
      <c r="X212" s="131"/>
      <c r="Y212" s="131"/>
      <c r="Z212" s="131"/>
      <c r="AA212" s="131"/>
    </row>
    <row r="213" spans="1:27" s="77" customFormat="1" hidden="1" x14ac:dyDescent="0.25">
      <c r="A213" s="75"/>
      <c r="B213" s="75"/>
      <c r="C213" s="75"/>
      <c r="D213" s="75"/>
      <c r="E213" s="112"/>
      <c r="F213" s="75"/>
      <c r="G213" s="75"/>
      <c r="H213" s="75"/>
      <c r="I213" s="75"/>
      <c r="J213" s="75"/>
      <c r="K213" s="76"/>
      <c r="L213" s="76"/>
      <c r="M213" s="76"/>
      <c r="N213" s="76"/>
      <c r="O213" s="76"/>
      <c r="P213" s="131"/>
      <c r="Q213" s="131"/>
      <c r="R213" s="131"/>
      <c r="S213" s="131"/>
      <c r="T213" s="131"/>
      <c r="U213" s="131"/>
      <c r="V213" s="131"/>
      <c r="W213" s="131"/>
      <c r="X213" s="131"/>
      <c r="Y213" s="131"/>
      <c r="Z213" s="131"/>
      <c r="AA213" s="131"/>
    </row>
    <row r="214" spans="1:27" s="77" customFormat="1" hidden="1" x14ac:dyDescent="0.25">
      <c r="A214" s="75"/>
      <c r="B214" s="75"/>
      <c r="C214" s="75"/>
      <c r="D214" s="75"/>
      <c r="E214" s="112"/>
      <c r="F214" s="75"/>
      <c r="G214" s="75"/>
      <c r="H214" s="75"/>
      <c r="I214" s="75"/>
      <c r="J214" s="75"/>
      <c r="K214" s="76"/>
      <c r="L214" s="76"/>
      <c r="M214" s="76"/>
      <c r="N214" s="76"/>
      <c r="O214" s="76"/>
      <c r="P214" s="131"/>
      <c r="Q214" s="131"/>
      <c r="R214" s="131"/>
      <c r="S214" s="131"/>
      <c r="T214" s="131"/>
      <c r="U214" s="131"/>
      <c r="V214" s="131"/>
      <c r="W214" s="131"/>
      <c r="X214" s="131"/>
      <c r="Y214" s="131"/>
      <c r="Z214" s="131"/>
      <c r="AA214" s="131"/>
    </row>
    <row r="215" spans="1:27" s="77" customFormat="1" hidden="1" x14ac:dyDescent="0.25">
      <c r="A215" s="75"/>
      <c r="B215" s="75"/>
      <c r="C215" s="75"/>
      <c r="D215" s="75"/>
      <c r="E215" s="112"/>
      <c r="F215" s="75"/>
      <c r="G215" s="75"/>
      <c r="H215" s="75"/>
      <c r="I215" s="75"/>
      <c r="J215" s="75"/>
      <c r="K215" s="76"/>
      <c r="L215" s="76"/>
      <c r="M215" s="76"/>
      <c r="N215" s="76"/>
      <c r="O215" s="76"/>
      <c r="P215" s="131"/>
      <c r="Q215" s="131"/>
      <c r="R215" s="131"/>
      <c r="S215" s="131"/>
      <c r="T215" s="131"/>
      <c r="U215" s="131"/>
      <c r="V215" s="131"/>
      <c r="W215" s="131"/>
      <c r="X215" s="131"/>
      <c r="Y215" s="131"/>
      <c r="Z215" s="131"/>
      <c r="AA215" s="131"/>
    </row>
    <row r="216" spans="1:27" s="77" customFormat="1" hidden="1" x14ac:dyDescent="0.25">
      <c r="A216" s="75"/>
      <c r="B216" s="75"/>
      <c r="C216" s="75"/>
      <c r="D216" s="75"/>
      <c r="E216" s="112"/>
      <c r="F216" s="75"/>
      <c r="G216" s="75"/>
      <c r="H216" s="75"/>
      <c r="I216" s="75"/>
      <c r="J216" s="75"/>
      <c r="K216" s="76"/>
      <c r="L216" s="76"/>
      <c r="M216" s="76"/>
      <c r="N216" s="76"/>
      <c r="O216" s="76"/>
      <c r="P216" s="131"/>
      <c r="Q216" s="131"/>
      <c r="R216" s="131"/>
      <c r="S216" s="131"/>
      <c r="T216" s="131"/>
      <c r="U216" s="131"/>
      <c r="V216" s="131"/>
      <c r="W216" s="131"/>
      <c r="X216" s="131"/>
      <c r="Y216" s="131"/>
      <c r="Z216" s="131"/>
      <c r="AA216" s="131"/>
    </row>
    <row r="217" spans="1:27" s="77" customFormat="1" hidden="1" x14ac:dyDescent="0.25">
      <c r="A217" s="75"/>
      <c r="B217" s="75"/>
      <c r="C217" s="75"/>
      <c r="D217" s="75"/>
      <c r="E217" s="112"/>
      <c r="F217" s="75"/>
      <c r="G217" s="75"/>
      <c r="H217" s="75"/>
      <c r="I217" s="75"/>
      <c r="J217" s="75"/>
      <c r="K217" s="76"/>
      <c r="L217" s="76"/>
      <c r="M217" s="76"/>
      <c r="N217" s="76"/>
      <c r="O217" s="76"/>
      <c r="P217" s="131"/>
      <c r="Q217" s="131"/>
      <c r="R217" s="131"/>
      <c r="S217" s="131"/>
      <c r="T217" s="131"/>
      <c r="U217" s="131"/>
      <c r="V217" s="131"/>
      <c r="W217" s="131"/>
      <c r="X217" s="131"/>
      <c r="Y217" s="131"/>
      <c r="Z217" s="131"/>
      <c r="AA217" s="131"/>
    </row>
    <row r="218" spans="1:27" s="77" customFormat="1" hidden="1" x14ac:dyDescent="0.25">
      <c r="A218" s="75"/>
      <c r="B218" s="75"/>
      <c r="C218" s="75"/>
      <c r="D218" s="75"/>
      <c r="E218" s="112"/>
      <c r="F218" s="75"/>
      <c r="G218" s="75"/>
      <c r="H218" s="75"/>
      <c r="I218" s="75"/>
      <c r="J218" s="75"/>
      <c r="K218" s="76"/>
      <c r="L218" s="76"/>
      <c r="M218" s="76"/>
      <c r="N218" s="76"/>
      <c r="O218" s="76"/>
      <c r="P218" s="131"/>
      <c r="Q218" s="131"/>
      <c r="R218" s="131"/>
      <c r="S218" s="131"/>
      <c r="T218" s="131"/>
      <c r="U218" s="131"/>
      <c r="V218" s="131"/>
      <c r="W218" s="131"/>
      <c r="X218" s="131"/>
      <c r="Y218" s="131"/>
      <c r="Z218" s="131"/>
      <c r="AA218" s="131"/>
    </row>
    <row r="219" spans="1:27" s="77" customFormat="1" hidden="1" x14ac:dyDescent="0.25">
      <c r="A219" s="75"/>
      <c r="B219" s="75"/>
      <c r="C219" s="75"/>
      <c r="D219" s="75"/>
      <c r="E219" s="112"/>
      <c r="F219" s="75"/>
      <c r="G219" s="75"/>
      <c r="H219" s="75"/>
      <c r="I219" s="75"/>
      <c r="J219" s="75"/>
      <c r="K219" s="76"/>
      <c r="L219" s="76"/>
      <c r="M219" s="76"/>
      <c r="N219" s="76"/>
      <c r="O219" s="76"/>
      <c r="P219" s="131"/>
      <c r="Q219" s="131"/>
      <c r="R219" s="131"/>
      <c r="S219" s="131"/>
      <c r="T219" s="131"/>
      <c r="U219" s="131"/>
      <c r="V219" s="131"/>
      <c r="W219" s="131"/>
      <c r="X219" s="131"/>
      <c r="Y219" s="131"/>
      <c r="Z219" s="131"/>
      <c r="AA219" s="131"/>
    </row>
    <row r="220" spans="1:27" s="77" customFormat="1" hidden="1" x14ac:dyDescent="0.25">
      <c r="A220" s="75"/>
      <c r="B220" s="75"/>
      <c r="C220" s="75"/>
      <c r="D220" s="75"/>
      <c r="E220" s="112"/>
      <c r="F220" s="75"/>
      <c r="G220" s="75"/>
      <c r="H220" s="75"/>
      <c r="I220" s="75"/>
      <c r="J220" s="75"/>
      <c r="K220" s="76"/>
      <c r="L220" s="76"/>
      <c r="M220" s="76"/>
      <c r="N220" s="76"/>
      <c r="O220" s="76"/>
      <c r="P220" s="131"/>
      <c r="Q220" s="131"/>
      <c r="R220" s="131"/>
      <c r="S220" s="131"/>
      <c r="T220" s="131"/>
      <c r="U220" s="131"/>
      <c r="V220" s="131"/>
      <c r="W220" s="131"/>
      <c r="X220" s="131"/>
      <c r="Y220" s="131"/>
      <c r="Z220" s="131"/>
      <c r="AA220" s="131"/>
    </row>
    <row r="221" spans="1:27" s="77" customFormat="1" hidden="1" x14ac:dyDescent="0.25">
      <c r="A221" s="75"/>
      <c r="B221" s="75"/>
      <c r="C221" s="75"/>
      <c r="D221" s="75"/>
      <c r="E221" s="112"/>
      <c r="F221" s="75"/>
      <c r="G221" s="75"/>
      <c r="H221" s="75"/>
      <c r="I221" s="75"/>
      <c r="J221" s="75"/>
      <c r="K221" s="76"/>
      <c r="L221" s="76"/>
      <c r="M221" s="76"/>
      <c r="N221" s="76"/>
      <c r="O221" s="76"/>
      <c r="P221" s="131"/>
      <c r="Q221" s="131"/>
      <c r="R221" s="131"/>
      <c r="S221" s="131"/>
      <c r="T221" s="131"/>
      <c r="U221" s="131"/>
      <c r="V221" s="131"/>
      <c r="W221" s="131"/>
      <c r="X221" s="131"/>
      <c r="Y221" s="131"/>
      <c r="Z221" s="131"/>
      <c r="AA221" s="131"/>
    </row>
    <row r="222" spans="1:27" s="77" customFormat="1" hidden="1" x14ac:dyDescent="0.25">
      <c r="A222" s="75"/>
      <c r="B222" s="75"/>
      <c r="C222" s="75"/>
      <c r="D222" s="75"/>
      <c r="E222" s="112"/>
      <c r="F222" s="75"/>
      <c r="G222" s="75"/>
      <c r="H222" s="75"/>
      <c r="I222" s="75"/>
      <c r="J222" s="75"/>
      <c r="K222" s="76"/>
      <c r="L222" s="76"/>
      <c r="M222" s="76"/>
      <c r="N222" s="76"/>
      <c r="O222" s="76"/>
      <c r="P222" s="131"/>
      <c r="Q222" s="131"/>
      <c r="R222" s="131"/>
      <c r="S222" s="131"/>
      <c r="T222" s="131"/>
      <c r="U222" s="131"/>
      <c r="V222" s="131"/>
      <c r="W222" s="131"/>
      <c r="X222" s="131"/>
      <c r="Y222" s="131"/>
      <c r="Z222" s="131"/>
      <c r="AA222" s="131"/>
    </row>
    <row r="223" spans="1:27" s="77" customFormat="1" hidden="1" x14ac:dyDescent="0.25">
      <c r="A223" s="75"/>
      <c r="B223" s="75"/>
      <c r="C223" s="75"/>
      <c r="D223" s="75"/>
      <c r="E223" s="112"/>
      <c r="F223" s="75"/>
      <c r="G223" s="75"/>
      <c r="H223" s="75"/>
      <c r="I223" s="75"/>
      <c r="J223" s="75"/>
      <c r="K223" s="76"/>
      <c r="L223" s="76"/>
      <c r="M223" s="76"/>
      <c r="N223" s="76"/>
      <c r="O223" s="76"/>
      <c r="P223" s="131"/>
      <c r="Q223" s="131"/>
      <c r="R223" s="131"/>
      <c r="S223" s="131"/>
      <c r="T223" s="131"/>
      <c r="U223" s="131"/>
      <c r="V223" s="131"/>
      <c r="W223" s="131"/>
      <c r="X223" s="131"/>
      <c r="Y223" s="131"/>
      <c r="Z223" s="131"/>
      <c r="AA223" s="131"/>
    </row>
    <row r="224" spans="1:27" s="77" customFormat="1" hidden="1" x14ac:dyDescent="0.25">
      <c r="A224" s="75"/>
      <c r="B224" s="75"/>
      <c r="C224" s="75"/>
      <c r="D224" s="75"/>
      <c r="E224" s="112"/>
      <c r="F224" s="75"/>
      <c r="G224" s="75"/>
      <c r="H224" s="75"/>
      <c r="I224" s="75"/>
      <c r="J224" s="75"/>
      <c r="K224" s="76"/>
      <c r="L224" s="76"/>
      <c r="M224" s="76"/>
      <c r="N224" s="76"/>
      <c r="O224" s="76"/>
      <c r="P224" s="131"/>
      <c r="Q224" s="131"/>
      <c r="R224" s="131"/>
      <c r="S224" s="131"/>
      <c r="T224" s="131"/>
      <c r="U224" s="131"/>
      <c r="V224" s="131"/>
      <c r="W224" s="131"/>
      <c r="X224" s="131"/>
      <c r="Y224" s="131"/>
      <c r="Z224" s="131"/>
      <c r="AA224" s="131"/>
    </row>
    <row r="225" spans="1:27" s="77" customFormat="1" hidden="1" x14ac:dyDescent="0.25">
      <c r="A225" s="75"/>
      <c r="B225" s="75"/>
      <c r="C225" s="75"/>
      <c r="D225" s="75"/>
      <c r="E225" s="112"/>
      <c r="F225" s="75"/>
      <c r="G225" s="75"/>
      <c r="H225" s="75"/>
      <c r="I225" s="75"/>
      <c r="J225" s="75"/>
      <c r="K225" s="76"/>
      <c r="L225" s="76"/>
      <c r="M225" s="76"/>
      <c r="N225" s="76"/>
      <c r="O225" s="76"/>
      <c r="P225" s="131"/>
      <c r="Q225" s="131"/>
      <c r="R225" s="131"/>
      <c r="S225" s="131"/>
      <c r="T225" s="131"/>
      <c r="U225" s="131"/>
      <c r="V225" s="131"/>
      <c r="W225" s="131"/>
      <c r="X225" s="131"/>
      <c r="Y225" s="131"/>
      <c r="Z225" s="131"/>
      <c r="AA225" s="131"/>
    </row>
    <row r="226" spans="1:27" s="77" customFormat="1" hidden="1" x14ac:dyDescent="0.25">
      <c r="A226" s="75"/>
      <c r="B226" s="75"/>
      <c r="C226" s="75"/>
      <c r="D226" s="75"/>
      <c r="E226" s="112"/>
      <c r="F226" s="75"/>
      <c r="G226" s="75"/>
      <c r="H226" s="75"/>
      <c r="I226" s="75"/>
      <c r="J226" s="75"/>
      <c r="K226" s="76"/>
      <c r="L226" s="76"/>
      <c r="M226" s="76"/>
      <c r="N226" s="76"/>
      <c r="O226" s="76"/>
      <c r="P226" s="131"/>
      <c r="Q226" s="131"/>
      <c r="R226" s="131"/>
      <c r="S226" s="131"/>
      <c r="T226" s="131"/>
      <c r="U226" s="131"/>
      <c r="V226" s="131"/>
      <c r="W226" s="131"/>
      <c r="X226" s="131"/>
      <c r="Y226" s="131"/>
      <c r="Z226" s="131"/>
      <c r="AA226" s="131"/>
    </row>
    <row r="227" spans="1:27" s="77" customFormat="1" hidden="1" x14ac:dyDescent="0.25">
      <c r="A227" s="75"/>
      <c r="B227" s="75"/>
      <c r="C227" s="75"/>
      <c r="D227" s="75"/>
      <c r="E227" s="112"/>
      <c r="F227" s="75"/>
      <c r="G227" s="75"/>
      <c r="H227" s="75"/>
      <c r="I227" s="75"/>
      <c r="J227" s="75"/>
      <c r="K227" s="76"/>
      <c r="L227" s="76"/>
      <c r="M227" s="76"/>
      <c r="N227" s="76"/>
      <c r="O227" s="76"/>
      <c r="P227" s="131"/>
      <c r="Q227" s="131"/>
      <c r="R227" s="131"/>
      <c r="S227" s="131"/>
      <c r="T227" s="131"/>
      <c r="U227" s="131"/>
      <c r="V227" s="131"/>
      <c r="W227" s="131"/>
      <c r="X227" s="131"/>
      <c r="Y227" s="131"/>
      <c r="Z227" s="131"/>
      <c r="AA227" s="131"/>
    </row>
    <row r="228" spans="1:27" s="77" customFormat="1" hidden="1" x14ac:dyDescent="0.25">
      <c r="A228" s="75"/>
      <c r="B228" s="75"/>
      <c r="C228" s="75"/>
      <c r="D228" s="75"/>
      <c r="E228" s="112"/>
      <c r="F228" s="75"/>
      <c r="G228" s="75"/>
      <c r="H228" s="75"/>
      <c r="I228" s="75"/>
      <c r="J228" s="75"/>
      <c r="K228" s="76"/>
      <c r="L228" s="76"/>
      <c r="M228" s="76"/>
      <c r="N228" s="76"/>
      <c r="O228" s="76"/>
      <c r="P228" s="131"/>
      <c r="Q228" s="131"/>
      <c r="R228" s="131"/>
      <c r="S228" s="131"/>
      <c r="T228" s="131"/>
      <c r="U228" s="131"/>
      <c r="V228" s="131"/>
      <c r="W228" s="131"/>
      <c r="X228" s="131"/>
      <c r="Y228" s="131"/>
      <c r="Z228" s="131"/>
      <c r="AA228" s="131"/>
    </row>
    <row r="229" spans="1:27" s="77" customFormat="1" hidden="1" x14ac:dyDescent="0.25">
      <c r="A229" s="75"/>
      <c r="B229" s="75"/>
      <c r="C229" s="75"/>
      <c r="D229" s="75"/>
      <c r="E229" s="112"/>
      <c r="F229" s="75"/>
      <c r="G229" s="75"/>
      <c r="H229" s="75"/>
      <c r="I229" s="75"/>
      <c r="J229" s="75"/>
      <c r="K229" s="76"/>
      <c r="L229" s="76"/>
      <c r="M229" s="76"/>
      <c r="N229" s="76"/>
      <c r="O229" s="76"/>
      <c r="P229" s="131"/>
      <c r="Q229" s="131"/>
      <c r="R229" s="131"/>
      <c r="S229" s="131"/>
      <c r="T229" s="131"/>
      <c r="U229" s="131"/>
      <c r="V229" s="131"/>
      <c r="W229" s="131"/>
      <c r="X229" s="131"/>
      <c r="Y229" s="131"/>
      <c r="Z229" s="131"/>
      <c r="AA229" s="131"/>
    </row>
    <row r="230" spans="1:27" s="77" customFormat="1" hidden="1" x14ac:dyDescent="0.25">
      <c r="A230" s="75"/>
      <c r="B230" s="75"/>
      <c r="C230" s="75"/>
      <c r="D230" s="75"/>
      <c r="E230" s="112"/>
      <c r="F230" s="75"/>
      <c r="G230" s="75"/>
      <c r="H230" s="75"/>
      <c r="I230" s="75"/>
      <c r="J230" s="75"/>
      <c r="K230" s="76"/>
      <c r="L230" s="76"/>
      <c r="M230" s="76"/>
      <c r="N230" s="76"/>
      <c r="O230" s="76"/>
      <c r="P230" s="131"/>
      <c r="Q230" s="131"/>
      <c r="R230" s="131"/>
      <c r="S230" s="131"/>
      <c r="T230" s="131"/>
      <c r="U230" s="131"/>
      <c r="V230" s="131"/>
      <c r="W230" s="131"/>
      <c r="X230" s="131"/>
      <c r="Y230" s="131"/>
      <c r="Z230" s="131"/>
      <c r="AA230" s="131"/>
    </row>
    <row r="231" spans="1:27" s="77" customFormat="1" hidden="1" x14ac:dyDescent="0.25">
      <c r="A231" s="75"/>
      <c r="B231" s="75"/>
      <c r="C231" s="75"/>
      <c r="D231" s="75"/>
      <c r="E231" s="112"/>
      <c r="F231" s="75"/>
      <c r="G231" s="75"/>
      <c r="H231" s="75"/>
      <c r="I231" s="75"/>
      <c r="J231" s="75"/>
      <c r="K231" s="76"/>
      <c r="L231" s="76"/>
      <c r="M231" s="76"/>
      <c r="N231" s="76"/>
      <c r="O231" s="76"/>
      <c r="P231" s="131"/>
      <c r="Q231" s="131"/>
      <c r="R231" s="131"/>
      <c r="S231" s="131"/>
      <c r="T231" s="131"/>
      <c r="U231" s="131"/>
      <c r="V231" s="131"/>
      <c r="W231" s="131"/>
      <c r="X231" s="131"/>
      <c r="Y231" s="131"/>
      <c r="Z231" s="131"/>
      <c r="AA231" s="131"/>
    </row>
    <row r="232" spans="1:27" s="77" customFormat="1" hidden="1" x14ac:dyDescent="0.25">
      <c r="A232" s="75"/>
      <c r="B232" s="75"/>
      <c r="C232" s="75"/>
      <c r="D232" s="75"/>
      <c r="E232" s="112"/>
      <c r="F232" s="75"/>
      <c r="G232" s="75"/>
      <c r="H232" s="75"/>
      <c r="I232" s="75"/>
      <c r="J232" s="75"/>
      <c r="K232" s="76"/>
      <c r="L232" s="76"/>
      <c r="M232" s="76"/>
      <c r="N232" s="76"/>
      <c r="O232" s="76"/>
      <c r="P232" s="131"/>
      <c r="Q232" s="131"/>
      <c r="R232" s="131"/>
      <c r="S232" s="131"/>
      <c r="T232" s="131"/>
      <c r="U232" s="131"/>
      <c r="V232" s="131"/>
      <c r="W232" s="131"/>
      <c r="X232" s="131"/>
      <c r="Y232" s="131"/>
      <c r="Z232" s="131"/>
      <c r="AA232" s="131"/>
    </row>
    <row r="233" spans="1:27" s="77" customFormat="1" hidden="1" x14ac:dyDescent="0.25">
      <c r="A233" s="75"/>
      <c r="B233" s="75"/>
      <c r="C233" s="75"/>
      <c r="D233" s="75"/>
      <c r="E233" s="112"/>
      <c r="F233" s="75"/>
      <c r="G233" s="75"/>
      <c r="H233" s="75"/>
      <c r="I233" s="75"/>
      <c r="J233" s="75"/>
      <c r="K233" s="76"/>
      <c r="L233" s="76"/>
      <c r="M233" s="76"/>
      <c r="N233" s="76"/>
      <c r="O233" s="76"/>
      <c r="P233" s="131"/>
      <c r="Q233" s="131"/>
      <c r="R233" s="131"/>
      <c r="S233" s="131"/>
      <c r="T233" s="131"/>
      <c r="U233" s="131"/>
      <c r="V233" s="131"/>
      <c r="W233" s="131"/>
      <c r="X233" s="131"/>
      <c r="Y233" s="131"/>
      <c r="Z233" s="131"/>
      <c r="AA233" s="131"/>
    </row>
    <row r="234" spans="1:27" s="77" customFormat="1" hidden="1" x14ac:dyDescent="0.25">
      <c r="A234" s="75"/>
      <c r="B234" s="75"/>
      <c r="C234" s="75"/>
      <c r="D234" s="75"/>
      <c r="E234" s="112"/>
      <c r="F234" s="75"/>
      <c r="G234" s="75"/>
      <c r="H234" s="75"/>
      <c r="I234" s="75"/>
      <c r="J234" s="75"/>
      <c r="K234" s="76"/>
      <c r="L234" s="76"/>
      <c r="M234" s="76"/>
      <c r="N234" s="76"/>
      <c r="O234" s="76"/>
      <c r="P234" s="131"/>
      <c r="Q234" s="131"/>
      <c r="R234" s="131"/>
      <c r="S234" s="131"/>
      <c r="T234" s="131"/>
      <c r="U234" s="131"/>
      <c r="V234" s="131"/>
      <c r="W234" s="131"/>
      <c r="X234" s="131"/>
      <c r="Y234" s="131"/>
      <c r="Z234" s="131"/>
      <c r="AA234" s="131"/>
    </row>
    <row r="235" spans="1:27" s="77" customFormat="1" hidden="1" x14ac:dyDescent="0.25">
      <c r="A235" s="75"/>
      <c r="B235" s="75"/>
      <c r="C235" s="75"/>
      <c r="D235" s="75"/>
      <c r="E235" s="112"/>
      <c r="F235" s="75"/>
      <c r="G235" s="75"/>
      <c r="H235" s="75"/>
      <c r="I235" s="75"/>
      <c r="J235" s="75"/>
      <c r="K235" s="76"/>
      <c r="L235" s="76"/>
      <c r="M235" s="76"/>
      <c r="N235" s="76"/>
      <c r="O235" s="76"/>
      <c r="P235" s="131"/>
      <c r="Q235" s="131"/>
      <c r="R235" s="131"/>
      <c r="S235" s="131"/>
      <c r="T235" s="131"/>
      <c r="U235" s="131"/>
      <c r="V235" s="131"/>
      <c r="W235" s="131"/>
      <c r="X235" s="131"/>
      <c r="Y235" s="131"/>
      <c r="Z235" s="131"/>
      <c r="AA235" s="131"/>
    </row>
  </sheetData>
  <sheetProtection formatCells="0" formatColumns="0" formatRows="0" insertColumns="0" insertRows="0" insertHyperlinks="0" deleteColumns="0" deleteRows="0" sort="0" autoFilter="0" pivotTables="0"/>
  <autoFilter ref="A11:AA41">
    <filterColumn colId="0" showButton="0"/>
    <filterColumn colId="1" showButton="0"/>
  </autoFilter>
  <mergeCells count="84">
    <mergeCell ref="E43:J43"/>
    <mergeCell ref="P43:X43"/>
    <mergeCell ref="A41:B41"/>
    <mergeCell ref="AA9:AA10"/>
    <mergeCell ref="E27:E29"/>
    <mergeCell ref="F27:F29"/>
    <mergeCell ref="J28:J29"/>
    <mergeCell ref="L28:N28"/>
    <mergeCell ref="G27:G29"/>
    <mergeCell ref="A12:C12"/>
    <mergeCell ref="O28:Q28"/>
    <mergeCell ref="R28:T28"/>
    <mergeCell ref="U28:W28"/>
    <mergeCell ref="J27:K27"/>
    <mergeCell ref="U10:W10"/>
    <mergeCell ref="AA27:AA28"/>
    <mergeCell ref="A4:B5"/>
    <mergeCell ref="W2:Y2"/>
    <mergeCell ref="T4:Y4"/>
    <mergeCell ref="T5:Y5"/>
    <mergeCell ref="C41:D41"/>
    <mergeCell ref="N5:Q5"/>
    <mergeCell ref="R4:S5"/>
    <mergeCell ref="X27:Z28"/>
    <mergeCell ref="G9:G11"/>
    <mergeCell ref="X9:Z10"/>
    <mergeCell ref="R10:T10"/>
    <mergeCell ref="J9:K9"/>
    <mergeCell ref="J10:J11"/>
    <mergeCell ref="L9:W9"/>
    <mergeCell ref="L10:N10"/>
    <mergeCell ref="O10:Q10"/>
    <mergeCell ref="AA4:AA5"/>
    <mergeCell ref="Z1:Z2"/>
    <mergeCell ref="U1:V1"/>
    <mergeCell ref="U2:V2"/>
    <mergeCell ref="C1:T1"/>
    <mergeCell ref="N4:Q4"/>
    <mergeCell ref="W1:Y1"/>
    <mergeCell ref="L4:M5"/>
    <mergeCell ref="D9:D11"/>
    <mergeCell ref="K10:K11"/>
    <mergeCell ref="A16:C16"/>
    <mergeCell ref="A23:C23"/>
    <mergeCell ref="A22:C22"/>
    <mergeCell ref="A18:C18"/>
    <mergeCell ref="A19:C19"/>
    <mergeCell ref="A13:C13"/>
    <mergeCell ref="A14:C14"/>
    <mergeCell ref="A9:C11"/>
    <mergeCell ref="A20:C20"/>
    <mergeCell ref="A21:C21"/>
    <mergeCell ref="A15:C15"/>
    <mergeCell ref="A17:C17"/>
    <mergeCell ref="A8:B8"/>
    <mergeCell ref="C2:T2"/>
    <mergeCell ref="I27:I29"/>
    <mergeCell ref="A27:C29"/>
    <mergeCell ref="D27:D29"/>
    <mergeCell ref="H27:H29"/>
    <mergeCell ref="L27:W27"/>
    <mergeCell ref="F9:F11"/>
    <mergeCell ref="C8:AA8"/>
    <mergeCell ref="Z4:Z5"/>
    <mergeCell ref="E9:E11"/>
    <mergeCell ref="H9:H11"/>
    <mergeCell ref="I9:I11"/>
    <mergeCell ref="A1:B2"/>
    <mergeCell ref="AA1:AA2"/>
    <mergeCell ref="C4:K5"/>
    <mergeCell ref="A37:C37"/>
    <mergeCell ref="A38:C38"/>
    <mergeCell ref="A39:C39"/>
    <mergeCell ref="A24:C24"/>
    <mergeCell ref="A32:C32"/>
    <mergeCell ref="A33:C33"/>
    <mergeCell ref="A34:C34"/>
    <mergeCell ref="A35:C35"/>
    <mergeCell ref="A31:C31"/>
    <mergeCell ref="A36:C36"/>
    <mergeCell ref="A30:C30"/>
    <mergeCell ref="C26:AA26"/>
    <mergeCell ref="K28:K29"/>
    <mergeCell ref="A26:B26"/>
  </mergeCells>
  <conditionalFormatting sqref="Z12:Z16 Z18:Z23">
    <cfRule type="iconSet" priority="29">
      <iconSet iconSet="3TrafficLights2">
        <cfvo type="percent" val="0"/>
        <cfvo type="num" val="0.7"/>
        <cfvo type="num" val="0.9"/>
      </iconSet>
    </cfRule>
    <cfRule type="cellIs" dxfId="104" priority="30" stopIfTrue="1" operator="greaterThan">
      <formula>0.9</formula>
    </cfRule>
    <cfRule type="cellIs" dxfId="103" priority="31" stopIfTrue="1" operator="between">
      <formula>0.7</formula>
      <formula>0.89</formula>
    </cfRule>
    <cfRule type="cellIs" dxfId="102" priority="32" stopIfTrue="1" operator="between">
      <formula>0</formula>
      <formula>0.69</formula>
    </cfRule>
  </conditionalFormatting>
  <conditionalFormatting sqref="Z38">
    <cfRule type="iconSet" priority="17">
      <iconSet iconSet="3TrafficLights2">
        <cfvo type="percent" val="0"/>
        <cfvo type="num" val="0.7"/>
        <cfvo type="num" val="0.9"/>
      </iconSet>
    </cfRule>
    <cfRule type="cellIs" dxfId="101" priority="18" stopIfTrue="1" operator="greaterThan">
      <formula>0.9</formula>
    </cfRule>
    <cfRule type="cellIs" dxfId="100" priority="19" stopIfTrue="1" operator="between">
      <formula>0.7</formula>
      <formula>0.89</formula>
    </cfRule>
    <cfRule type="cellIs" dxfId="99" priority="20" stopIfTrue="1" operator="between">
      <formula>0</formula>
      <formula>0.69</formula>
    </cfRule>
  </conditionalFormatting>
  <conditionalFormatting sqref="Z39">
    <cfRule type="iconSet" priority="13">
      <iconSet iconSet="3TrafficLights2">
        <cfvo type="percent" val="0"/>
        <cfvo type="num" val="0.7"/>
        <cfvo type="num" val="0.9"/>
      </iconSet>
    </cfRule>
    <cfRule type="cellIs" dxfId="98" priority="14" stopIfTrue="1" operator="greaterThan">
      <formula>0.9</formula>
    </cfRule>
    <cfRule type="cellIs" dxfId="97" priority="15" stopIfTrue="1" operator="between">
      <formula>0.7</formula>
      <formula>0.89</formula>
    </cfRule>
    <cfRule type="cellIs" dxfId="96" priority="16" stopIfTrue="1" operator="between">
      <formula>0</formula>
      <formula>0.69</formula>
    </cfRule>
  </conditionalFormatting>
  <conditionalFormatting sqref="Z24">
    <cfRule type="iconSet" priority="5">
      <iconSet iconSet="3TrafficLights2">
        <cfvo type="percent" val="0"/>
        <cfvo type="num" val="0.7"/>
        <cfvo type="num" val="0.9"/>
      </iconSet>
    </cfRule>
    <cfRule type="cellIs" dxfId="95" priority="6" stopIfTrue="1" operator="greaterThan">
      <formula>0.9</formula>
    </cfRule>
    <cfRule type="cellIs" dxfId="94" priority="7" stopIfTrue="1" operator="between">
      <formula>0.7</formula>
      <formula>0.89</formula>
    </cfRule>
    <cfRule type="cellIs" dxfId="93" priority="8" stopIfTrue="1" operator="between">
      <formula>0</formula>
      <formula>0.69</formula>
    </cfRule>
  </conditionalFormatting>
  <conditionalFormatting sqref="Z30:Z37">
    <cfRule type="iconSet" priority="161">
      <iconSet iconSet="3TrafficLights2">
        <cfvo type="percent" val="0"/>
        <cfvo type="num" val="0.7"/>
        <cfvo type="num" val="0.9"/>
      </iconSet>
    </cfRule>
    <cfRule type="cellIs" dxfId="92" priority="162" stopIfTrue="1" operator="greaterThan">
      <formula>0.9</formula>
    </cfRule>
    <cfRule type="cellIs" dxfId="91" priority="163" stopIfTrue="1" operator="between">
      <formula>0.7</formula>
      <formula>0.89</formula>
    </cfRule>
    <cfRule type="cellIs" dxfId="90" priority="164" stopIfTrue="1" operator="between">
      <formula>0</formula>
      <formula>0.69</formula>
    </cfRule>
  </conditionalFormatting>
  <conditionalFormatting sqref="Z17">
    <cfRule type="iconSet" priority="1">
      <iconSet iconSet="3TrafficLights2">
        <cfvo type="percent" val="0"/>
        <cfvo type="num" val="0.7"/>
        <cfvo type="num" val="0.9"/>
      </iconSet>
    </cfRule>
    <cfRule type="cellIs" dxfId="89" priority="2" stopIfTrue="1" operator="greaterThan">
      <formula>0.9</formula>
    </cfRule>
    <cfRule type="cellIs" dxfId="88" priority="3" stopIfTrue="1" operator="between">
      <formula>0.7</formula>
      <formula>0.89</formula>
    </cfRule>
    <cfRule type="cellIs" dxfId="87"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heetViews>
  <sheetFormatPr baseColWidth="10" defaultRowHeight="15" x14ac:dyDescent="0.25"/>
  <cols>
    <col min="2" max="2" width="41.7109375" customWidth="1"/>
    <col min="4" max="4" width="40.7109375" customWidth="1"/>
    <col min="5" max="5" width="7.140625" customWidth="1"/>
    <col min="6" max="6" width="55.28515625" bestFit="1" customWidth="1"/>
  </cols>
  <sheetData>
    <row r="3" spans="2:6" x14ac:dyDescent="0.25">
      <c r="B3" s="100" t="s">
        <v>128</v>
      </c>
      <c r="D3" s="100" t="s">
        <v>129</v>
      </c>
      <c r="F3" s="100" t="s">
        <v>203</v>
      </c>
    </row>
    <row r="4" spans="2:6" x14ac:dyDescent="0.25">
      <c r="B4" t="s">
        <v>336</v>
      </c>
      <c r="D4" t="s">
        <v>130</v>
      </c>
      <c r="F4" t="s">
        <v>132</v>
      </c>
    </row>
    <row r="5" spans="2:6" x14ac:dyDescent="0.25">
      <c r="B5" t="s">
        <v>337</v>
      </c>
      <c r="D5" t="s">
        <v>339</v>
      </c>
      <c r="F5" t="s">
        <v>341</v>
      </c>
    </row>
    <row r="6" spans="2:6" x14ac:dyDescent="0.25">
      <c r="B6" t="s">
        <v>235</v>
      </c>
      <c r="D6" t="s">
        <v>340</v>
      </c>
      <c r="F6" t="s">
        <v>342</v>
      </c>
    </row>
    <row r="7" spans="2:6" x14ac:dyDescent="0.25">
      <c r="B7" t="s">
        <v>131</v>
      </c>
      <c r="D7" t="s">
        <v>134</v>
      </c>
      <c r="F7" t="s">
        <v>343</v>
      </c>
    </row>
    <row r="8" spans="2:6" x14ac:dyDescent="0.25">
      <c r="B8" t="s">
        <v>338</v>
      </c>
      <c r="D8" t="s">
        <v>135</v>
      </c>
    </row>
    <row r="9" spans="2:6" x14ac:dyDescent="0.25">
      <c r="B9"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51" bestFit="1" customWidth="1"/>
  </cols>
  <sheetData>
    <row r="1" spans="2:26" x14ac:dyDescent="0.25">
      <c r="Z1" s="51" t="s">
        <v>180</v>
      </c>
    </row>
    <row r="2" spans="2:26" ht="15.75" x14ac:dyDescent="0.25">
      <c r="B2" t="s">
        <v>138</v>
      </c>
      <c r="H2" s="49" t="s">
        <v>51</v>
      </c>
      <c r="I2" s="464" t="s">
        <v>99</v>
      </c>
      <c r="J2" s="465"/>
      <c r="K2" s="1"/>
      <c r="L2" s="464" t="s">
        <v>101</v>
      </c>
      <c r="M2" s="626"/>
      <c r="N2" s="465"/>
      <c r="X2" s="442" t="s">
        <v>59</v>
      </c>
      <c r="Y2" s="627" t="s">
        <v>166</v>
      </c>
      <c r="Z2" s="50" t="s">
        <v>140</v>
      </c>
    </row>
    <row r="3" spans="2:26" x14ac:dyDescent="0.25">
      <c r="B3" t="s">
        <v>176</v>
      </c>
      <c r="H3" t="s">
        <v>177</v>
      </c>
      <c r="L3" t="s">
        <v>179</v>
      </c>
      <c r="X3" s="442"/>
      <c r="Y3" s="628"/>
      <c r="Z3" s="50" t="s">
        <v>141</v>
      </c>
    </row>
    <row r="4" spans="2:26" ht="15.75" x14ac:dyDescent="0.25">
      <c r="B4" t="s">
        <v>2</v>
      </c>
      <c r="H4" t="s">
        <v>52</v>
      </c>
      <c r="I4" s="1" t="s">
        <v>96</v>
      </c>
      <c r="J4" s="1"/>
      <c r="L4" t="s">
        <v>26</v>
      </c>
      <c r="M4" s="1"/>
      <c r="N4" s="1"/>
      <c r="X4" s="442"/>
      <c r="Y4" s="628"/>
      <c r="Z4" s="50" t="s">
        <v>142</v>
      </c>
    </row>
    <row r="5" spans="2:26" ht="15.75" x14ac:dyDescent="0.25">
      <c r="B5" t="s">
        <v>109</v>
      </c>
      <c r="H5" t="s">
        <v>53</v>
      </c>
      <c r="I5" s="1" t="s">
        <v>95</v>
      </c>
      <c r="J5" s="1"/>
      <c r="L5" t="s">
        <v>27</v>
      </c>
      <c r="M5" s="1"/>
      <c r="N5" s="1"/>
      <c r="X5" s="442"/>
      <c r="Y5" s="628"/>
      <c r="Z5" s="50" t="s">
        <v>143</v>
      </c>
    </row>
    <row r="6" spans="2:26" ht="15.75" x14ac:dyDescent="0.25">
      <c r="B6" t="s">
        <v>79</v>
      </c>
      <c r="H6" t="s">
        <v>54</v>
      </c>
      <c r="I6" s="1" t="s">
        <v>94</v>
      </c>
      <c r="J6" s="1"/>
      <c r="L6" t="s">
        <v>28</v>
      </c>
      <c r="M6" s="1"/>
      <c r="N6" s="1"/>
      <c r="X6" s="442"/>
      <c r="Y6" s="629"/>
      <c r="Z6" s="50" t="s">
        <v>144</v>
      </c>
    </row>
    <row r="7" spans="2:26" ht="15.75" x14ac:dyDescent="0.25">
      <c r="B7" t="s">
        <v>83</v>
      </c>
      <c r="H7" t="s">
        <v>55</v>
      </c>
      <c r="I7" s="1" t="s">
        <v>98</v>
      </c>
      <c r="J7" s="1"/>
      <c r="L7" t="s">
        <v>29</v>
      </c>
      <c r="M7" s="1"/>
      <c r="N7" s="1"/>
      <c r="Z7" s="51" t="s">
        <v>180</v>
      </c>
    </row>
    <row r="8" spans="2:26" ht="15.75" x14ac:dyDescent="0.25">
      <c r="B8" t="s">
        <v>93</v>
      </c>
      <c r="H8" t="s">
        <v>56</v>
      </c>
      <c r="I8" s="1" t="s">
        <v>97</v>
      </c>
      <c r="J8" s="1"/>
      <c r="L8" t="s">
        <v>30</v>
      </c>
      <c r="M8" s="1"/>
      <c r="N8" s="1"/>
      <c r="X8" s="630" t="s">
        <v>68</v>
      </c>
      <c r="Y8" s="631" t="s">
        <v>170</v>
      </c>
      <c r="Z8" s="52" t="s">
        <v>145</v>
      </c>
    </row>
    <row r="9" spans="2:26" ht="15.75" x14ac:dyDescent="0.25">
      <c r="H9" s="5" t="s">
        <v>100</v>
      </c>
      <c r="I9" s="1"/>
      <c r="J9" s="1"/>
      <c r="K9" s="1"/>
      <c r="L9" s="1"/>
      <c r="M9" s="1"/>
      <c r="N9" s="1"/>
      <c r="X9" s="630"/>
      <c r="Y9" s="632"/>
      <c r="Z9" s="52" t="s">
        <v>146</v>
      </c>
    </row>
    <row r="10" spans="2:26" ht="15.75" x14ac:dyDescent="0.25">
      <c r="H10" s="1" t="s">
        <v>140</v>
      </c>
      <c r="I10" s="1"/>
      <c r="J10" s="1"/>
      <c r="K10" s="1"/>
      <c r="L10" s="49" t="s">
        <v>33</v>
      </c>
      <c r="M10" s="69"/>
      <c r="N10" s="68"/>
      <c r="X10" s="630"/>
      <c r="Y10" s="633"/>
      <c r="Z10" s="52" t="s">
        <v>147</v>
      </c>
    </row>
    <row r="11" spans="2:26" ht="15.75" x14ac:dyDescent="0.25">
      <c r="H11" s="1" t="s">
        <v>141</v>
      </c>
      <c r="I11" s="1"/>
      <c r="J11" s="1"/>
      <c r="K11" s="1"/>
      <c r="L11" s="1" t="s">
        <v>34</v>
      </c>
      <c r="M11" s="1"/>
      <c r="N11" s="1"/>
      <c r="Z11" s="51" t="s">
        <v>180</v>
      </c>
    </row>
    <row r="12" spans="2:26" ht="15.75" x14ac:dyDescent="0.25">
      <c r="B12" s="464" t="s">
        <v>33</v>
      </c>
      <c r="C12" s="626"/>
      <c r="D12" s="465"/>
      <c r="H12" s="1" t="s">
        <v>142</v>
      </c>
      <c r="I12" s="1"/>
      <c r="J12" s="1"/>
      <c r="K12" s="1"/>
      <c r="L12" s="1" t="s">
        <v>35</v>
      </c>
      <c r="M12" s="1"/>
      <c r="N12" s="1"/>
      <c r="X12" s="442" t="s">
        <v>72</v>
      </c>
      <c r="Y12" s="627" t="s">
        <v>168</v>
      </c>
      <c r="Z12" s="50" t="s">
        <v>148</v>
      </c>
    </row>
    <row r="13" spans="2:26" ht="15.75" x14ac:dyDescent="0.25">
      <c r="B13" t="s">
        <v>178</v>
      </c>
      <c r="C13" s="1"/>
      <c r="D13" s="1"/>
      <c r="H13" s="1" t="s">
        <v>143</v>
      </c>
      <c r="I13" s="1"/>
      <c r="J13" s="1"/>
      <c r="K13" s="1"/>
      <c r="L13" s="1" t="s">
        <v>36</v>
      </c>
      <c r="M13" s="1"/>
      <c r="N13" s="1"/>
      <c r="X13" s="442"/>
      <c r="Y13" s="628"/>
      <c r="Z13" s="50" t="s">
        <v>149</v>
      </c>
    </row>
    <row r="14" spans="2:26" ht="15.75" x14ac:dyDescent="0.25">
      <c r="B14" s="1" t="s">
        <v>34</v>
      </c>
      <c r="C14" s="1"/>
      <c r="D14" s="1"/>
      <c r="H14" s="1" t="s">
        <v>144</v>
      </c>
      <c r="I14" s="1"/>
      <c r="J14" s="1"/>
      <c r="K14" s="1"/>
      <c r="L14" s="1" t="s">
        <v>37</v>
      </c>
      <c r="M14" s="1"/>
      <c r="N14" s="1"/>
      <c r="X14" s="442"/>
      <c r="Y14" s="628"/>
      <c r="Z14" s="50" t="s">
        <v>150</v>
      </c>
    </row>
    <row r="15" spans="2:26" ht="15.75" x14ac:dyDescent="0.25">
      <c r="B15" s="1" t="s">
        <v>35</v>
      </c>
      <c r="C15" s="1"/>
      <c r="D15" s="1"/>
      <c r="H15" s="1" t="s">
        <v>152</v>
      </c>
      <c r="I15" s="1"/>
      <c r="J15" s="1"/>
      <c r="K15" s="1"/>
      <c r="L15" s="1" t="s">
        <v>38</v>
      </c>
      <c r="M15" s="1"/>
      <c r="N15" s="1"/>
      <c r="X15" s="442"/>
      <c r="Y15" s="628"/>
      <c r="Z15" s="50" t="s">
        <v>151</v>
      </c>
    </row>
    <row r="16" spans="2:26" ht="15.75" x14ac:dyDescent="0.25">
      <c r="B16" s="1" t="s">
        <v>36</v>
      </c>
      <c r="C16" s="1"/>
      <c r="D16" s="1"/>
      <c r="H16" s="1" t="s">
        <v>154</v>
      </c>
      <c r="I16" s="1"/>
      <c r="J16" s="1"/>
      <c r="K16" s="1"/>
      <c r="L16" s="1" t="s">
        <v>39</v>
      </c>
      <c r="M16" s="1"/>
      <c r="N16" s="1"/>
      <c r="X16" s="442"/>
      <c r="Y16" s="628"/>
      <c r="Z16" s="50" t="s">
        <v>153</v>
      </c>
    </row>
    <row r="17" spans="2:26" ht="15.75" x14ac:dyDescent="0.25">
      <c r="B17" s="1" t="s">
        <v>37</v>
      </c>
      <c r="C17" s="1"/>
      <c r="D17" s="1"/>
      <c r="H17" s="1" t="s">
        <v>145</v>
      </c>
      <c r="I17" s="1"/>
      <c r="J17" s="1"/>
      <c r="K17" s="1"/>
      <c r="L17" s="1" t="s">
        <v>40</v>
      </c>
      <c r="M17" s="1"/>
      <c r="N17" s="1"/>
      <c r="X17" s="442"/>
      <c r="Y17" s="629"/>
      <c r="Z17" s="50" t="s">
        <v>155</v>
      </c>
    </row>
    <row r="18" spans="2:26" ht="15.75" x14ac:dyDescent="0.25">
      <c r="B18" s="1" t="s">
        <v>38</v>
      </c>
      <c r="C18" s="1"/>
      <c r="D18" s="1"/>
      <c r="H18" s="1"/>
      <c r="I18" s="1"/>
      <c r="J18" s="1"/>
      <c r="K18" s="1"/>
      <c r="L18" s="1"/>
      <c r="M18" s="1"/>
      <c r="N18" s="1"/>
      <c r="Z18" s="51" t="s">
        <v>180</v>
      </c>
    </row>
    <row r="19" spans="2:26" ht="15.75" x14ac:dyDescent="0.25">
      <c r="B19" s="1" t="s">
        <v>39</v>
      </c>
      <c r="C19" s="1"/>
      <c r="D19" s="1"/>
      <c r="H19" s="1" t="s">
        <v>146</v>
      </c>
      <c r="I19" s="1"/>
      <c r="J19" s="1"/>
      <c r="K19" s="1"/>
      <c r="L19" s="1" t="s">
        <v>41</v>
      </c>
      <c r="M19" s="1"/>
      <c r="N19" s="1"/>
      <c r="X19" s="442" t="s">
        <v>65</v>
      </c>
      <c r="Y19" s="627" t="s">
        <v>169</v>
      </c>
      <c r="Z19" s="50" t="s">
        <v>139</v>
      </c>
    </row>
    <row r="20" spans="2:26" ht="15.75" x14ac:dyDescent="0.25">
      <c r="B20" s="1" t="s">
        <v>40</v>
      </c>
      <c r="C20" s="1"/>
      <c r="D20" s="1"/>
      <c r="H20" s="1" t="s">
        <v>147</v>
      </c>
      <c r="I20" s="1"/>
      <c r="J20" s="1"/>
      <c r="K20" s="1"/>
      <c r="L20" s="1" t="s">
        <v>42</v>
      </c>
      <c r="M20" s="1"/>
      <c r="N20" s="1"/>
      <c r="X20" s="442"/>
      <c r="Y20" s="628"/>
      <c r="Z20" s="50" t="s">
        <v>156</v>
      </c>
    </row>
    <row r="21" spans="2:26" ht="15.75" x14ac:dyDescent="0.25">
      <c r="B21" s="1" t="s">
        <v>41</v>
      </c>
      <c r="C21" s="1"/>
      <c r="D21" s="1"/>
      <c r="H21" s="1" t="s">
        <v>148</v>
      </c>
      <c r="I21" s="1"/>
      <c r="J21" s="1"/>
      <c r="K21" s="1"/>
      <c r="L21" s="1" t="s">
        <v>43</v>
      </c>
      <c r="M21" s="1"/>
      <c r="N21" s="1"/>
      <c r="X21" s="442"/>
      <c r="Y21" s="628"/>
      <c r="Z21" s="50" t="s">
        <v>157</v>
      </c>
    </row>
    <row r="22" spans="2:26" ht="15.75" x14ac:dyDescent="0.25">
      <c r="B22" s="1" t="s">
        <v>42</v>
      </c>
      <c r="C22" s="1"/>
      <c r="D22" s="1"/>
      <c r="H22" s="1" t="s">
        <v>149</v>
      </c>
      <c r="I22" s="1"/>
      <c r="J22" s="1"/>
      <c r="K22" s="1"/>
      <c r="L22" s="1" t="s">
        <v>44</v>
      </c>
      <c r="M22" s="1"/>
      <c r="N22" s="1"/>
      <c r="X22" s="442"/>
      <c r="Y22" s="628"/>
      <c r="Z22" s="50" t="s">
        <v>152</v>
      </c>
    </row>
    <row r="23" spans="2:26" ht="15.75" x14ac:dyDescent="0.25">
      <c r="B23" s="1" t="s">
        <v>43</v>
      </c>
      <c r="C23" s="1"/>
      <c r="D23" s="1"/>
      <c r="H23" s="1" t="s">
        <v>150</v>
      </c>
      <c r="I23" s="1"/>
      <c r="J23" s="1"/>
      <c r="K23" s="1"/>
      <c r="L23" s="1" t="s">
        <v>45</v>
      </c>
      <c r="M23" s="1"/>
      <c r="N23" s="1"/>
      <c r="X23" s="442"/>
      <c r="Y23" s="628"/>
      <c r="Z23" s="50" t="s">
        <v>154</v>
      </c>
    </row>
    <row r="24" spans="2:26" ht="15.75" x14ac:dyDescent="0.25">
      <c r="B24" s="1" t="s">
        <v>44</v>
      </c>
      <c r="C24" s="1"/>
      <c r="D24" s="1"/>
      <c r="H24" s="1" t="s">
        <v>151</v>
      </c>
      <c r="I24" s="1"/>
      <c r="J24" s="1"/>
      <c r="K24" s="1"/>
      <c r="L24" s="1" t="s">
        <v>46</v>
      </c>
      <c r="M24" s="1"/>
      <c r="N24" s="1"/>
      <c r="X24" s="442"/>
      <c r="Y24" s="629"/>
      <c r="Z24" s="50" t="s">
        <v>158</v>
      </c>
    </row>
    <row r="25" spans="2:26" ht="15.75" x14ac:dyDescent="0.25">
      <c r="B25" s="1" t="s">
        <v>45</v>
      </c>
      <c r="C25" s="1"/>
      <c r="D25" s="1"/>
      <c r="H25" s="1" t="s">
        <v>153</v>
      </c>
      <c r="I25" s="1"/>
      <c r="J25" s="1"/>
      <c r="K25" s="1"/>
      <c r="L25" s="1" t="s">
        <v>47</v>
      </c>
      <c r="M25" s="1"/>
      <c r="N25" s="1"/>
      <c r="Z25" s="51" t="s">
        <v>180</v>
      </c>
    </row>
    <row r="26" spans="2:26" ht="15.75" x14ac:dyDescent="0.25">
      <c r="B26" s="1" t="s">
        <v>46</v>
      </c>
      <c r="C26" s="1"/>
      <c r="D26" s="1"/>
      <c r="H26" s="1" t="s">
        <v>155</v>
      </c>
      <c r="I26" s="1"/>
      <c r="J26" s="1"/>
      <c r="K26" s="1"/>
      <c r="L26" s="1" t="s">
        <v>48</v>
      </c>
      <c r="M26" s="1"/>
      <c r="N26" s="1"/>
      <c r="X26" s="442" t="s">
        <v>85</v>
      </c>
      <c r="Y26" s="627" t="s">
        <v>167</v>
      </c>
      <c r="Z26" s="50" t="s">
        <v>159</v>
      </c>
    </row>
    <row r="27" spans="2:26" ht="15.75" x14ac:dyDescent="0.25">
      <c r="B27" s="1" t="s">
        <v>47</v>
      </c>
      <c r="C27" s="1"/>
      <c r="D27" s="1"/>
      <c r="H27" s="1" t="s">
        <v>156</v>
      </c>
      <c r="I27" s="1"/>
      <c r="J27" s="1"/>
      <c r="K27" s="1"/>
      <c r="L27" s="1" t="s">
        <v>49</v>
      </c>
      <c r="M27" s="1"/>
      <c r="N27" s="1"/>
      <c r="X27" s="442"/>
      <c r="Y27" s="628"/>
      <c r="Z27" s="50" t="s">
        <v>160</v>
      </c>
    </row>
    <row r="28" spans="2:26" ht="15.75" x14ac:dyDescent="0.25">
      <c r="B28" s="1" t="s">
        <v>48</v>
      </c>
      <c r="C28" s="1"/>
      <c r="D28" s="1"/>
      <c r="H28" s="1" t="s">
        <v>157</v>
      </c>
      <c r="I28" s="1"/>
      <c r="J28" s="1"/>
      <c r="K28" s="1"/>
      <c r="L28" s="1" t="s">
        <v>50</v>
      </c>
      <c r="M28" s="1"/>
      <c r="N28" s="1"/>
      <c r="X28" s="442"/>
      <c r="Y28" s="628"/>
      <c r="Z28" s="50" t="s">
        <v>161</v>
      </c>
    </row>
    <row r="29" spans="2:26" ht="15.75" x14ac:dyDescent="0.25">
      <c r="B29" s="1" t="s">
        <v>49</v>
      </c>
      <c r="C29" s="1"/>
      <c r="D29" s="1"/>
      <c r="H29" s="1" t="s">
        <v>158</v>
      </c>
      <c r="I29" s="1"/>
      <c r="J29" s="1"/>
      <c r="K29" s="1"/>
      <c r="L29" s="1"/>
      <c r="M29" s="1"/>
      <c r="N29" s="1"/>
      <c r="X29" s="442"/>
      <c r="Y29" s="628"/>
      <c r="Z29" s="50" t="s">
        <v>162</v>
      </c>
    </row>
    <row r="30" spans="2:26" ht="15.75" x14ac:dyDescent="0.25">
      <c r="B30" s="1" t="s">
        <v>50</v>
      </c>
      <c r="H30" s="1" t="s">
        <v>139</v>
      </c>
      <c r="I30" s="1"/>
      <c r="J30" s="1"/>
      <c r="K30" s="1"/>
      <c r="L30" s="1"/>
      <c r="M30" s="1"/>
      <c r="N30" s="1"/>
      <c r="X30" s="442"/>
      <c r="Y30" s="628"/>
      <c r="Z30" s="50" t="s">
        <v>163</v>
      </c>
    </row>
    <row r="31" spans="2:26" ht="15.75" x14ac:dyDescent="0.25">
      <c r="H31" s="1" t="s">
        <v>159</v>
      </c>
      <c r="I31" s="1"/>
      <c r="J31" s="1"/>
      <c r="K31" s="1"/>
      <c r="L31" s="1"/>
      <c r="M31" s="1"/>
      <c r="N31" s="1"/>
      <c r="X31" s="442"/>
      <c r="Y31" s="628"/>
      <c r="Z31" s="50" t="s">
        <v>164</v>
      </c>
    </row>
    <row r="32" spans="2:26" ht="15.75" customHeight="1" x14ac:dyDescent="0.25">
      <c r="H32" s="1" t="s">
        <v>160</v>
      </c>
      <c r="I32" s="1"/>
      <c r="J32" s="1"/>
      <c r="K32" s="1"/>
      <c r="L32" s="1"/>
      <c r="M32" s="1"/>
      <c r="N32" s="1"/>
      <c r="X32" s="442"/>
      <c r="Y32" s="629"/>
      <c r="Z32" s="50" t="s">
        <v>165</v>
      </c>
    </row>
    <row r="33" spans="2:25" ht="15.75" x14ac:dyDescent="0.25">
      <c r="H33" s="1" t="s">
        <v>161</v>
      </c>
      <c r="I33" s="1"/>
      <c r="J33" s="1"/>
      <c r="K33" s="1"/>
      <c r="L33" s="1"/>
      <c r="M33" s="1"/>
      <c r="N33" s="1"/>
    </row>
    <row r="34" spans="2:25" ht="15.75" x14ac:dyDescent="0.25">
      <c r="H34" s="1" t="s">
        <v>162</v>
      </c>
      <c r="I34" s="1"/>
      <c r="J34" s="1"/>
      <c r="K34" s="1"/>
      <c r="L34" s="1"/>
      <c r="M34" s="1"/>
      <c r="N34" s="1"/>
    </row>
    <row r="35" spans="2:25" ht="15.75" x14ac:dyDescent="0.25">
      <c r="H35" s="1" t="s">
        <v>163</v>
      </c>
      <c r="I35" s="1"/>
      <c r="J35" s="1"/>
      <c r="K35" s="1"/>
      <c r="L35" s="1"/>
      <c r="M35" s="1"/>
      <c r="N35" s="1"/>
    </row>
    <row r="36" spans="2:25" ht="15.75" x14ac:dyDescent="0.25">
      <c r="H36" s="1" t="s">
        <v>164</v>
      </c>
      <c r="I36" s="1"/>
      <c r="J36" s="1"/>
      <c r="K36" s="1"/>
      <c r="L36" s="1"/>
      <c r="M36" s="1"/>
      <c r="N36" s="1"/>
    </row>
    <row r="37" spans="2:25" ht="15.75" customHeight="1" x14ac:dyDescent="0.25">
      <c r="H37" s="1" t="s">
        <v>165</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6" t="s">
        <v>186</v>
      </c>
    </row>
    <row r="40" spans="2:25" ht="15.75" customHeight="1" x14ac:dyDescent="0.25">
      <c r="H40" s="3"/>
      <c r="I40" s="1"/>
      <c r="J40" s="1"/>
      <c r="K40" s="1"/>
      <c r="L40" s="1"/>
      <c r="M40" s="1"/>
      <c r="N40" s="1"/>
      <c r="X40" t="s">
        <v>26</v>
      </c>
      <c r="Y40" s="59" t="s">
        <v>187</v>
      </c>
    </row>
    <row r="41" spans="2:25" ht="15.75" x14ac:dyDescent="0.25">
      <c r="H41" s="3"/>
      <c r="I41" s="1"/>
      <c r="J41" s="1"/>
      <c r="K41" s="1"/>
      <c r="L41" s="1"/>
      <c r="M41" s="1"/>
      <c r="N41" s="1"/>
      <c r="X41" t="s">
        <v>29</v>
      </c>
      <c r="Y41" s="57" t="s">
        <v>188</v>
      </c>
    </row>
    <row r="42" spans="2:25" ht="15.75" x14ac:dyDescent="0.25">
      <c r="H42" s="3"/>
      <c r="I42" s="1"/>
      <c r="J42" s="1"/>
      <c r="K42" s="1"/>
      <c r="L42" s="1"/>
      <c r="M42" s="1"/>
      <c r="N42" s="1"/>
      <c r="X42" t="s">
        <v>30</v>
      </c>
      <c r="Y42" s="58" t="s">
        <v>189</v>
      </c>
    </row>
    <row r="43" spans="2:25" ht="15.75" x14ac:dyDescent="0.25">
      <c r="B43" t="s">
        <v>193</v>
      </c>
      <c r="H43" s="3"/>
      <c r="I43" s="1"/>
      <c r="J43" s="1"/>
      <c r="K43" s="1"/>
      <c r="L43" s="1"/>
      <c r="M43" s="1"/>
      <c r="N43" s="1"/>
      <c r="X43" t="s">
        <v>28</v>
      </c>
      <c r="Y43" s="56" t="s">
        <v>190</v>
      </c>
    </row>
    <row r="44" spans="2:25" ht="15.75" x14ac:dyDescent="0.25">
      <c r="B44" t="str">
        <f>+'Marco General'!C10</f>
        <v>Direccionamiento Estratégico</v>
      </c>
      <c r="H44" s="1"/>
      <c r="I44" s="1"/>
      <c r="J44" s="1"/>
      <c r="K44" s="1"/>
      <c r="L44" s="1"/>
      <c r="M44" s="1"/>
      <c r="N44" s="1"/>
    </row>
    <row r="45" spans="2:25" x14ac:dyDescent="0.25">
      <c r="B45" t="str">
        <f>+'Marco General'!C11</f>
        <v>Mejoramiento Continuo</v>
      </c>
    </row>
    <row r="46" spans="2:25" x14ac:dyDescent="0.25">
      <c r="B46" t="str">
        <f>+'Marco General'!D10</f>
        <v>Gestión Documental</v>
      </c>
    </row>
    <row r="47" spans="2:25" x14ac:dyDescent="0.25">
      <c r="B47">
        <f>+'Marco General'!D11</f>
        <v>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0" sqref="B10"/>
    </sheetView>
  </sheetViews>
  <sheetFormatPr baseColWidth="10" defaultRowHeight="15" x14ac:dyDescent="0.25"/>
  <cols>
    <col min="1" max="1" width="12.28515625" style="244" bestFit="1" customWidth="1"/>
    <col min="2" max="2" width="95" style="244" bestFit="1" customWidth="1"/>
    <col min="3" max="16384" width="11.42578125" style="244"/>
  </cols>
  <sheetData>
    <row r="1" spans="1:2" x14ac:dyDescent="0.25">
      <c r="A1" s="247" t="s">
        <v>430</v>
      </c>
      <c r="B1" s="247" t="s">
        <v>431</v>
      </c>
    </row>
    <row r="2" spans="1:2" x14ac:dyDescent="0.25">
      <c r="A2" s="247" t="s">
        <v>427</v>
      </c>
      <c r="B2" s="245" t="s">
        <v>205</v>
      </c>
    </row>
    <row r="3" spans="1:2" ht="25.5" x14ac:dyDescent="0.25">
      <c r="A3" s="247" t="s">
        <v>427</v>
      </c>
      <c r="B3" s="245" t="s">
        <v>238</v>
      </c>
    </row>
    <row r="4" spans="1:2" ht="25.5" x14ac:dyDescent="0.25">
      <c r="A4" s="247" t="s">
        <v>427</v>
      </c>
      <c r="B4" s="245" t="s">
        <v>328</v>
      </c>
    </row>
    <row r="5" spans="1:2" x14ac:dyDescent="0.25">
      <c r="A5" s="247" t="s">
        <v>427</v>
      </c>
      <c r="B5" s="246" t="s">
        <v>208</v>
      </c>
    </row>
    <row r="6" spans="1:2" x14ac:dyDescent="0.25">
      <c r="A6" s="247" t="s">
        <v>427</v>
      </c>
      <c r="B6" s="246" t="s">
        <v>213</v>
      </c>
    </row>
    <row r="7" spans="1:2" x14ac:dyDescent="0.25">
      <c r="A7" s="247" t="s">
        <v>427</v>
      </c>
      <c r="B7" s="246" t="s">
        <v>331</v>
      </c>
    </row>
    <row r="8" spans="1:2" x14ac:dyDescent="0.25">
      <c r="A8" s="247" t="s">
        <v>427</v>
      </c>
      <c r="B8" s="246" t="s">
        <v>218</v>
      </c>
    </row>
    <row r="9" spans="1:2" x14ac:dyDescent="0.25">
      <c r="A9" s="247" t="s">
        <v>427</v>
      </c>
      <c r="B9" s="246" t="s">
        <v>226</v>
      </c>
    </row>
    <row r="10" spans="1:2" x14ac:dyDescent="0.25">
      <c r="A10" s="247" t="s">
        <v>427</v>
      </c>
      <c r="B10" s="246" t="s">
        <v>220</v>
      </c>
    </row>
    <row r="11" spans="1:2" x14ac:dyDescent="0.25">
      <c r="A11" s="247" t="s">
        <v>427</v>
      </c>
      <c r="B11" s="246" t="s">
        <v>221</v>
      </c>
    </row>
    <row r="12" spans="1:2" ht="25.5" x14ac:dyDescent="0.25">
      <c r="A12" s="247" t="s">
        <v>427</v>
      </c>
      <c r="B12" s="246" t="s">
        <v>255</v>
      </c>
    </row>
    <row r="13" spans="1:2" x14ac:dyDescent="0.25">
      <c r="A13" s="247" t="s">
        <v>427</v>
      </c>
      <c r="B13" s="246" t="s">
        <v>228</v>
      </c>
    </row>
    <row r="14" spans="1:2" x14ac:dyDescent="0.25">
      <c r="A14" s="247" t="s">
        <v>427</v>
      </c>
      <c r="B14" s="246" t="s">
        <v>229</v>
      </c>
    </row>
    <row r="15" spans="1:2" x14ac:dyDescent="0.25">
      <c r="A15" s="247" t="s">
        <v>427</v>
      </c>
      <c r="B15" s="245" t="s">
        <v>356</v>
      </c>
    </row>
    <row r="16" spans="1:2" x14ac:dyDescent="0.25">
      <c r="A16" s="247" t="s">
        <v>427</v>
      </c>
      <c r="B16" s="245" t="s">
        <v>356</v>
      </c>
    </row>
    <row r="17" spans="1:2" x14ac:dyDescent="0.25">
      <c r="A17" s="247" t="s">
        <v>427</v>
      </c>
      <c r="B17" s="245" t="s">
        <v>356</v>
      </c>
    </row>
    <row r="18" spans="1:2" x14ac:dyDescent="0.25">
      <c r="A18" s="247" t="s">
        <v>428</v>
      </c>
      <c r="B18" s="246" t="s">
        <v>230</v>
      </c>
    </row>
    <row r="19" spans="1:2" x14ac:dyDescent="0.25">
      <c r="A19" s="247" t="s">
        <v>428</v>
      </c>
      <c r="B19" s="246" t="s">
        <v>281</v>
      </c>
    </row>
    <row r="20" spans="1:2" x14ac:dyDescent="0.25">
      <c r="A20" s="247" t="s">
        <v>428</v>
      </c>
      <c r="B20" s="246" t="s">
        <v>243</v>
      </c>
    </row>
    <row r="21" spans="1:2" ht="25.5" x14ac:dyDescent="0.25">
      <c r="A21" s="247" t="s">
        <v>428</v>
      </c>
      <c r="B21" s="246" t="s">
        <v>262</v>
      </c>
    </row>
    <row r="22" spans="1:2" x14ac:dyDescent="0.25">
      <c r="A22" s="247" t="s">
        <v>428</v>
      </c>
      <c r="B22" s="246" t="s">
        <v>241</v>
      </c>
    </row>
    <row r="23" spans="1:2" ht="25.5" x14ac:dyDescent="0.25">
      <c r="A23" s="247" t="s">
        <v>428</v>
      </c>
      <c r="B23" s="246" t="s">
        <v>318</v>
      </c>
    </row>
    <row r="24" spans="1:2" ht="25.5" x14ac:dyDescent="0.25">
      <c r="A24" s="247" t="s">
        <v>428</v>
      </c>
      <c r="B24" s="246" t="s">
        <v>244</v>
      </c>
    </row>
    <row r="25" spans="1:2" x14ac:dyDescent="0.25">
      <c r="A25" s="247" t="s">
        <v>428</v>
      </c>
      <c r="B25" s="246" t="s">
        <v>333</v>
      </c>
    </row>
    <row r="26" spans="1:2" x14ac:dyDescent="0.25">
      <c r="A26" s="247" t="s">
        <v>428</v>
      </c>
      <c r="B26" s="246" t="s">
        <v>334</v>
      </c>
    </row>
    <row r="27" spans="1:2" x14ac:dyDescent="0.25">
      <c r="A27" s="247" t="s">
        <v>428</v>
      </c>
      <c r="B27" s="246" t="s">
        <v>248</v>
      </c>
    </row>
    <row r="28" spans="1:2" x14ac:dyDescent="0.25">
      <c r="A28" s="247" t="s">
        <v>428</v>
      </c>
      <c r="B28" s="246" t="s">
        <v>249</v>
      </c>
    </row>
    <row r="29" spans="1:2" ht="25.5" x14ac:dyDescent="0.25">
      <c r="A29" s="247" t="s">
        <v>428</v>
      </c>
      <c r="B29" s="246" t="s">
        <v>324</v>
      </c>
    </row>
    <row r="30" spans="1:2" x14ac:dyDescent="0.25">
      <c r="A30" s="247" t="s">
        <v>429</v>
      </c>
      <c r="B30" s="246" t="s">
        <v>237</v>
      </c>
    </row>
    <row r="31" spans="1:2" x14ac:dyDescent="0.25">
      <c r="A31" s="247" t="s">
        <v>429</v>
      </c>
      <c r="B31" s="246" t="s">
        <v>251</v>
      </c>
    </row>
    <row r="32" spans="1:2" x14ac:dyDescent="0.25">
      <c r="A32" s="247" t="s">
        <v>429</v>
      </c>
      <c r="B32" s="246" t="s">
        <v>239</v>
      </c>
    </row>
    <row r="33" spans="1:2" x14ac:dyDescent="0.25">
      <c r="A33" s="247" t="s">
        <v>429</v>
      </c>
      <c r="B33" s="246" t="s">
        <v>240</v>
      </c>
    </row>
    <row r="34" spans="1:2" x14ac:dyDescent="0.25">
      <c r="A34" s="247" t="s">
        <v>429</v>
      </c>
      <c r="B34" s="246" t="s">
        <v>277</v>
      </c>
    </row>
    <row r="35" spans="1:2" x14ac:dyDescent="0.25">
      <c r="A35" s="247" t="s">
        <v>429</v>
      </c>
      <c r="B35" s="246" t="s">
        <v>278</v>
      </c>
    </row>
    <row r="36" spans="1:2" x14ac:dyDescent="0.25">
      <c r="A36" s="247" t="s">
        <v>429</v>
      </c>
      <c r="B36" s="246" t="s">
        <v>274</v>
      </c>
    </row>
    <row r="37" spans="1:2" ht="25.5" x14ac:dyDescent="0.25">
      <c r="A37" s="247" t="s">
        <v>429</v>
      </c>
      <c r="B37" s="246" t="s">
        <v>314</v>
      </c>
    </row>
    <row r="38" spans="1:2" x14ac:dyDescent="0.25">
      <c r="A38" s="247" t="s">
        <v>429</v>
      </c>
      <c r="B38" s="246" t="s">
        <v>319</v>
      </c>
    </row>
    <row r="39" spans="1:2" ht="25.5" x14ac:dyDescent="0.25">
      <c r="A39" s="247" t="s">
        <v>429</v>
      </c>
      <c r="B39" s="246" t="s">
        <v>323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Z39"/>
  <sheetViews>
    <sheetView zoomScale="70" zoomScaleNormal="70" workbookViewId="0">
      <selection activeCell="B11" sqref="B11"/>
    </sheetView>
  </sheetViews>
  <sheetFormatPr baseColWidth="10" defaultRowHeight="24.75" customHeight="1" x14ac:dyDescent="0.25"/>
  <cols>
    <col min="1" max="1" width="12.42578125" customWidth="1"/>
    <col min="2" max="2" width="58.5703125" customWidth="1"/>
    <col min="3" max="5" width="0" hidden="1" customWidth="1"/>
    <col min="6" max="6" width="26.7109375" customWidth="1"/>
    <col min="7" max="7" width="0" hidden="1" customWidth="1"/>
    <col min="8" max="8" width="22.140625" customWidth="1"/>
    <col min="9" max="10" width="12" bestFit="1" customWidth="1"/>
    <col min="13" max="13" width="0" hidden="1" customWidth="1"/>
    <col min="16" max="16" width="0" hidden="1" customWidth="1"/>
    <col min="19" max="19" width="0" hidden="1" customWidth="1"/>
    <col min="22" max="22" width="0" hidden="1" customWidth="1"/>
    <col min="25" max="26" width="0" hidden="1" customWidth="1"/>
  </cols>
  <sheetData>
    <row r="2" spans="1:26" s="1" customFormat="1" ht="24.75" customHeight="1" x14ac:dyDescent="0.25">
      <c r="A2" s="589" t="s">
        <v>16</v>
      </c>
      <c r="B2" s="590"/>
      <c r="C2" s="591"/>
      <c r="D2" s="598" t="s">
        <v>191</v>
      </c>
      <c r="E2" s="603" t="s">
        <v>24</v>
      </c>
      <c r="F2" s="598" t="s">
        <v>181</v>
      </c>
      <c r="G2" s="598" t="s">
        <v>192</v>
      </c>
      <c r="H2" s="586" t="s">
        <v>17</v>
      </c>
      <c r="I2" s="601" t="s">
        <v>18</v>
      </c>
      <c r="J2" s="601"/>
      <c r="K2" s="601" t="s">
        <v>185</v>
      </c>
      <c r="L2" s="601"/>
      <c r="M2" s="601"/>
      <c r="N2" s="601"/>
      <c r="O2" s="601"/>
      <c r="P2" s="601"/>
      <c r="Q2" s="601"/>
      <c r="R2" s="601"/>
      <c r="S2" s="601"/>
      <c r="T2" s="601"/>
      <c r="U2" s="601"/>
      <c r="V2" s="601"/>
      <c r="W2" s="586" t="s">
        <v>8</v>
      </c>
      <c r="X2" s="586"/>
      <c r="Y2" s="586"/>
      <c r="Z2" s="624" t="s">
        <v>22</v>
      </c>
    </row>
    <row r="3" spans="1:26" s="1" customFormat="1" ht="24.75" customHeight="1" x14ac:dyDescent="0.25">
      <c r="A3" s="592"/>
      <c r="B3" s="593"/>
      <c r="C3" s="594"/>
      <c r="D3" s="599"/>
      <c r="E3" s="604"/>
      <c r="F3" s="599"/>
      <c r="G3" s="599"/>
      <c r="H3" s="586"/>
      <c r="I3" s="601" t="s">
        <v>19</v>
      </c>
      <c r="J3" s="586" t="s">
        <v>20</v>
      </c>
      <c r="K3" s="586" t="s">
        <v>4</v>
      </c>
      <c r="L3" s="586"/>
      <c r="M3" s="586"/>
      <c r="N3" s="586" t="s">
        <v>5</v>
      </c>
      <c r="O3" s="586"/>
      <c r="P3" s="586"/>
      <c r="Q3" s="586" t="s">
        <v>6</v>
      </c>
      <c r="R3" s="586"/>
      <c r="S3" s="586"/>
      <c r="T3" s="586" t="s">
        <v>7</v>
      </c>
      <c r="U3" s="586"/>
      <c r="V3" s="586"/>
      <c r="W3" s="586"/>
      <c r="X3" s="586"/>
      <c r="Y3" s="586"/>
      <c r="Z3" s="624"/>
    </row>
    <row r="4" spans="1:26" s="1" customFormat="1" ht="24.75" customHeight="1" x14ac:dyDescent="0.25">
      <c r="A4" s="595"/>
      <c r="B4" s="596"/>
      <c r="C4" s="597"/>
      <c r="D4" s="600"/>
      <c r="E4" s="605"/>
      <c r="F4" s="600"/>
      <c r="G4" s="600"/>
      <c r="H4" s="586"/>
      <c r="I4" s="601"/>
      <c r="J4" s="586"/>
      <c r="K4" s="232" t="s">
        <v>10</v>
      </c>
      <c r="L4" s="232" t="s">
        <v>9</v>
      </c>
      <c r="M4" s="232" t="s">
        <v>21</v>
      </c>
      <c r="N4" s="232" t="s">
        <v>10</v>
      </c>
      <c r="O4" s="232" t="s">
        <v>9</v>
      </c>
      <c r="P4" s="232" t="s">
        <v>21</v>
      </c>
      <c r="Q4" s="232" t="s">
        <v>10</v>
      </c>
      <c r="R4" s="232" t="s">
        <v>9</v>
      </c>
      <c r="S4" s="232" t="s">
        <v>21</v>
      </c>
      <c r="T4" s="232" t="s">
        <v>10</v>
      </c>
      <c r="U4" s="232" t="s">
        <v>9</v>
      </c>
      <c r="V4" s="232" t="s">
        <v>21</v>
      </c>
      <c r="W4" s="232" t="s">
        <v>183</v>
      </c>
      <c r="X4" s="34" t="s">
        <v>184</v>
      </c>
      <c r="Y4" s="34" t="s">
        <v>182</v>
      </c>
      <c r="Z4" s="37" t="s">
        <v>11</v>
      </c>
    </row>
    <row r="5" spans="1:26" s="174" customFormat="1" ht="41.25" customHeight="1" x14ac:dyDescent="0.25">
      <c r="A5" s="174" t="s">
        <v>427</v>
      </c>
      <c r="B5" s="231" t="s">
        <v>205</v>
      </c>
      <c r="C5" s="230" t="s">
        <v>303</v>
      </c>
      <c r="D5" s="140">
        <v>0.05</v>
      </c>
      <c r="E5" s="230" t="s">
        <v>273</v>
      </c>
      <c r="F5" s="239" t="s">
        <v>34</v>
      </c>
      <c r="G5" s="239" t="s">
        <v>206</v>
      </c>
      <c r="H5" s="239" t="s">
        <v>207</v>
      </c>
      <c r="I5" s="178">
        <v>42737</v>
      </c>
      <c r="J5" s="178">
        <v>43069</v>
      </c>
      <c r="K5" s="166">
        <v>0.25</v>
      </c>
      <c r="L5" s="217">
        <v>0.25</v>
      </c>
      <c r="M5" s="239" t="s">
        <v>417</v>
      </c>
      <c r="N5" s="166">
        <v>0.25</v>
      </c>
      <c r="O5" s="239"/>
      <c r="P5" s="239"/>
      <c r="Q5" s="166">
        <v>0.25</v>
      </c>
      <c r="R5" s="239"/>
      <c r="S5" s="239"/>
      <c r="T5" s="166">
        <v>0.25</v>
      </c>
      <c r="U5" s="239"/>
      <c r="V5" s="239"/>
      <c r="W5" s="166">
        <v>1</v>
      </c>
      <c r="X5" s="166">
        <v>0.25</v>
      </c>
      <c r="Y5" s="165">
        <v>0.25</v>
      </c>
      <c r="Z5" s="179"/>
    </row>
    <row r="6" spans="1:26" s="174" customFormat="1" ht="41.25" customHeight="1" x14ac:dyDescent="0.25">
      <c r="A6" s="174" t="s">
        <v>427</v>
      </c>
      <c r="B6" s="231" t="s">
        <v>238</v>
      </c>
      <c r="C6" s="230" t="s">
        <v>304</v>
      </c>
      <c r="D6" s="140">
        <v>2.5000000000000001E-2</v>
      </c>
      <c r="E6" s="230" t="s">
        <v>254</v>
      </c>
      <c r="F6" s="239" t="s">
        <v>34</v>
      </c>
      <c r="G6" s="239" t="s">
        <v>206</v>
      </c>
      <c r="H6" s="239" t="s">
        <v>207</v>
      </c>
      <c r="I6" s="178">
        <v>42828</v>
      </c>
      <c r="J6" s="178">
        <v>43099</v>
      </c>
      <c r="K6" s="225"/>
      <c r="L6" s="239"/>
      <c r="M6" s="239"/>
      <c r="N6" s="225">
        <v>2</v>
      </c>
      <c r="O6" s="239"/>
      <c r="P6" s="239"/>
      <c r="Q6" s="225"/>
      <c r="R6" s="239"/>
      <c r="S6" s="239"/>
      <c r="T6" s="225"/>
      <c r="U6" s="239"/>
      <c r="V6" s="239"/>
      <c r="W6" s="225">
        <v>2</v>
      </c>
      <c r="X6" s="225">
        <v>0</v>
      </c>
      <c r="Y6" s="165">
        <v>0</v>
      </c>
      <c r="Z6" s="179"/>
    </row>
    <row r="7" spans="1:26" s="174" customFormat="1" ht="41.25" customHeight="1" x14ac:dyDescent="0.25">
      <c r="A7" s="174" t="s">
        <v>427</v>
      </c>
      <c r="B7" s="228" t="s">
        <v>328</v>
      </c>
      <c r="C7" s="230" t="s">
        <v>330</v>
      </c>
      <c r="D7" s="140">
        <v>2.5000000000000001E-2</v>
      </c>
      <c r="E7" s="243" t="s">
        <v>329</v>
      </c>
      <c r="F7" s="239" t="s">
        <v>34</v>
      </c>
      <c r="G7" s="239" t="s">
        <v>206</v>
      </c>
      <c r="H7" s="239" t="s">
        <v>207</v>
      </c>
      <c r="I7" s="178">
        <v>42917</v>
      </c>
      <c r="J7" s="178">
        <v>43069</v>
      </c>
      <c r="K7" s="225"/>
      <c r="L7" s="239"/>
      <c r="M7" s="239"/>
      <c r="N7" s="225"/>
      <c r="O7" s="239"/>
      <c r="P7" s="239"/>
      <c r="Q7" s="166">
        <v>0.5</v>
      </c>
      <c r="R7" s="239"/>
      <c r="S7" s="239"/>
      <c r="T7" s="166">
        <v>0.5</v>
      </c>
      <c r="U7" s="239"/>
      <c r="V7" s="239"/>
      <c r="W7" s="225">
        <v>1</v>
      </c>
      <c r="X7" s="225">
        <v>0</v>
      </c>
      <c r="Y7" s="165">
        <v>0</v>
      </c>
      <c r="Z7" s="179"/>
    </row>
    <row r="8" spans="1:26" s="174" customFormat="1" ht="41.25" customHeight="1" x14ac:dyDescent="0.25">
      <c r="A8" s="174" t="s">
        <v>427</v>
      </c>
      <c r="B8" s="229" t="s">
        <v>208</v>
      </c>
      <c r="C8" s="230" t="s">
        <v>305</v>
      </c>
      <c r="D8" s="140">
        <v>2.5000000000000001E-2</v>
      </c>
      <c r="E8" s="230" t="s">
        <v>209</v>
      </c>
      <c r="F8" s="239" t="s">
        <v>49</v>
      </c>
      <c r="G8" s="239" t="s">
        <v>210</v>
      </c>
      <c r="H8" s="239" t="s">
        <v>211</v>
      </c>
      <c r="I8" s="178">
        <v>42828</v>
      </c>
      <c r="J8" s="178">
        <v>42886</v>
      </c>
      <c r="K8" s="225"/>
      <c r="L8" s="239"/>
      <c r="M8" s="215" t="s">
        <v>406</v>
      </c>
      <c r="N8" s="225">
        <v>4</v>
      </c>
      <c r="O8" s="239"/>
      <c r="P8" s="239"/>
      <c r="Q8" s="225"/>
      <c r="R8" s="239"/>
      <c r="S8" s="239"/>
      <c r="T8" s="225"/>
      <c r="U8" s="239"/>
      <c r="V8" s="239"/>
      <c r="W8" s="225">
        <v>4</v>
      </c>
      <c r="X8" s="225">
        <v>0</v>
      </c>
      <c r="Y8" s="127">
        <v>0</v>
      </c>
      <c r="Z8" s="179"/>
    </row>
    <row r="9" spans="1:26" s="174" customFormat="1" ht="41.25" customHeight="1" x14ac:dyDescent="0.25">
      <c r="A9" s="174" t="s">
        <v>427</v>
      </c>
      <c r="B9" s="229" t="s">
        <v>213</v>
      </c>
      <c r="C9" s="230" t="s">
        <v>306</v>
      </c>
      <c r="D9" s="140">
        <v>0.05</v>
      </c>
      <c r="E9" s="230" t="s">
        <v>214</v>
      </c>
      <c r="F9" s="239" t="s">
        <v>49</v>
      </c>
      <c r="G9" s="239" t="s">
        <v>216</v>
      </c>
      <c r="H9" s="239" t="s">
        <v>215</v>
      </c>
      <c r="I9" s="178">
        <v>42870</v>
      </c>
      <c r="J9" s="178">
        <v>43099</v>
      </c>
      <c r="K9" s="225"/>
      <c r="L9" s="239"/>
      <c r="M9" s="239"/>
      <c r="N9" s="225"/>
      <c r="O9" s="239"/>
      <c r="P9" s="239"/>
      <c r="Q9" s="225">
        <v>1</v>
      </c>
      <c r="R9" s="239"/>
      <c r="S9" s="239"/>
      <c r="T9" s="225">
        <v>1</v>
      </c>
      <c r="U9" s="239"/>
      <c r="V9" s="239"/>
      <c r="W9" s="225">
        <v>2</v>
      </c>
      <c r="X9" s="225">
        <v>0</v>
      </c>
      <c r="Y9" s="127">
        <v>0</v>
      </c>
      <c r="Z9" s="179"/>
    </row>
    <row r="10" spans="1:26" s="174" customFormat="1" ht="41.25" customHeight="1" x14ac:dyDescent="0.25">
      <c r="A10" s="174" t="s">
        <v>427</v>
      </c>
      <c r="B10" s="229" t="s">
        <v>331</v>
      </c>
      <c r="C10" s="230" t="s">
        <v>307</v>
      </c>
      <c r="D10" s="140">
        <v>0.05</v>
      </c>
      <c r="E10" s="230" t="s">
        <v>217</v>
      </c>
      <c r="F10" s="239" t="s">
        <v>49</v>
      </c>
      <c r="G10" s="239" t="s">
        <v>210</v>
      </c>
      <c r="H10" s="239" t="s">
        <v>215</v>
      </c>
      <c r="I10" s="178">
        <v>42809</v>
      </c>
      <c r="J10" s="178">
        <v>42916</v>
      </c>
      <c r="K10" s="225"/>
      <c r="L10" s="239"/>
      <c r="M10" s="215" t="s">
        <v>407</v>
      </c>
      <c r="N10" s="225">
        <v>1</v>
      </c>
      <c r="O10" s="239"/>
      <c r="P10" s="239"/>
      <c r="Q10" s="225"/>
      <c r="R10" s="239"/>
      <c r="S10" s="239"/>
      <c r="T10" s="225"/>
      <c r="U10" s="239"/>
      <c r="V10" s="239"/>
      <c r="W10" s="225">
        <v>1</v>
      </c>
      <c r="X10" s="225">
        <v>0</v>
      </c>
      <c r="Y10" s="127">
        <v>0</v>
      </c>
      <c r="Z10" s="179"/>
    </row>
    <row r="11" spans="1:26" s="174" customFormat="1" ht="140.25" x14ac:dyDescent="0.25">
      <c r="A11" s="174" t="s">
        <v>427</v>
      </c>
      <c r="B11" s="229" t="s">
        <v>218</v>
      </c>
      <c r="C11" s="230" t="s">
        <v>308</v>
      </c>
      <c r="D11" s="140">
        <v>0.05</v>
      </c>
      <c r="E11" s="230" t="s">
        <v>219</v>
      </c>
      <c r="F11" s="239" t="s">
        <v>49</v>
      </c>
      <c r="G11" s="239" t="s">
        <v>210</v>
      </c>
      <c r="H11" s="239" t="s">
        <v>212</v>
      </c>
      <c r="I11" s="178">
        <v>42870</v>
      </c>
      <c r="J11" s="178">
        <v>43099</v>
      </c>
      <c r="K11" s="225"/>
      <c r="L11" s="239"/>
      <c r="M11" s="215" t="s">
        <v>408</v>
      </c>
      <c r="N11" s="225">
        <v>1</v>
      </c>
      <c r="O11" s="239"/>
      <c r="P11" s="239"/>
      <c r="Q11" s="225">
        <v>1</v>
      </c>
      <c r="R11" s="239"/>
      <c r="S11" s="239"/>
      <c r="T11" s="225">
        <v>1</v>
      </c>
      <c r="U11" s="239"/>
      <c r="V11" s="239"/>
      <c r="W11" s="225">
        <v>3</v>
      </c>
      <c r="X11" s="225">
        <v>0</v>
      </c>
      <c r="Y11" s="127">
        <v>0</v>
      </c>
      <c r="Z11" s="179"/>
    </row>
    <row r="12" spans="1:26" s="174" customFormat="1" ht="41.25" customHeight="1" x14ac:dyDescent="0.25">
      <c r="A12" s="174" t="s">
        <v>427</v>
      </c>
      <c r="B12" s="229" t="s">
        <v>226</v>
      </c>
      <c r="C12" s="230" t="s">
        <v>312</v>
      </c>
      <c r="D12" s="140">
        <v>2.5000000000000001E-2</v>
      </c>
      <c r="E12" s="230" t="s">
        <v>280</v>
      </c>
      <c r="F12" s="239" t="s">
        <v>49</v>
      </c>
      <c r="G12" s="239" t="s">
        <v>227</v>
      </c>
      <c r="H12" s="239" t="s">
        <v>227</v>
      </c>
      <c r="I12" s="178">
        <v>42736</v>
      </c>
      <c r="J12" s="178">
        <v>43099</v>
      </c>
      <c r="K12" s="166">
        <v>0.25</v>
      </c>
      <c r="L12" s="217">
        <v>0.25</v>
      </c>
      <c r="M12" s="215" t="s">
        <v>409</v>
      </c>
      <c r="N12" s="166">
        <v>0.25</v>
      </c>
      <c r="O12" s="239"/>
      <c r="P12" s="239"/>
      <c r="Q12" s="166">
        <v>0.25</v>
      </c>
      <c r="R12" s="239"/>
      <c r="S12" s="239"/>
      <c r="T12" s="166">
        <v>0.25</v>
      </c>
      <c r="U12" s="239"/>
      <c r="V12" s="239"/>
      <c r="W12" s="166">
        <v>1</v>
      </c>
      <c r="X12" s="166">
        <v>0.25</v>
      </c>
      <c r="Y12" s="127">
        <v>0.25</v>
      </c>
      <c r="Z12" s="179"/>
    </row>
    <row r="13" spans="1:26" s="174" customFormat="1" ht="41.25" customHeight="1" x14ac:dyDescent="0.25">
      <c r="A13" s="174" t="s">
        <v>427</v>
      </c>
      <c r="B13" s="229" t="s">
        <v>220</v>
      </c>
      <c r="C13" s="230" t="s">
        <v>309</v>
      </c>
      <c r="D13" s="140">
        <v>2.5000000000000001E-2</v>
      </c>
      <c r="E13" s="230" t="s">
        <v>222</v>
      </c>
      <c r="F13" s="239" t="s">
        <v>43</v>
      </c>
      <c r="G13" s="239" t="s">
        <v>224</v>
      </c>
      <c r="H13" s="239" t="s">
        <v>225</v>
      </c>
      <c r="I13" s="178">
        <v>42809</v>
      </c>
      <c r="J13" s="178">
        <v>42885</v>
      </c>
      <c r="K13" s="225"/>
      <c r="L13" s="239"/>
      <c r="M13" s="239"/>
      <c r="N13" s="225">
        <v>1</v>
      </c>
      <c r="O13" s="239"/>
      <c r="P13" s="239"/>
      <c r="Q13" s="225"/>
      <c r="R13" s="239"/>
      <c r="S13" s="239"/>
      <c r="T13" s="225"/>
      <c r="U13" s="239"/>
      <c r="V13" s="239"/>
      <c r="W13" s="225">
        <v>1</v>
      </c>
      <c r="X13" s="225">
        <v>0</v>
      </c>
      <c r="Y13" s="127">
        <v>0</v>
      </c>
      <c r="Z13" s="179"/>
    </row>
    <row r="14" spans="1:26" s="174" customFormat="1" ht="41.25" customHeight="1" x14ac:dyDescent="0.25">
      <c r="A14" s="174" t="s">
        <v>427</v>
      </c>
      <c r="B14" s="229" t="s">
        <v>221</v>
      </c>
      <c r="C14" s="230" t="s">
        <v>310</v>
      </c>
      <c r="D14" s="140">
        <v>2.5000000000000001E-2</v>
      </c>
      <c r="E14" s="230" t="s">
        <v>223</v>
      </c>
      <c r="F14" s="239" t="s">
        <v>43</v>
      </c>
      <c r="G14" s="239" t="s">
        <v>224</v>
      </c>
      <c r="H14" s="239" t="s">
        <v>225</v>
      </c>
      <c r="I14" s="178">
        <v>42842</v>
      </c>
      <c r="J14" s="178">
        <v>42977</v>
      </c>
      <c r="K14" s="225"/>
      <c r="L14" s="239"/>
      <c r="M14" s="239"/>
      <c r="N14" s="225"/>
      <c r="O14" s="239"/>
      <c r="P14" s="239"/>
      <c r="Q14" s="225">
        <v>1</v>
      </c>
      <c r="R14" s="239"/>
      <c r="S14" s="239"/>
      <c r="T14" s="225"/>
      <c r="U14" s="239"/>
      <c r="V14" s="239"/>
      <c r="W14" s="225">
        <v>1</v>
      </c>
      <c r="X14" s="225">
        <v>0</v>
      </c>
      <c r="Y14" s="127">
        <v>0</v>
      </c>
      <c r="Z14" s="179"/>
    </row>
    <row r="15" spans="1:26" s="174" customFormat="1" ht="41.25" customHeight="1" x14ac:dyDescent="0.25">
      <c r="A15" s="174" t="s">
        <v>427</v>
      </c>
      <c r="B15" s="229" t="s">
        <v>255</v>
      </c>
      <c r="C15" s="230" t="s">
        <v>311</v>
      </c>
      <c r="D15" s="140">
        <v>0.05</v>
      </c>
      <c r="E15" s="230" t="s">
        <v>257</v>
      </c>
      <c r="F15" s="239" t="s">
        <v>43</v>
      </c>
      <c r="G15" s="239" t="s">
        <v>224</v>
      </c>
      <c r="H15" s="239" t="s">
        <v>256</v>
      </c>
      <c r="I15" s="178">
        <v>42842</v>
      </c>
      <c r="J15" s="178">
        <v>43099</v>
      </c>
      <c r="K15" s="225"/>
      <c r="L15" s="239"/>
      <c r="M15" s="239"/>
      <c r="N15" s="217">
        <v>0.2</v>
      </c>
      <c r="O15" s="239"/>
      <c r="P15" s="239"/>
      <c r="Q15" s="217">
        <v>0.4</v>
      </c>
      <c r="R15" s="239"/>
      <c r="S15" s="239"/>
      <c r="T15" s="217">
        <v>0.4</v>
      </c>
      <c r="U15" s="239"/>
      <c r="V15" s="239"/>
      <c r="W15" s="166">
        <v>1</v>
      </c>
      <c r="X15" s="166">
        <v>0</v>
      </c>
      <c r="Y15" s="127">
        <v>0</v>
      </c>
      <c r="Z15" s="179"/>
    </row>
    <row r="16" spans="1:26" s="174" customFormat="1" ht="41.25" customHeight="1" x14ac:dyDescent="0.25">
      <c r="A16" s="174" t="s">
        <v>427</v>
      </c>
      <c r="B16" s="229" t="s">
        <v>228</v>
      </c>
      <c r="C16" s="230" t="s">
        <v>313</v>
      </c>
      <c r="D16" s="140">
        <v>0.05</v>
      </c>
      <c r="E16" s="230" t="s">
        <v>284</v>
      </c>
      <c r="F16" s="239" t="s">
        <v>49</v>
      </c>
      <c r="G16" s="239" t="s">
        <v>332</v>
      </c>
      <c r="H16" s="239" t="s">
        <v>212</v>
      </c>
      <c r="I16" s="178">
        <v>42870</v>
      </c>
      <c r="J16" s="178">
        <v>43069</v>
      </c>
      <c r="K16" s="225"/>
      <c r="L16" s="239"/>
      <c r="M16" s="239"/>
      <c r="N16" s="217">
        <v>0.3</v>
      </c>
      <c r="O16" s="239"/>
      <c r="P16" s="239"/>
      <c r="Q16" s="217">
        <v>0.3</v>
      </c>
      <c r="R16" s="239"/>
      <c r="S16" s="239"/>
      <c r="T16" s="217">
        <v>0.2</v>
      </c>
      <c r="U16" s="239"/>
      <c r="V16" s="239"/>
      <c r="W16" s="223">
        <v>0.8</v>
      </c>
      <c r="X16" s="223">
        <v>0</v>
      </c>
      <c r="Y16" s="127">
        <v>0</v>
      </c>
      <c r="Z16" s="179"/>
    </row>
    <row r="17" spans="1:26" s="174" customFormat="1" ht="41.25" customHeight="1" x14ac:dyDescent="0.25">
      <c r="A17" s="174" t="s">
        <v>427</v>
      </c>
      <c r="B17" s="229" t="s">
        <v>229</v>
      </c>
      <c r="C17" s="230" t="s">
        <v>258</v>
      </c>
      <c r="D17" s="140">
        <v>0.05</v>
      </c>
      <c r="E17" s="230" t="s">
        <v>279</v>
      </c>
      <c r="F17" s="239" t="s">
        <v>34</v>
      </c>
      <c r="G17" s="239" t="s">
        <v>242</v>
      </c>
      <c r="H17" s="239" t="s">
        <v>207</v>
      </c>
      <c r="I17" s="178">
        <v>43089</v>
      </c>
      <c r="J17" s="178">
        <v>42765</v>
      </c>
      <c r="K17" s="225"/>
      <c r="L17" s="239"/>
      <c r="M17" s="239"/>
      <c r="N17" s="225"/>
      <c r="O17" s="239"/>
      <c r="P17" s="239"/>
      <c r="Q17" s="225"/>
      <c r="R17" s="239"/>
      <c r="S17" s="239"/>
      <c r="T17" s="225">
        <v>1</v>
      </c>
      <c r="U17" s="239"/>
      <c r="V17" s="239"/>
      <c r="W17" s="225">
        <v>1</v>
      </c>
      <c r="X17" s="225">
        <v>0</v>
      </c>
      <c r="Y17" s="127">
        <v>0</v>
      </c>
      <c r="Z17" s="179"/>
    </row>
    <row r="18" spans="1:26" s="174" customFormat="1" ht="41.25" customHeight="1" x14ac:dyDescent="0.25">
      <c r="A18" s="174" t="s">
        <v>428</v>
      </c>
      <c r="B18" s="233" t="s">
        <v>230</v>
      </c>
      <c r="C18" s="237" t="s">
        <v>290</v>
      </c>
      <c r="D18" s="140">
        <v>0.1</v>
      </c>
      <c r="E18" s="207" t="s">
        <v>231</v>
      </c>
      <c r="F18" s="207" t="s">
        <v>232</v>
      </c>
      <c r="G18" s="207" t="s">
        <v>233</v>
      </c>
      <c r="H18" s="207" t="s">
        <v>234</v>
      </c>
      <c r="I18" s="208">
        <v>42752</v>
      </c>
      <c r="J18" s="208">
        <v>43099</v>
      </c>
      <c r="K18" s="166">
        <v>0.25</v>
      </c>
      <c r="L18" s="217">
        <v>0.25</v>
      </c>
      <c r="M18" s="239" t="s">
        <v>410</v>
      </c>
      <c r="N18" s="166">
        <v>0.25</v>
      </c>
      <c r="O18" s="239"/>
      <c r="P18" s="239"/>
      <c r="Q18" s="166">
        <v>0.25</v>
      </c>
      <c r="R18" s="239"/>
      <c r="S18" s="239"/>
      <c r="T18" s="166">
        <v>0.25</v>
      </c>
      <c r="U18" s="239"/>
      <c r="V18" s="239"/>
      <c r="W18" s="136">
        <f t="shared" ref="W18:X18" si="0">+SUM(K18,N18,Q18,T18)</f>
        <v>1</v>
      </c>
      <c r="X18" s="136">
        <f t="shared" si="0"/>
        <v>0.25</v>
      </c>
      <c r="Y18" s="127">
        <f t="shared" ref="Y18:Y28" si="1">IFERROR(X18/W18,"")</f>
        <v>0.25</v>
      </c>
      <c r="Z18" s="179"/>
    </row>
    <row r="19" spans="1:26" s="174" customFormat="1" ht="41.25" customHeight="1" x14ac:dyDescent="0.25">
      <c r="A19" s="174" t="s">
        <v>428</v>
      </c>
      <c r="B19" s="237" t="s">
        <v>281</v>
      </c>
      <c r="C19" s="237" t="s">
        <v>285</v>
      </c>
      <c r="D19" s="140">
        <v>0.05</v>
      </c>
      <c r="E19" s="207" t="s">
        <v>259</v>
      </c>
      <c r="F19" s="207" t="s">
        <v>260</v>
      </c>
      <c r="G19" s="207" t="s">
        <v>227</v>
      </c>
      <c r="H19" s="207" t="s">
        <v>227</v>
      </c>
      <c r="I19" s="208">
        <v>42931</v>
      </c>
      <c r="J19" s="208">
        <v>43130</v>
      </c>
      <c r="K19" s="223"/>
      <c r="L19" s="239"/>
      <c r="M19" s="239"/>
      <c r="N19" s="223"/>
      <c r="O19" s="239"/>
      <c r="P19" s="239"/>
      <c r="Q19" s="223">
        <v>1</v>
      </c>
      <c r="R19" s="239"/>
      <c r="S19" s="239"/>
      <c r="T19" s="223">
        <v>1</v>
      </c>
      <c r="U19" s="239"/>
      <c r="V19" s="239"/>
      <c r="W19" s="210">
        <f>+SUM(K19,N19,Q19,T19)</f>
        <v>2</v>
      </c>
      <c r="X19" s="210">
        <f>+SUM(L19,O19,R19,U19)</f>
        <v>0</v>
      </c>
      <c r="Y19" s="127">
        <f t="shared" si="1"/>
        <v>0</v>
      </c>
      <c r="Z19" s="179"/>
    </row>
    <row r="20" spans="1:26" s="174" customFormat="1" ht="41.25" customHeight="1" x14ac:dyDescent="0.25">
      <c r="A20" s="174" t="s">
        <v>428</v>
      </c>
      <c r="B20" s="237" t="s">
        <v>243</v>
      </c>
      <c r="C20" s="237" t="s">
        <v>286</v>
      </c>
      <c r="D20" s="140">
        <v>0.05</v>
      </c>
      <c r="E20" s="207" t="s">
        <v>261</v>
      </c>
      <c r="F20" s="207" t="s">
        <v>260</v>
      </c>
      <c r="G20" s="207" t="s">
        <v>227</v>
      </c>
      <c r="H20" s="207" t="s">
        <v>227</v>
      </c>
      <c r="I20" s="208">
        <v>42828</v>
      </c>
      <c r="J20" s="208">
        <v>43115</v>
      </c>
      <c r="K20" s="223">
        <v>1</v>
      </c>
      <c r="L20" s="239">
        <v>1</v>
      </c>
      <c r="M20" s="221" t="s">
        <v>411</v>
      </c>
      <c r="N20" s="239">
        <v>1</v>
      </c>
      <c r="O20" s="239"/>
      <c r="P20" s="239"/>
      <c r="Q20" s="239">
        <v>1</v>
      </c>
      <c r="R20" s="239"/>
      <c r="S20" s="239"/>
      <c r="T20" s="239">
        <v>1</v>
      </c>
      <c r="U20" s="239"/>
      <c r="V20" s="239"/>
      <c r="W20" s="210">
        <f t="shared" ref="W20:X25" si="2">+SUM(K20,N20,Q20,T20)</f>
        <v>4</v>
      </c>
      <c r="X20" s="210">
        <f t="shared" si="2"/>
        <v>1</v>
      </c>
      <c r="Y20" s="127">
        <f t="shared" si="1"/>
        <v>0.25</v>
      </c>
      <c r="Z20" s="179"/>
    </row>
    <row r="21" spans="1:26" s="174" customFormat="1" ht="41.25" customHeight="1" x14ac:dyDescent="0.25">
      <c r="A21" s="174" t="s">
        <v>428</v>
      </c>
      <c r="B21" s="237" t="s">
        <v>262</v>
      </c>
      <c r="C21" s="237" t="s">
        <v>287</v>
      </c>
      <c r="D21" s="140">
        <v>0.05</v>
      </c>
      <c r="E21" s="207" t="s">
        <v>263</v>
      </c>
      <c r="F21" s="207" t="s">
        <v>260</v>
      </c>
      <c r="G21" s="207" t="s">
        <v>227</v>
      </c>
      <c r="H21" s="207" t="s">
        <v>227</v>
      </c>
      <c r="I21" s="208">
        <v>42828</v>
      </c>
      <c r="J21" s="208">
        <v>43115</v>
      </c>
      <c r="K21" s="223"/>
      <c r="L21" s="239"/>
      <c r="M21" s="239"/>
      <c r="N21" s="239">
        <v>1</v>
      </c>
      <c r="O21" s="239"/>
      <c r="P21" s="239"/>
      <c r="Q21" s="239">
        <v>1</v>
      </c>
      <c r="R21" s="239"/>
      <c r="S21" s="239"/>
      <c r="T21" s="239">
        <v>1</v>
      </c>
      <c r="U21" s="239"/>
      <c r="V21" s="239"/>
      <c r="W21" s="210">
        <f t="shared" si="2"/>
        <v>3</v>
      </c>
      <c r="X21" s="210">
        <f t="shared" si="2"/>
        <v>0</v>
      </c>
      <c r="Y21" s="127">
        <f t="shared" si="1"/>
        <v>0</v>
      </c>
      <c r="Z21" s="179"/>
    </row>
    <row r="22" spans="1:26" s="174" customFormat="1" ht="41.25" customHeight="1" x14ac:dyDescent="0.25">
      <c r="A22" s="174" t="s">
        <v>428</v>
      </c>
      <c r="B22" s="237" t="s">
        <v>241</v>
      </c>
      <c r="C22" s="237" t="s">
        <v>288</v>
      </c>
      <c r="D22" s="140">
        <v>0.05</v>
      </c>
      <c r="E22" s="207" t="s">
        <v>264</v>
      </c>
      <c r="F22" s="207" t="s">
        <v>260</v>
      </c>
      <c r="G22" s="207" t="s">
        <v>227</v>
      </c>
      <c r="H22" s="207" t="s">
        <v>227</v>
      </c>
      <c r="I22" s="208">
        <v>42901</v>
      </c>
      <c r="J22" s="208">
        <v>43115</v>
      </c>
      <c r="K22" s="223"/>
      <c r="L22" s="239"/>
      <c r="M22" s="221" t="s">
        <v>412</v>
      </c>
      <c r="N22" s="239">
        <v>1</v>
      </c>
      <c r="O22" s="239"/>
      <c r="P22" s="239"/>
      <c r="Q22" s="239"/>
      <c r="R22" s="239"/>
      <c r="S22" s="239"/>
      <c r="T22" s="239">
        <v>1</v>
      </c>
      <c r="U22" s="239"/>
      <c r="V22" s="239"/>
      <c r="W22" s="210">
        <f t="shared" si="2"/>
        <v>2</v>
      </c>
      <c r="X22" s="210">
        <f t="shared" si="2"/>
        <v>0</v>
      </c>
      <c r="Y22" s="127">
        <f t="shared" si="1"/>
        <v>0</v>
      </c>
      <c r="Z22" s="179"/>
    </row>
    <row r="23" spans="1:26" s="174" customFormat="1" ht="41.25" customHeight="1" x14ac:dyDescent="0.25">
      <c r="A23" s="174" t="s">
        <v>428</v>
      </c>
      <c r="B23" s="237" t="s">
        <v>318</v>
      </c>
      <c r="C23" s="237" t="s">
        <v>289</v>
      </c>
      <c r="D23" s="140">
        <v>0.1</v>
      </c>
      <c r="E23" s="207" t="s">
        <v>236</v>
      </c>
      <c r="F23" s="207" t="s">
        <v>232</v>
      </c>
      <c r="G23" s="207" t="s">
        <v>276</v>
      </c>
      <c r="H23" s="207" t="s">
        <v>317</v>
      </c>
      <c r="I23" s="208">
        <v>42828</v>
      </c>
      <c r="J23" s="208">
        <v>43099</v>
      </c>
      <c r="K23" s="175"/>
      <c r="L23" s="207"/>
      <c r="M23" s="207"/>
      <c r="N23" s="166">
        <v>0.33</v>
      </c>
      <c r="O23" s="166"/>
      <c r="P23" s="166"/>
      <c r="Q23" s="166">
        <v>0.33</v>
      </c>
      <c r="R23" s="166"/>
      <c r="S23" s="166"/>
      <c r="T23" s="166">
        <v>0.34</v>
      </c>
      <c r="U23" s="207"/>
      <c r="V23" s="207"/>
      <c r="W23" s="136">
        <f t="shared" si="2"/>
        <v>1</v>
      </c>
      <c r="X23" s="136">
        <f t="shared" si="2"/>
        <v>0</v>
      </c>
      <c r="Y23" s="127">
        <f t="shared" si="1"/>
        <v>0</v>
      </c>
      <c r="Z23" s="179"/>
    </row>
    <row r="24" spans="1:26" s="174" customFormat="1" ht="41.25" customHeight="1" x14ac:dyDescent="0.25">
      <c r="A24" s="174" t="s">
        <v>428</v>
      </c>
      <c r="B24" s="237" t="s">
        <v>244</v>
      </c>
      <c r="C24" s="237" t="s">
        <v>291</v>
      </c>
      <c r="D24" s="140">
        <v>0.15</v>
      </c>
      <c r="E24" s="207" t="s">
        <v>245</v>
      </c>
      <c r="F24" s="207" t="s">
        <v>246</v>
      </c>
      <c r="G24" s="207" t="s">
        <v>247</v>
      </c>
      <c r="H24" s="207" t="s">
        <v>212</v>
      </c>
      <c r="I24" s="208">
        <v>42901</v>
      </c>
      <c r="J24" s="208">
        <v>43115</v>
      </c>
      <c r="K24" s="223"/>
      <c r="L24" s="239"/>
      <c r="M24" s="239"/>
      <c r="N24" s="225"/>
      <c r="O24" s="225"/>
      <c r="P24" s="225"/>
      <c r="Q24" s="225">
        <v>1</v>
      </c>
      <c r="R24" s="225"/>
      <c r="S24" s="225"/>
      <c r="T24" s="225">
        <v>1</v>
      </c>
      <c r="U24" s="225"/>
      <c r="V24" s="225"/>
      <c r="W24" s="210">
        <f t="shared" si="2"/>
        <v>2</v>
      </c>
      <c r="X24" s="210">
        <f t="shared" si="2"/>
        <v>0</v>
      </c>
      <c r="Y24" s="127">
        <f t="shared" si="1"/>
        <v>0</v>
      </c>
      <c r="Z24" s="179"/>
    </row>
    <row r="25" spans="1:26" s="174" customFormat="1" ht="41.25" customHeight="1" x14ac:dyDescent="0.25">
      <c r="A25" s="174" t="s">
        <v>428</v>
      </c>
      <c r="B25" s="234" t="s">
        <v>333</v>
      </c>
      <c r="C25" s="237" t="s">
        <v>402</v>
      </c>
      <c r="D25" s="140">
        <v>0.1</v>
      </c>
      <c r="E25" s="207" t="s">
        <v>265</v>
      </c>
      <c r="F25" s="207" t="s">
        <v>34</v>
      </c>
      <c r="G25" s="207" t="s">
        <v>266</v>
      </c>
      <c r="H25" s="207" t="s">
        <v>207</v>
      </c>
      <c r="I25" s="208">
        <v>42767</v>
      </c>
      <c r="J25" s="208">
        <v>43105</v>
      </c>
      <c r="K25" s="225">
        <v>3</v>
      </c>
      <c r="L25" s="227">
        <v>3</v>
      </c>
      <c r="M25" s="243" t="s">
        <v>414</v>
      </c>
      <c r="N25" s="225">
        <v>3</v>
      </c>
      <c r="O25" s="225"/>
      <c r="P25" s="225"/>
      <c r="Q25" s="225">
        <v>3</v>
      </c>
      <c r="R25" s="225"/>
      <c r="S25" s="225"/>
      <c r="T25" s="225">
        <v>3</v>
      </c>
      <c r="U25" s="225"/>
      <c r="V25" s="225"/>
      <c r="W25" s="210">
        <f t="shared" si="2"/>
        <v>12</v>
      </c>
      <c r="X25" s="210">
        <f t="shared" si="2"/>
        <v>3</v>
      </c>
      <c r="Y25" s="127">
        <f t="shared" si="1"/>
        <v>0.25</v>
      </c>
      <c r="Z25" s="179"/>
    </row>
    <row r="26" spans="1:26" s="174" customFormat="1" ht="41.25" customHeight="1" x14ac:dyDescent="0.25">
      <c r="A26" s="174" t="s">
        <v>428</v>
      </c>
      <c r="B26" s="235" t="s">
        <v>334</v>
      </c>
      <c r="C26" s="237" t="s">
        <v>335</v>
      </c>
      <c r="D26" s="140">
        <v>0.1</v>
      </c>
      <c r="E26" s="207" t="s">
        <v>267</v>
      </c>
      <c r="F26" s="207" t="s">
        <v>34</v>
      </c>
      <c r="G26" s="207" t="s">
        <v>266</v>
      </c>
      <c r="H26" s="207" t="s">
        <v>207</v>
      </c>
      <c r="I26" s="208">
        <v>42830</v>
      </c>
      <c r="J26" s="208">
        <v>43105</v>
      </c>
      <c r="K26" s="225">
        <v>1</v>
      </c>
      <c r="L26" s="239">
        <v>1</v>
      </c>
      <c r="M26" s="243" t="s">
        <v>415</v>
      </c>
      <c r="N26" s="225">
        <v>1</v>
      </c>
      <c r="O26" s="225"/>
      <c r="P26" s="225"/>
      <c r="Q26" s="225">
        <v>1</v>
      </c>
      <c r="R26" s="225"/>
      <c r="S26" s="225"/>
      <c r="T26" s="225">
        <v>1</v>
      </c>
      <c r="U26" s="225"/>
      <c r="V26" s="225"/>
      <c r="W26" s="210">
        <f>+SUM(K26,N26,Q26,T26)</f>
        <v>4</v>
      </c>
      <c r="X26" s="210">
        <f>+SUM(L26,O26,R26,U26)</f>
        <v>1</v>
      </c>
      <c r="Y26" s="127">
        <f t="shared" si="1"/>
        <v>0.25</v>
      </c>
      <c r="Z26" s="179"/>
    </row>
    <row r="27" spans="1:26" s="174" customFormat="1" ht="41.25" customHeight="1" x14ac:dyDescent="0.25">
      <c r="A27" s="174" t="s">
        <v>428</v>
      </c>
      <c r="B27" s="238" t="s">
        <v>248</v>
      </c>
      <c r="C27" s="236" t="s">
        <v>292</v>
      </c>
      <c r="D27" s="140">
        <v>0.05</v>
      </c>
      <c r="E27" s="207" t="s">
        <v>268</v>
      </c>
      <c r="F27" s="207" t="s">
        <v>232</v>
      </c>
      <c r="G27" s="207" t="s">
        <v>250</v>
      </c>
      <c r="H27" s="207" t="s">
        <v>234</v>
      </c>
      <c r="I27" s="208">
        <v>42815</v>
      </c>
      <c r="J27" s="208">
        <v>42825</v>
      </c>
      <c r="K27" s="223">
        <v>1</v>
      </c>
      <c r="L27" s="239">
        <v>1</v>
      </c>
      <c r="M27" s="239" t="s">
        <v>413</v>
      </c>
      <c r="N27" s="225"/>
      <c r="O27" s="225"/>
      <c r="P27" s="225"/>
      <c r="Q27" s="225"/>
      <c r="R27" s="225"/>
      <c r="S27" s="225"/>
      <c r="T27" s="225"/>
      <c r="U27" s="225"/>
      <c r="V27" s="225"/>
      <c r="W27" s="210">
        <f t="shared" ref="W27:X29" si="3">+SUM(K27,N27,Q27,T27)</f>
        <v>1</v>
      </c>
      <c r="X27" s="210">
        <f t="shared" si="3"/>
        <v>1</v>
      </c>
      <c r="Y27" s="127">
        <f t="shared" si="1"/>
        <v>1</v>
      </c>
      <c r="Z27" s="179"/>
    </row>
    <row r="28" spans="1:26" s="174" customFormat="1" ht="41.25" customHeight="1" x14ac:dyDescent="0.25">
      <c r="A28" s="174" t="s">
        <v>428</v>
      </c>
      <c r="B28" s="238" t="s">
        <v>249</v>
      </c>
      <c r="C28" s="236" t="s">
        <v>293</v>
      </c>
      <c r="D28" s="140">
        <v>0.1</v>
      </c>
      <c r="E28" s="207" t="s">
        <v>294</v>
      </c>
      <c r="F28" s="207" t="s">
        <v>232</v>
      </c>
      <c r="G28" s="207" t="s">
        <v>250</v>
      </c>
      <c r="H28" s="207" t="s">
        <v>234</v>
      </c>
      <c r="I28" s="208">
        <v>42828</v>
      </c>
      <c r="J28" s="208">
        <v>43008</v>
      </c>
      <c r="K28" s="223"/>
      <c r="L28" s="239"/>
      <c r="M28" s="239"/>
      <c r="N28" s="166">
        <v>0.5</v>
      </c>
      <c r="O28" s="239"/>
      <c r="P28" s="239"/>
      <c r="Q28" s="166">
        <v>0.5</v>
      </c>
      <c r="R28" s="239"/>
      <c r="S28" s="239"/>
      <c r="T28" s="223"/>
      <c r="U28" s="239"/>
      <c r="V28" s="239"/>
      <c r="W28" s="136">
        <f t="shared" si="3"/>
        <v>1</v>
      </c>
      <c r="X28" s="136">
        <f t="shared" si="3"/>
        <v>0</v>
      </c>
      <c r="Y28" s="127">
        <f t="shared" si="1"/>
        <v>0</v>
      </c>
      <c r="Z28" s="179"/>
    </row>
    <row r="29" spans="1:26" s="174" customFormat="1" ht="41.25" customHeight="1" x14ac:dyDescent="0.25">
      <c r="A29" s="174" t="s">
        <v>428</v>
      </c>
      <c r="B29" s="238" t="s">
        <v>324</v>
      </c>
      <c r="C29" s="236" t="s">
        <v>325</v>
      </c>
      <c r="D29" s="140">
        <v>0.1</v>
      </c>
      <c r="E29" s="207" t="s">
        <v>326</v>
      </c>
      <c r="F29" s="207" t="s">
        <v>34</v>
      </c>
      <c r="G29" s="207" t="s">
        <v>327</v>
      </c>
      <c r="H29" s="207" t="s">
        <v>207</v>
      </c>
      <c r="I29" s="208">
        <v>43009</v>
      </c>
      <c r="J29" s="208">
        <v>3</v>
      </c>
      <c r="K29" s="223"/>
      <c r="L29" s="239"/>
      <c r="M29" s="239"/>
      <c r="N29" s="166"/>
      <c r="O29" s="239"/>
      <c r="P29" s="239"/>
      <c r="Q29" s="166"/>
      <c r="R29" s="239"/>
      <c r="S29" s="239"/>
      <c r="T29" s="225">
        <v>1</v>
      </c>
      <c r="U29" s="239"/>
      <c r="V29" s="239"/>
      <c r="W29" s="210">
        <f t="shared" si="3"/>
        <v>1</v>
      </c>
      <c r="X29" s="210">
        <f t="shared" si="3"/>
        <v>0</v>
      </c>
      <c r="Y29" s="127">
        <f>IFERROR(X29/W29,"")</f>
        <v>0</v>
      </c>
      <c r="Z29" s="179"/>
    </row>
    <row r="30" spans="1:26" s="174" customFormat="1" ht="41.25" customHeight="1" x14ac:dyDescent="0.25">
      <c r="A30" s="174" t="s">
        <v>429</v>
      </c>
      <c r="B30" s="238" t="s">
        <v>237</v>
      </c>
      <c r="C30" s="236" t="s">
        <v>296</v>
      </c>
      <c r="D30" s="141">
        <v>0.1</v>
      </c>
      <c r="E30" s="238" t="s">
        <v>295</v>
      </c>
      <c r="F30" s="139" t="s">
        <v>43</v>
      </c>
      <c r="G30" s="238" t="s">
        <v>224</v>
      </c>
      <c r="H30" s="237" t="s">
        <v>256</v>
      </c>
      <c r="I30" s="208">
        <v>42870</v>
      </c>
      <c r="J30" s="208">
        <v>43069</v>
      </c>
      <c r="K30" s="126"/>
      <c r="L30" s="212"/>
      <c r="M30" s="212"/>
      <c r="N30" s="136">
        <v>0.33300000000000002</v>
      </c>
      <c r="O30" s="212"/>
      <c r="P30" s="212"/>
      <c r="Q30" s="136">
        <v>0.33</v>
      </c>
      <c r="R30" s="212"/>
      <c r="S30" s="212"/>
      <c r="T30" s="136">
        <v>0.34</v>
      </c>
      <c r="U30" s="212"/>
      <c r="V30" s="212"/>
      <c r="W30" s="136">
        <f>+SUM(K30,N30,Q30,T30)</f>
        <v>1.0030000000000001</v>
      </c>
      <c r="X30" s="136">
        <f>+SUM(L30,O30,R30,U30)</f>
        <v>0</v>
      </c>
      <c r="Y30" s="127">
        <f>IFERROR(X30/W30,"")</f>
        <v>0</v>
      </c>
      <c r="Z30" s="130"/>
    </row>
    <row r="31" spans="1:26" s="174" customFormat="1" ht="41.25" customHeight="1" x14ac:dyDescent="0.25">
      <c r="A31" s="174" t="s">
        <v>429</v>
      </c>
      <c r="B31" s="238" t="s">
        <v>251</v>
      </c>
      <c r="C31" s="236" t="s">
        <v>299</v>
      </c>
      <c r="D31" s="140">
        <v>0.1</v>
      </c>
      <c r="E31" s="238" t="s">
        <v>282</v>
      </c>
      <c r="F31" s="238" t="s">
        <v>260</v>
      </c>
      <c r="G31" s="238" t="s">
        <v>270</v>
      </c>
      <c r="H31" s="237" t="s">
        <v>234</v>
      </c>
      <c r="I31" s="208">
        <v>42826</v>
      </c>
      <c r="J31" s="208">
        <v>43100</v>
      </c>
      <c r="K31" s="126"/>
      <c r="L31" s="212"/>
      <c r="M31" s="212"/>
      <c r="N31" s="210">
        <v>1</v>
      </c>
      <c r="O31" s="212"/>
      <c r="P31" s="212"/>
      <c r="Q31" s="210">
        <v>1</v>
      </c>
      <c r="R31" s="210"/>
      <c r="S31" s="210"/>
      <c r="T31" s="210">
        <v>1</v>
      </c>
      <c r="U31" s="212"/>
      <c r="V31" s="212"/>
      <c r="W31" s="210">
        <f t="shared" ref="W31:X39" si="4">+SUM(K31,N31,Q31,T31)</f>
        <v>3</v>
      </c>
      <c r="X31" s="210">
        <f t="shared" si="4"/>
        <v>0</v>
      </c>
      <c r="Y31" s="127">
        <f t="shared" ref="Y31:Y39" si="5">IFERROR(X31/W31,"")</f>
        <v>0</v>
      </c>
      <c r="Z31" s="130"/>
    </row>
    <row r="32" spans="1:26" s="174" customFormat="1" ht="41.25" customHeight="1" x14ac:dyDescent="0.25">
      <c r="A32" s="174" t="s">
        <v>429</v>
      </c>
      <c r="B32" s="238" t="s">
        <v>239</v>
      </c>
      <c r="C32" s="236" t="s">
        <v>297</v>
      </c>
      <c r="D32" s="140">
        <v>0.1</v>
      </c>
      <c r="E32" s="238" t="s">
        <v>252</v>
      </c>
      <c r="F32" s="238" t="s">
        <v>260</v>
      </c>
      <c r="G32" s="238" t="s">
        <v>270</v>
      </c>
      <c r="H32" s="237" t="s">
        <v>234</v>
      </c>
      <c r="I32" s="208">
        <v>42826</v>
      </c>
      <c r="J32" s="208">
        <v>43100</v>
      </c>
      <c r="K32" s="126"/>
      <c r="L32" s="212"/>
      <c r="M32" s="212"/>
      <c r="N32" s="210">
        <v>1</v>
      </c>
      <c r="O32" s="212"/>
      <c r="P32" s="212"/>
      <c r="Q32" s="210">
        <v>1</v>
      </c>
      <c r="R32" s="210"/>
      <c r="S32" s="210"/>
      <c r="T32" s="210">
        <v>1</v>
      </c>
      <c r="U32" s="212"/>
      <c r="V32" s="212"/>
      <c r="W32" s="210">
        <f t="shared" si="4"/>
        <v>3</v>
      </c>
      <c r="X32" s="210">
        <f t="shared" si="4"/>
        <v>0</v>
      </c>
      <c r="Y32" s="127">
        <f t="shared" si="5"/>
        <v>0</v>
      </c>
      <c r="Z32" s="130"/>
    </row>
    <row r="33" spans="1:26" s="174" customFormat="1" ht="41.25" customHeight="1" x14ac:dyDescent="0.25">
      <c r="A33" s="174" t="s">
        <v>429</v>
      </c>
      <c r="B33" s="238" t="s">
        <v>240</v>
      </c>
      <c r="C33" s="236" t="s">
        <v>298</v>
      </c>
      <c r="D33" s="140">
        <v>0.15</v>
      </c>
      <c r="E33" s="238" t="s">
        <v>253</v>
      </c>
      <c r="F33" s="238" t="s">
        <v>34</v>
      </c>
      <c r="G33" s="238" t="s">
        <v>210</v>
      </c>
      <c r="H33" s="237" t="s">
        <v>207</v>
      </c>
      <c r="I33" s="208">
        <v>42826</v>
      </c>
      <c r="J33" s="208">
        <v>43115</v>
      </c>
      <c r="K33" s="126"/>
      <c r="L33" s="212"/>
      <c r="M33" s="212"/>
      <c r="N33" s="210">
        <v>1</v>
      </c>
      <c r="O33" s="212"/>
      <c r="P33" s="212"/>
      <c r="Q33" s="210">
        <v>1</v>
      </c>
      <c r="R33" s="210"/>
      <c r="S33" s="210"/>
      <c r="T33" s="210">
        <v>1</v>
      </c>
      <c r="U33" s="212"/>
      <c r="V33" s="212"/>
      <c r="W33" s="210">
        <f t="shared" si="4"/>
        <v>3</v>
      </c>
      <c r="X33" s="210">
        <f t="shared" si="4"/>
        <v>0</v>
      </c>
      <c r="Y33" s="127">
        <f t="shared" si="5"/>
        <v>0</v>
      </c>
      <c r="Z33" s="130"/>
    </row>
    <row r="34" spans="1:26" s="174" customFormat="1" ht="41.25" customHeight="1" x14ac:dyDescent="0.25">
      <c r="A34" s="174" t="s">
        <v>429</v>
      </c>
      <c r="B34" s="238" t="s">
        <v>277</v>
      </c>
      <c r="C34" s="236" t="s">
        <v>300</v>
      </c>
      <c r="D34" s="140">
        <v>0.1</v>
      </c>
      <c r="E34" s="238" t="s">
        <v>271</v>
      </c>
      <c r="F34" s="238" t="s">
        <v>260</v>
      </c>
      <c r="G34" s="238" t="s">
        <v>242</v>
      </c>
      <c r="H34" s="238" t="s">
        <v>212</v>
      </c>
      <c r="I34" s="208">
        <v>42810</v>
      </c>
      <c r="J34" s="208">
        <v>43085</v>
      </c>
      <c r="K34" s="210">
        <v>1</v>
      </c>
      <c r="L34" s="212">
        <v>1</v>
      </c>
      <c r="M34" s="212" t="s">
        <v>416</v>
      </c>
      <c r="N34" s="210">
        <v>1</v>
      </c>
      <c r="O34" s="212"/>
      <c r="P34" s="212"/>
      <c r="Q34" s="210">
        <v>2</v>
      </c>
      <c r="R34" s="210"/>
      <c r="S34" s="210"/>
      <c r="T34" s="210">
        <v>2</v>
      </c>
      <c r="U34" s="212"/>
      <c r="V34" s="212"/>
      <c r="W34" s="210">
        <f t="shared" si="4"/>
        <v>6</v>
      </c>
      <c r="X34" s="210">
        <f t="shared" si="4"/>
        <v>1</v>
      </c>
      <c r="Y34" s="127">
        <f t="shared" si="5"/>
        <v>0.16666666666666666</v>
      </c>
      <c r="Z34" s="130"/>
    </row>
    <row r="35" spans="1:26" s="174" customFormat="1" ht="41.25" customHeight="1" x14ac:dyDescent="0.25">
      <c r="A35" s="174" t="s">
        <v>429</v>
      </c>
      <c r="B35" s="238" t="s">
        <v>278</v>
      </c>
      <c r="C35" s="236" t="s">
        <v>301</v>
      </c>
      <c r="D35" s="140">
        <v>0.15</v>
      </c>
      <c r="E35" s="238" t="s">
        <v>272</v>
      </c>
      <c r="F35" s="238" t="s">
        <v>34</v>
      </c>
      <c r="G35" s="238" t="s">
        <v>206</v>
      </c>
      <c r="H35" s="237" t="s">
        <v>207</v>
      </c>
      <c r="I35" s="208">
        <v>42810</v>
      </c>
      <c r="J35" s="208">
        <v>43099</v>
      </c>
      <c r="K35" s="210"/>
      <c r="L35" s="212"/>
      <c r="M35" s="212"/>
      <c r="N35" s="210">
        <v>1</v>
      </c>
      <c r="O35" s="212"/>
      <c r="P35" s="212"/>
      <c r="Q35" s="210">
        <v>1</v>
      </c>
      <c r="R35" s="210"/>
      <c r="S35" s="210"/>
      <c r="T35" s="210">
        <v>2</v>
      </c>
      <c r="U35" s="212"/>
      <c r="V35" s="212"/>
      <c r="W35" s="210">
        <f t="shared" si="4"/>
        <v>4</v>
      </c>
      <c r="X35" s="210">
        <f t="shared" si="4"/>
        <v>0</v>
      </c>
      <c r="Y35" s="127">
        <f t="shared" si="5"/>
        <v>0</v>
      </c>
      <c r="Z35" s="130"/>
    </row>
    <row r="36" spans="1:26" s="174" customFormat="1" ht="41.25" customHeight="1" x14ac:dyDescent="0.25">
      <c r="A36" s="174" t="s">
        <v>429</v>
      </c>
      <c r="B36" s="238" t="s">
        <v>274</v>
      </c>
      <c r="C36" s="236" t="s">
        <v>302</v>
      </c>
      <c r="D36" s="140">
        <v>0.15</v>
      </c>
      <c r="E36" s="238" t="s">
        <v>275</v>
      </c>
      <c r="F36" s="238" t="s">
        <v>34</v>
      </c>
      <c r="G36" s="238" t="s">
        <v>269</v>
      </c>
      <c r="H36" s="237" t="s">
        <v>207</v>
      </c>
      <c r="I36" s="208">
        <v>42795</v>
      </c>
      <c r="J36" s="208">
        <v>43099</v>
      </c>
      <c r="K36" s="126"/>
      <c r="L36" s="212"/>
      <c r="M36" s="212"/>
      <c r="N36" s="210">
        <v>1</v>
      </c>
      <c r="O36" s="212"/>
      <c r="P36" s="212"/>
      <c r="Q36" s="210"/>
      <c r="R36" s="210"/>
      <c r="S36" s="210"/>
      <c r="T36" s="210">
        <v>1</v>
      </c>
      <c r="U36" s="212"/>
      <c r="V36" s="212"/>
      <c r="W36" s="210">
        <f t="shared" si="4"/>
        <v>2</v>
      </c>
      <c r="X36" s="210">
        <f t="shared" si="4"/>
        <v>0</v>
      </c>
      <c r="Y36" s="127">
        <f t="shared" si="5"/>
        <v>0</v>
      </c>
      <c r="Z36" s="130"/>
    </row>
    <row r="37" spans="1:26" s="174" customFormat="1" ht="41.25" customHeight="1" x14ac:dyDescent="0.25">
      <c r="A37" s="174" t="s">
        <v>429</v>
      </c>
      <c r="B37" s="238" t="s">
        <v>314</v>
      </c>
      <c r="C37" s="236" t="s">
        <v>316</v>
      </c>
      <c r="D37" s="140">
        <v>0.05</v>
      </c>
      <c r="E37" s="238" t="s">
        <v>315</v>
      </c>
      <c r="F37" s="207" t="s">
        <v>232</v>
      </c>
      <c r="G37" s="238" t="s">
        <v>276</v>
      </c>
      <c r="H37" s="237" t="s">
        <v>234</v>
      </c>
      <c r="I37" s="208">
        <v>42826</v>
      </c>
      <c r="J37" s="208">
        <v>43099</v>
      </c>
      <c r="K37" s="126"/>
      <c r="L37" s="212"/>
      <c r="M37" s="212"/>
      <c r="N37" s="210">
        <v>1</v>
      </c>
      <c r="O37" s="212"/>
      <c r="P37" s="212"/>
      <c r="Q37" s="210">
        <v>1</v>
      </c>
      <c r="R37" s="212"/>
      <c r="S37" s="212"/>
      <c r="T37" s="210">
        <v>2</v>
      </c>
      <c r="U37" s="212"/>
      <c r="V37" s="212"/>
      <c r="W37" s="210">
        <f t="shared" si="4"/>
        <v>4</v>
      </c>
      <c r="X37" s="210">
        <f t="shared" si="4"/>
        <v>0</v>
      </c>
      <c r="Y37" s="127">
        <f t="shared" si="5"/>
        <v>0</v>
      </c>
      <c r="Z37" s="130"/>
    </row>
    <row r="38" spans="1:26" s="174" customFormat="1" ht="41.25" customHeight="1" x14ac:dyDescent="0.25">
      <c r="A38" s="174" t="s">
        <v>429</v>
      </c>
      <c r="B38" s="238" t="s">
        <v>319</v>
      </c>
      <c r="C38" s="236" t="s">
        <v>403</v>
      </c>
      <c r="D38" s="140">
        <v>0.05</v>
      </c>
      <c r="E38" s="238" t="s">
        <v>320</v>
      </c>
      <c r="F38" s="207" t="s">
        <v>232</v>
      </c>
      <c r="G38" s="238" t="s">
        <v>276</v>
      </c>
      <c r="H38" s="237" t="s">
        <v>234</v>
      </c>
      <c r="I38" s="208">
        <v>42795</v>
      </c>
      <c r="J38" s="208">
        <v>43099</v>
      </c>
      <c r="K38" s="210">
        <v>4</v>
      </c>
      <c r="L38" s="212">
        <v>4</v>
      </c>
      <c r="M38" s="212" t="s">
        <v>404</v>
      </c>
      <c r="N38" s="210">
        <v>13</v>
      </c>
      <c r="O38" s="212"/>
      <c r="P38" s="212"/>
      <c r="Q38" s="210">
        <v>13</v>
      </c>
      <c r="R38" s="212"/>
      <c r="S38" s="212"/>
      <c r="T38" s="210">
        <v>13</v>
      </c>
      <c r="U38" s="212"/>
      <c r="V38" s="212"/>
      <c r="W38" s="210">
        <f t="shared" si="4"/>
        <v>43</v>
      </c>
      <c r="X38" s="210">
        <f t="shared" si="4"/>
        <v>4</v>
      </c>
      <c r="Y38" s="127">
        <f t="shared" si="5"/>
        <v>9.3023255813953487E-2</v>
      </c>
      <c r="Z38" s="130"/>
    </row>
    <row r="39" spans="1:26" s="174" customFormat="1" ht="41.25" customHeight="1" x14ac:dyDescent="0.25">
      <c r="A39" s="174" t="s">
        <v>429</v>
      </c>
      <c r="B39" s="238" t="s">
        <v>323</v>
      </c>
      <c r="C39" s="236" t="s">
        <v>322</v>
      </c>
      <c r="D39" s="140">
        <v>0.05</v>
      </c>
      <c r="E39" s="238" t="s">
        <v>321</v>
      </c>
      <c r="F39" s="207" t="s">
        <v>232</v>
      </c>
      <c r="G39" s="238" t="s">
        <v>276</v>
      </c>
      <c r="H39" s="237" t="s">
        <v>234</v>
      </c>
      <c r="I39" s="208">
        <v>42795</v>
      </c>
      <c r="J39" s="208">
        <v>43099</v>
      </c>
      <c r="K39" s="211">
        <v>1</v>
      </c>
      <c r="L39" s="212">
        <v>1</v>
      </c>
      <c r="M39" s="212" t="s">
        <v>405</v>
      </c>
      <c r="N39" s="210">
        <v>1</v>
      </c>
      <c r="O39" s="212"/>
      <c r="P39" s="212"/>
      <c r="Q39" s="210">
        <v>1</v>
      </c>
      <c r="R39" s="212"/>
      <c r="S39" s="212"/>
      <c r="T39" s="210">
        <v>1</v>
      </c>
      <c r="U39" s="212"/>
      <c r="V39" s="212"/>
      <c r="W39" s="210">
        <f t="shared" si="4"/>
        <v>4</v>
      </c>
      <c r="X39" s="210">
        <f t="shared" si="4"/>
        <v>1</v>
      </c>
      <c r="Y39" s="127">
        <f t="shared" si="5"/>
        <v>0.25</v>
      </c>
      <c r="Z39" s="130"/>
    </row>
  </sheetData>
  <autoFilter ref="A4:AB39">
    <filterColumn colId="0" showButton="0"/>
    <filterColumn colId="1" showButton="0"/>
    <filterColumn colId="7">
      <filters>
        <filter val="Equipo Gestión Documental"/>
        <filter val="Equipo Gestión Documental - Equipo SIG"/>
        <filter val="Equipo Gestión Documental -Equipo Subgeneral"/>
        <filter val="Equipo SIG"/>
        <filter val="Equipo SIG - Líderes Subsistemas y Comité Directivo"/>
        <filter val="Equipo SIG - Líderes Subsistemas y Comité SIG"/>
      </filters>
    </filterColumn>
  </autoFilter>
  <mergeCells count="16">
    <mergeCell ref="H2:H4"/>
    <mergeCell ref="I2:J2"/>
    <mergeCell ref="K2:V2"/>
    <mergeCell ref="W2:Y3"/>
    <mergeCell ref="Z2:Z3"/>
    <mergeCell ref="I3:I4"/>
    <mergeCell ref="J3:J4"/>
    <mergeCell ref="K3:M3"/>
    <mergeCell ref="N3:P3"/>
    <mergeCell ref="Q3:S3"/>
    <mergeCell ref="T3:V3"/>
    <mergeCell ref="A2:C4"/>
    <mergeCell ref="D2:D4"/>
    <mergeCell ref="E2:E4"/>
    <mergeCell ref="F2:F4"/>
    <mergeCell ref="G2:G4"/>
  </mergeCells>
  <conditionalFormatting sqref="Y5 Y7">
    <cfRule type="iconSet" priority="37">
      <iconSet iconSet="3TrafficLights2">
        <cfvo type="percent" val="0"/>
        <cfvo type="num" val="0.7"/>
        <cfvo type="num" val="0.9"/>
      </iconSet>
    </cfRule>
    <cfRule type="cellIs" dxfId="86" priority="38" stopIfTrue="1" operator="greaterThan">
      <formula>0.9</formula>
    </cfRule>
    <cfRule type="cellIs" dxfId="85" priority="39" stopIfTrue="1" operator="between">
      <formula>0.7</formula>
      <formula>0.89</formula>
    </cfRule>
    <cfRule type="cellIs" dxfId="84" priority="40" stopIfTrue="1" operator="between">
      <formula>0</formula>
      <formula>0.69</formula>
    </cfRule>
  </conditionalFormatting>
  <conditionalFormatting sqref="Y6">
    <cfRule type="iconSet" priority="33">
      <iconSet iconSet="3TrafficLights2">
        <cfvo type="percent" val="0"/>
        <cfvo type="num" val="0.7"/>
        <cfvo type="num" val="0.9"/>
      </iconSet>
    </cfRule>
    <cfRule type="cellIs" dxfId="83" priority="34" stopIfTrue="1" operator="greaterThan">
      <formula>0.9</formula>
    </cfRule>
    <cfRule type="cellIs" dxfId="82" priority="35" stopIfTrue="1" operator="between">
      <formula>0.7</formula>
      <formula>0.89</formula>
    </cfRule>
    <cfRule type="cellIs" dxfId="81" priority="36" stopIfTrue="1" operator="between">
      <formula>0</formula>
      <formula>0.69</formula>
    </cfRule>
  </conditionalFormatting>
  <conditionalFormatting sqref="Y8:Y15">
    <cfRule type="iconSet" priority="29">
      <iconSet iconSet="3TrafficLights2">
        <cfvo type="percent" val="0"/>
        <cfvo type="num" val="0.7"/>
        <cfvo type="num" val="0.9"/>
      </iconSet>
    </cfRule>
    <cfRule type="cellIs" dxfId="80" priority="30" stopIfTrue="1" operator="greaterThan">
      <formula>0.9</formula>
    </cfRule>
    <cfRule type="cellIs" dxfId="79" priority="31" stopIfTrue="1" operator="between">
      <formula>0.7</formula>
      <formula>0.89</formula>
    </cfRule>
    <cfRule type="cellIs" dxfId="78" priority="32" stopIfTrue="1" operator="between">
      <formula>0</formula>
      <formula>0.69</formula>
    </cfRule>
  </conditionalFormatting>
  <conditionalFormatting sqref="Y16">
    <cfRule type="iconSet" priority="25">
      <iconSet iconSet="3TrafficLights2">
        <cfvo type="percent" val="0"/>
        <cfvo type="num" val="0.7"/>
        <cfvo type="num" val="0.9"/>
      </iconSet>
    </cfRule>
    <cfRule type="cellIs" dxfId="77" priority="26" stopIfTrue="1" operator="greaterThan">
      <formula>0.9</formula>
    </cfRule>
    <cfRule type="cellIs" dxfId="76" priority="27" stopIfTrue="1" operator="between">
      <formula>0.7</formula>
      <formula>0.89</formula>
    </cfRule>
    <cfRule type="cellIs" dxfId="75" priority="28" stopIfTrue="1" operator="between">
      <formula>0</formula>
      <formula>0.69</formula>
    </cfRule>
  </conditionalFormatting>
  <conditionalFormatting sqref="Y17">
    <cfRule type="iconSet" priority="21">
      <iconSet iconSet="3TrafficLights2">
        <cfvo type="percent" val="0"/>
        <cfvo type="num" val="0.7"/>
        <cfvo type="num" val="0.9"/>
      </iconSet>
    </cfRule>
    <cfRule type="cellIs" dxfId="74" priority="22" stopIfTrue="1" operator="greaterThan">
      <formula>0.9</formula>
    </cfRule>
    <cfRule type="cellIs" dxfId="73" priority="23" stopIfTrue="1" operator="between">
      <formula>0.7</formula>
      <formula>0.89</formula>
    </cfRule>
    <cfRule type="cellIs" dxfId="72" priority="24" stopIfTrue="1" operator="between">
      <formula>0</formula>
      <formula>0.69</formula>
    </cfRule>
  </conditionalFormatting>
  <conditionalFormatting sqref="Y18:Y28">
    <cfRule type="iconSet" priority="17">
      <iconSet iconSet="3TrafficLights2">
        <cfvo type="percent" val="0"/>
        <cfvo type="num" val="0.7"/>
        <cfvo type="num" val="0.9"/>
      </iconSet>
    </cfRule>
    <cfRule type="cellIs" dxfId="71" priority="18" stopIfTrue="1" operator="greaterThan">
      <formula>0.9</formula>
    </cfRule>
    <cfRule type="cellIs" dxfId="70" priority="19" stopIfTrue="1" operator="between">
      <formula>0.7</formula>
      <formula>0.89</formula>
    </cfRule>
    <cfRule type="cellIs" dxfId="69" priority="20" stopIfTrue="1" operator="between">
      <formula>0</formula>
      <formula>0.69</formula>
    </cfRule>
  </conditionalFormatting>
  <conditionalFormatting sqref="Y29">
    <cfRule type="iconSet" priority="13">
      <iconSet iconSet="3TrafficLights2">
        <cfvo type="percent" val="0"/>
        <cfvo type="num" val="0.7"/>
        <cfvo type="num" val="0.9"/>
      </iconSet>
    </cfRule>
    <cfRule type="cellIs" dxfId="68" priority="14" stopIfTrue="1" operator="greaterThan">
      <formula>0.9</formula>
    </cfRule>
    <cfRule type="cellIs" dxfId="67" priority="15" stopIfTrue="1" operator="between">
      <formula>0.7</formula>
      <formula>0.89</formula>
    </cfRule>
    <cfRule type="cellIs" dxfId="66" priority="16" stopIfTrue="1" operator="between">
      <formula>0</formula>
      <formula>0.69</formula>
    </cfRule>
  </conditionalFormatting>
  <conditionalFormatting sqref="Y38">
    <cfRule type="iconSet" priority="5">
      <iconSet iconSet="3TrafficLights2">
        <cfvo type="percent" val="0"/>
        <cfvo type="num" val="0.7"/>
        <cfvo type="num" val="0.9"/>
      </iconSet>
    </cfRule>
    <cfRule type="cellIs" dxfId="65" priority="6" stopIfTrue="1" operator="greaterThan">
      <formula>0.9</formula>
    </cfRule>
    <cfRule type="cellIs" dxfId="64" priority="7" stopIfTrue="1" operator="between">
      <formula>0.7</formula>
      <formula>0.89</formula>
    </cfRule>
    <cfRule type="cellIs" dxfId="63" priority="8" stopIfTrue="1" operator="between">
      <formula>0</formula>
      <formula>0.69</formula>
    </cfRule>
  </conditionalFormatting>
  <conditionalFormatting sqref="Y39">
    <cfRule type="iconSet" priority="1">
      <iconSet iconSet="3TrafficLights2">
        <cfvo type="percent" val="0"/>
        <cfvo type="num" val="0.7"/>
        <cfvo type="num" val="0.9"/>
      </iconSet>
    </cfRule>
    <cfRule type="cellIs" dxfId="62" priority="2" stopIfTrue="1" operator="greaterThan">
      <formula>0.9</formula>
    </cfRule>
    <cfRule type="cellIs" dxfId="61" priority="3" stopIfTrue="1" operator="between">
      <formula>0.7</formula>
      <formula>0.89</formula>
    </cfRule>
    <cfRule type="cellIs" dxfId="60" priority="4" stopIfTrue="1" operator="between">
      <formula>0</formula>
      <formula>0.69</formula>
    </cfRule>
  </conditionalFormatting>
  <conditionalFormatting sqref="Y30:Y37">
    <cfRule type="iconSet" priority="9">
      <iconSet iconSet="3TrafficLights2">
        <cfvo type="percent" val="0"/>
        <cfvo type="num" val="0.7"/>
        <cfvo type="num" val="0.9"/>
      </iconSet>
    </cfRule>
    <cfRule type="cellIs" dxfId="59" priority="10" stopIfTrue="1" operator="greaterThan">
      <formula>0.9</formula>
    </cfRule>
    <cfRule type="cellIs" dxfId="58" priority="11" stopIfTrue="1" operator="between">
      <formula>0.7</formula>
      <formula>0.89</formula>
    </cfRule>
    <cfRule type="cellIs" dxfId="57" priority="12" stopIfTrue="1" operator="between">
      <formula>0</formula>
      <formula>0.69</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F5:F17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view="pageBreakPreview" topLeftCell="A2" zoomScaleNormal="85" zoomScaleSheetLayoutView="100" workbookViewId="0">
      <selection activeCell="A9" sqref="A9"/>
    </sheetView>
  </sheetViews>
  <sheetFormatPr baseColWidth="10" defaultRowHeight="11.25" x14ac:dyDescent="0.2"/>
  <cols>
    <col min="1" max="1" width="20.5703125" style="249" customWidth="1"/>
    <col min="2" max="2" width="16.85546875" style="249" customWidth="1"/>
    <col min="3" max="3" width="23.140625" style="249" customWidth="1"/>
    <col min="4" max="4" width="8.85546875" style="249" customWidth="1"/>
    <col min="5" max="5" width="11.42578125" style="249"/>
    <col min="6" max="7" width="8.7109375" style="249" bestFit="1" customWidth="1"/>
    <col min="8" max="8" width="5.140625" style="249" bestFit="1" customWidth="1"/>
    <col min="9" max="9" width="7.42578125" style="249" bestFit="1" customWidth="1"/>
    <col min="10" max="10" width="61.85546875" style="249" customWidth="1"/>
    <col min="11" max="13" width="9.5703125" style="249" bestFit="1" customWidth="1"/>
    <col min="14" max="16384" width="11.42578125" style="249"/>
  </cols>
  <sheetData>
    <row r="1" spans="1:13" x14ac:dyDescent="0.2">
      <c r="A1" s="254"/>
    </row>
    <row r="2" spans="1:13" x14ac:dyDescent="0.2">
      <c r="A2" s="634" t="s">
        <v>432</v>
      </c>
      <c r="B2" s="634" t="s">
        <v>16</v>
      </c>
      <c r="C2" s="638" t="s">
        <v>191</v>
      </c>
      <c r="D2" s="638" t="s">
        <v>181</v>
      </c>
      <c r="E2" s="637" t="s">
        <v>17</v>
      </c>
      <c r="F2" s="641" t="s">
        <v>18</v>
      </c>
      <c r="G2" s="642"/>
      <c r="H2" s="636" t="s">
        <v>185</v>
      </c>
      <c r="I2" s="636"/>
      <c r="J2" s="636"/>
      <c r="K2" s="636"/>
      <c r="L2" s="636"/>
      <c r="M2" s="636"/>
    </row>
    <row r="3" spans="1:13" ht="22.5" x14ac:dyDescent="0.2">
      <c r="A3" s="635"/>
      <c r="B3" s="635"/>
      <c r="C3" s="639"/>
      <c r="D3" s="639"/>
      <c r="E3" s="637"/>
      <c r="F3" s="636" t="s">
        <v>19</v>
      </c>
      <c r="G3" s="637" t="s">
        <v>20</v>
      </c>
      <c r="H3" s="637" t="s">
        <v>4</v>
      </c>
      <c r="I3" s="637"/>
      <c r="J3" s="637"/>
      <c r="K3" s="250" t="s">
        <v>5</v>
      </c>
      <c r="L3" s="250" t="s">
        <v>6</v>
      </c>
      <c r="M3" s="250" t="s">
        <v>7</v>
      </c>
    </row>
    <row r="4" spans="1:13" x14ac:dyDescent="0.2">
      <c r="A4" s="635"/>
      <c r="B4" s="635"/>
      <c r="C4" s="640"/>
      <c r="D4" s="640"/>
      <c r="E4" s="637"/>
      <c r="F4" s="636"/>
      <c r="G4" s="637"/>
      <c r="H4" s="250" t="s">
        <v>183</v>
      </c>
      <c r="I4" s="250" t="s">
        <v>184</v>
      </c>
      <c r="J4" s="250" t="s">
        <v>21</v>
      </c>
      <c r="K4" s="250" t="s">
        <v>183</v>
      </c>
      <c r="L4" s="250" t="s">
        <v>183</v>
      </c>
      <c r="M4" s="250" t="s">
        <v>183</v>
      </c>
    </row>
    <row r="5" spans="1:13" ht="90" x14ac:dyDescent="0.2">
      <c r="A5" s="256" t="s">
        <v>159</v>
      </c>
      <c r="B5" s="256" t="s">
        <v>356</v>
      </c>
      <c r="C5" s="257" t="s">
        <v>357</v>
      </c>
      <c r="D5" s="258" t="s">
        <v>358</v>
      </c>
      <c r="E5" s="258" t="s">
        <v>359</v>
      </c>
      <c r="F5" s="259">
        <v>42767</v>
      </c>
      <c r="G5" s="259">
        <v>42886</v>
      </c>
      <c r="H5" s="260">
        <v>0.29292899999999999</v>
      </c>
      <c r="I5" s="258">
        <v>0.29292899999999999</v>
      </c>
      <c r="J5" s="258" t="s">
        <v>424</v>
      </c>
      <c r="K5" s="260">
        <v>0.70707100000000001</v>
      </c>
      <c r="L5" s="260"/>
      <c r="M5" s="260"/>
    </row>
    <row r="6" spans="1:13" ht="90" x14ac:dyDescent="0.2">
      <c r="A6" s="256" t="s">
        <v>159</v>
      </c>
      <c r="B6" s="256" t="s">
        <v>356</v>
      </c>
      <c r="C6" s="257" t="s">
        <v>361</v>
      </c>
      <c r="D6" s="258" t="s">
        <v>358</v>
      </c>
      <c r="E6" s="258" t="s">
        <v>359</v>
      </c>
      <c r="F6" s="259">
        <v>42856</v>
      </c>
      <c r="G6" s="259">
        <v>42978</v>
      </c>
      <c r="H6" s="260">
        <v>0.163462</v>
      </c>
      <c r="I6" s="258">
        <v>0.163462</v>
      </c>
      <c r="J6" s="258" t="s">
        <v>425</v>
      </c>
      <c r="K6" s="260">
        <v>0.5</v>
      </c>
      <c r="L6" s="260">
        <v>0.336538</v>
      </c>
      <c r="M6" s="260"/>
    </row>
    <row r="7" spans="1:13" ht="56.25" customHeight="1" x14ac:dyDescent="0.2">
      <c r="A7" s="256" t="s">
        <v>159</v>
      </c>
      <c r="B7" s="256" t="s">
        <v>356</v>
      </c>
      <c r="C7" s="257" t="s">
        <v>363</v>
      </c>
      <c r="D7" s="258" t="s">
        <v>358</v>
      </c>
      <c r="E7" s="258"/>
      <c r="F7" s="259">
        <v>42767</v>
      </c>
      <c r="G7" s="259">
        <v>42886</v>
      </c>
      <c r="H7" s="260"/>
      <c r="I7" s="258"/>
      <c r="J7" s="258"/>
      <c r="K7" s="260"/>
      <c r="L7" s="260">
        <v>0.57142899999999996</v>
      </c>
      <c r="M7" s="260">
        <v>0.42857099999999998</v>
      </c>
    </row>
    <row r="8" spans="1:13" ht="45" customHeight="1" x14ac:dyDescent="0.2">
      <c r="A8" s="255" t="s">
        <v>162</v>
      </c>
      <c r="B8" s="261" t="s">
        <v>391</v>
      </c>
      <c r="C8" s="253" t="s">
        <v>392</v>
      </c>
      <c r="D8" s="248" t="s">
        <v>358</v>
      </c>
      <c r="E8" s="248"/>
      <c r="F8" s="251">
        <v>42767</v>
      </c>
      <c r="G8" s="251">
        <v>43100</v>
      </c>
      <c r="H8" s="252"/>
      <c r="I8" s="248"/>
      <c r="J8" s="248"/>
      <c r="K8" s="252"/>
      <c r="L8" s="252"/>
      <c r="M8" s="252">
        <v>1</v>
      </c>
    </row>
    <row r="9" spans="1:13" ht="45" customHeight="1" x14ac:dyDescent="0.2">
      <c r="A9" s="256" t="s">
        <v>163</v>
      </c>
      <c r="B9" s="256" t="s">
        <v>394</v>
      </c>
      <c r="C9" s="256" t="s">
        <v>395</v>
      </c>
      <c r="D9" s="258" t="s">
        <v>396</v>
      </c>
      <c r="E9" s="258" t="s">
        <v>377</v>
      </c>
      <c r="F9" s="259">
        <v>42856</v>
      </c>
      <c r="G9" s="259">
        <v>43100</v>
      </c>
      <c r="H9" s="262"/>
      <c r="I9" s="258"/>
      <c r="J9" s="258"/>
      <c r="K9" s="263">
        <v>0.25</v>
      </c>
      <c r="L9" s="263">
        <v>0.375</v>
      </c>
      <c r="M9" s="263">
        <v>0.375</v>
      </c>
    </row>
    <row r="10" spans="1:13" ht="45" customHeight="1" x14ac:dyDescent="0.2">
      <c r="A10" s="256" t="s">
        <v>163</v>
      </c>
      <c r="B10" s="256" t="s">
        <v>398</v>
      </c>
      <c r="C10" s="257" t="s">
        <v>399</v>
      </c>
      <c r="D10" s="258" t="s">
        <v>396</v>
      </c>
      <c r="E10" s="258" t="s">
        <v>377</v>
      </c>
      <c r="F10" s="259">
        <v>42948</v>
      </c>
      <c r="G10" s="259">
        <v>43100</v>
      </c>
      <c r="H10" s="262"/>
      <c r="I10" s="258"/>
      <c r="J10" s="258"/>
      <c r="K10" s="260"/>
      <c r="L10" s="263">
        <v>0.4</v>
      </c>
      <c r="M10" s="263">
        <v>0.6</v>
      </c>
    </row>
    <row r="11" spans="1:13" ht="172.5" customHeight="1" x14ac:dyDescent="0.2">
      <c r="A11" s="256" t="s">
        <v>165</v>
      </c>
      <c r="B11" s="256" t="s">
        <v>394</v>
      </c>
      <c r="C11" s="257" t="s">
        <v>401</v>
      </c>
      <c r="D11" s="258" t="s">
        <v>396</v>
      </c>
      <c r="E11" s="258" t="s">
        <v>377</v>
      </c>
      <c r="F11" s="259">
        <v>42767</v>
      </c>
      <c r="G11" s="259">
        <v>42947</v>
      </c>
      <c r="H11" s="263">
        <v>0.3333333</v>
      </c>
      <c r="I11" s="263">
        <v>0.3333333</v>
      </c>
      <c r="J11" s="256" t="s">
        <v>433</v>
      </c>
      <c r="K11" s="263">
        <v>0.5</v>
      </c>
      <c r="L11" s="263">
        <v>0.1666667</v>
      </c>
      <c r="M11" s="258"/>
    </row>
  </sheetData>
  <mergeCells count="10">
    <mergeCell ref="A2:A4"/>
    <mergeCell ref="H2:M2"/>
    <mergeCell ref="F3:F4"/>
    <mergeCell ref="G3:G4"/>
    <mergeCell ref="H3:J3"/>
    <mergeCell ref="B2:B4"/>
    <mergeCell ref="C2:C4"/>
    <mergeCell ref="D2:D4"/>
    <mergeCell ref="E2:E4"/>
    <mergeCell ref="F2:G2"/>
  </mergeCell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15</vt:i4>
      </vt:variant>
    </vt:vector>
  </HeadingPairs>
  <TitlesOfParts>
    <vt:vector size="30" baseType="lpstr">
      <vt:lpstr>Validac Área Obj. Estr. Proy.</vt:lpstr>
      <vt:lpstr>Marco General</vt:lpstr>
      <vt:lpstr>Act. Estrategias</vt:lpstr>
      <vt:lpstr>Act. Gestión y Seguimiento </vt:lpstr>
      <vt:lpstr>Ejemplo Actividades - Component</vt:lpstr>
      <vt:lpstr>Listas</vt:lpstr>
      <vt:lpstr>Hoja1</vt:lpstr>
      <vt:lpstr>Hoja2</vt:lpstr>
      <vt:lpstr>Hoja3</vt:lpstr>
      <vt:lpstr>Hoja4</vt:lpstr>
      <vt:lpstr>Objetivo 3</vt:lpstr>
      <vt:lpstr>Objetivo 5</vt:lpstr>
      <vt:lpstr>Ob.5 Consolidado</vt:lpstr>
      <vt:lpstr>SIG</vt:lpstr>
      <vt:lpstr>DE</vt:lpstr>
      <vt:lpstr>_ob1</vt:lpstr>
      <vt:lpstr>_ob2</vt:lpstr>
      <vt:lpstr>_ob3</vt:lpstr>
      <vt:lpstr>_ob4</vt:lpstr>
      <vt:lpstr>_ob5</vt:lpstr>
      <vt:lpstr>'Act. Estrategias'!Área_de_impresión</vt:lpstr>
      <vt:lpstr>'Act. Gestión y Seguimiento '!Área_de_impresión</vt:lpstr>
      <vt:lpstr>Hoja3!Área_de_impresión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Johanna Lucia Bustos Criales</cp:lastModifiedBy>
  <cp:lastPrinted>2017-10-23T21:34:05Z</cp:lastPrinted>
  <dcterms:created xsi:type="dcterms:W3CDTF">2013-01-04T03:04:50Z</dcterms:created>
  <dcterms:modified xsi:type="dcterms:W3CDTF">2017-12-29T14:15:34Z</dcterms:modified>
</cp:coreProperties>
</file>