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20" windowWidth="19320" windowHeight="10365"/>
  </bookViews>
  <sheets>
    <sheet name="PQRS" sheetId="1" r:id="rId1"/>
    <sheet name="DATOS PQRS" sheetId="3" r:id="rId2"/>
  </sheets>
  <externalReferences>
    <externalReference r:id="rId3"/>
  </externalReferences>
  <definedNames>
    <definedName name="ai">[1]REGISTRO!$AH$2</definedName>
    <definedName name="_xlnm.Print_Area" localSheetId="0">PQRS!$A$1:$P$43</definedName>
    <definedName name="ff" localSheetId="0">[1]NOMBRES!#REF!</definedName>
    <definedName name="ff">[1]NOMBRES!#REF!</definedName>
    <definedName name="Frecuencia">#REF!</definedName>
    <definedName name="Herramienta">#REF!</definedName>
    <definedName name="Meses">#REF!</definedName>
    <definedName name="Procesos">#REF!</definedName>
    <definedName name="Tendencia">#REF!</definedName>
    <definedName name="Tipo">#REF!</definedName>
    <definedName name="_xlnm.Print_Titles" localSheetId="0">PQRS!$1:$2</definedName>
    <definedName name="VALOR" localSheetId="0">[1]NOMBRES!#REF!</definedName>
    <definedName name="VALOR">[1]NOMBRES!#REF!</definedName>
    <definedName name="x" localSheetId="0">[1]NOMBRES!#REF!</definedName>
    <definedName name="x">[1]NOMBRES!#REF!</definedName>
  </definedNames>
  <calcPr calcId="144525" concurrentCalc="0"/>
</workbook>
</file>

<file path=xl/calcChain.xml><?xml version="1.0" encoding="utf-8"?>
<calcChain xmlns="http://schemas.openxmlformats.org/spreadsheetml/2006/main">
  <c r="J29" i="3" l="1"/>
  <c r="H29" i="3"/>
  <c r="F29" i="3"/>
  <c r="H28" i="3"/>
  <c r="F28" i="3"/>
  <c r="J28" i="3"/>
  <c r="H7" i="3"/>
  <c r="F7" i="3"/>
  <c r="D7" i="3"/>
  <c r="I7" i="3"/>
  <c r="H8" i="3"/>
  <c r="H13" i="3"/>
  <c r="I13" i="3"/>
  <c r="H14" i="3"/>
  <c r="H19" i="3"/>
  <c r="I19" i="3"/>
  <c r="H20" i="3"/>
  <c r="H25" i="3"/>
  <c r="I25" i="3"/>
  <c r="H26" i="3"/>
  <c r="B36" i="3"/>
  <c r="B38" i="3"/>
  <c r="H40" i="3"/>
  <c r="E7" i="3"/>
  <c r="D8" i="3"/>
  <c r="D13" i="3"/>
  <c r="E13" i="3"/>
  <c r="D14" i="3"/>
  <c r="D19" i="3"/>
  <c r="E19" i="3"/>
  <c r="D20" i="3"/>
  <c r="D25" i="3"/>
  <c r="E25" i="3"/>
  <c r="D26" i="3"/>
  <c r="B34" i="3"/>
  <c r="B39" i="3"/>
  <c r="J40" i="3"/>
  <c r="G7" i="3"/>
  <c r="F8" i="3"/>
  <c r="F13" i="3"/>
  <c r="G13" i="3"/>
  <c r="F14" i="3"/>
  <c r="F19" i="3"/>
  <c r="G19" i="3"/>
  <c r="F20" i="3"/>
  <c r="F25" i="3"/>
  <c r="G25" i="3"/>
  <c r="F26" i="3"/>
  <c r="B35" i="3"/>
  <c r="B37" i="3"/>
  <c r="F40" i="3"/>
  <c r="D40" i="3"/>
  <c r="J30" i="3"/>
  <c r="C25" i="3"/>
  <c r="C19" i="3"/>
  <c r="B40" i="3"/>
  <c r="J31" i="3"/>
  <c r="D28" i="3"/>
  <c r="B31" i="3"/>
  <c r="D29" i="3"/>
  <c r="D31" i="3"/>
  <c r="H31" i="3"/>
  <c r="F30" i="3"/>
  <c r="F31" i="3"/>
  <c r="B30" i="3"/>
  <c r="H30" i="3"/>
  <c r="D30" i="3"/>
  <c r="B29" i="3"/>
  <c r="B28" i="3"/>
  <c r="Q17" i="1"/>
  <c r="C13" i="3"/>
  <c r="C7" i="3"/>
  <c r="B33" i="3"/>
  <c r="J19" i="1"/>
  <c r="J21" i="1"/>
  <c r="I19" i="1"/>
  <c r="I21" i="1"/>
  <c r="H19" i="1"/>
  <c r="H21" i="1"/>
  <c r="G19" i="1"/>
  <c r="G21" i="1"/>
  <c r="F19" i="1"/>
  <c r="F21" i="1"/>
  <c r="A23" i="1"/>
  <c r="E19" i="1"/>
  <c r="E21" i="1"/>
</calcChain>
</file>

<file path=xl/sharedStrings.xml><?xml version="1.0" encoding="utf-8"?>
<sst xmlns="http://schemas.openxmlformats.org/spreadsheetml/2006/main" count="185" uniqueCount="134">
  <si>
    <t>Código</t>
  </si>
  <si>
    <t>Seleccione el Área</t>
  </si>
  <si>
    <t>Seleccione el Proceso</t>
  </si>
  <si>
    <t>Versión</t>
  </si>
  <si>
    <t>Gestión de Comunicaciones</t>
  </si>
  <si>
    <t xml:space="preserve">Proceso </t>
  </si>
  <si>
    <t xml:space="preserve"> Gestión
Proyecto</t>
  </si>
  <si>
    <t>Proyecto Asociado</t>
  </si>
  <si>
    <t>Área  Asociada</t>
  </si>
  <si>
    <t>Protección del Patrimonio Cultural</t>
  </si>
  <si>
    <t>Objetivo Proceso</t>
  </si>
  <si>
    <t>Nombre del indicador:</t>
  </si>
  <si>
    <t>Divulgación del Patrimonio Cultural</t>
  </si>
  <si>
    <t xml:space="preserve">Responsable de la medición: </t>
  </si>
  <si>
    <t xml:space="preserve">Responsable del análisis: </t>
  </si>
  <si>
    <t>Gestión Financiera</t>
  </si>
  <si>
    <t>Frecuencia de Medición</t>
  </si>
  <si>
    <t>Unidad de medida</t>
  </si>
  <si>
    <t>Gestión Documental</t>
  </si>
  <si>
    <t>Convenciones</t>
  </si>
  <si>
    <t>Administración de Bienes de Infraestructura</t>
  </si>
  <si>
    <t>Medición del Indicador</t>
  </si>
  <si>
    <t>Gestión del Talento Humano</t>
  </si>
  <si>
    <t>Periodo</t>
  </si>
  <si>
    <t>Adquisición de bienes y servicios</t>
  </si>
  <si>
    <t>Gestión de sistemas de información y tecnología</t>
  </si>
  <si>
    <t>Atención al cliente y usuarios</t>
  </si>
  <si>
    <t xml:space="preserve">Resultado </t>
  </si>
  <si>
    <t>Resultados  (Ejecutado)</t>
  </si>
  <si>
    <t>Mejoramiento Continuo</t>
  </si>
  <si>
    <t>Meta</t>
  </si>
  <si>
    <t>Seguimiento y evaluación</t>
  </si>
  <si>
    <t>Gráfica del Indicador</t>
  </si>
  <si>
    <t>FECHA</t>
  </si>
  <si>
    <t xml:space="preserve">I TRIMESTRE </t>
  </si>
  <si>
    <t>Fecha</t>
  </si>
  <si>
    <t xml:space="preserve">II TRIMESTRE </t>
  </si>
  <si>
    <t xml:space="preserve">III TRIMESTRE </t>
  </si>
  <si>
    <t xml:space="preserve">Tipo de indicador </t>
  </si>
  <si>
    <t>Eficiencia
 Eficacia
Efectividad</t>
  </si>
  <si>
    <t>ANALISIS DE RESULTADOS Y TOMA DE DECISIONES</t>
  </si>
  <si>
    <t>Cumplimiento</t>
  </si>
  <si>
    <t>&lt; 69 % de la meta programada para el periodo</t>
  </si>
  <si>
    <t>entre el 70 % y el 89 % de la meta programada para el periodo</t>
  </si>
  <si>
    <t>&gt; del 90 % de la meta de la meta programada para el periodo</t>
  </si>
  <si>
    <t xml:space="preserve">PROCESO DIRECCIONAMIENTO ESTRATEGICO </t>
  </si>
  <si>
    <t>Criterios para hacer la medición</t>
  </si>
  <si>
    <t xml:space="preserve"> HOJA DE VIDA INDICADORES</t>
  </si>
  <si>
    <t>Variables</t>
  </si>
  <si>
    <t xml:space="preserve">Indicador </t>
  </si>
  <si>
    <t>SEGPLAN 
PMR</t>
  </si>
  <si>
    <t>Asesoría Jurídica</t>
  </si>
  <si>
    <t>Trimestral</t>
  </si>
  <si>
    <t>%</t>
  </si>
  <si>
    <t>Matriz de seguimiento y control al SDQS</t>
  </si>
  <si>
    <t>185. Fortalecimiento a la gestión publica efectiva y eficiente</t>
  </si>
  <si>
    <t>Garantizar la atención amable, oportuna y confiable a la ciudadanía, atendiendo criterios diferenciales y de accesibilidad y, lineamientos de orden nacional y distrital en materia de atención a la ciudadanía; a través de los canales de interacción  presenciales, telefónicos y virtuales, dispuestos para satisfacer de manera efectiva las demandas y necesidades de la ciudadanía en el marco misional del IDPC.</t>
  </si>
  <si>
    <t>Objetivo estratégico 5: Fortalecer la gestión y administración institucional.</t>
  </si>
  <si>
    <t>Administrador central SDQS</t>
  </si>
  <si>
    <t>Equipo de Transparencia y Atención a la Ciudadanía</t>
  </si>
  <si>
    <t xml:space="preserve">Requerimientos a responder durante el periodo. </t>
  </si>
  <si>
    <t xml:space="preserve">PRIMER TRIMESTRE </t>
  </si>
  <si>
    <t xml:space="preserve">DERECHOS DE PETICION </t>
  </si>
  <si>
    <t xml:space="preserve">TOTAL </t>
  </si>
  <si>
    <t xml:space="preserve">SEGUNDO TRIMESTRE </t>
  </si>
  <si>
    <t xml:space="preserve">Mayo </t>
  </si>
  <si>
    <t xml:space="preserve">Junio </t>
  </si>
  <si>
    <t>Septiembre</t>
  </si>
  <si>
    <t>Octubre</t>
  </si>
  <si>
    <t>Noviembre</t>
  </si>
  <si>
    <t>Diciembre</t>
  </si>
  <si>
    <t>SOLICITUDES Y REQUERIMIENTOS RESUELTOS EN TÉRMINO</t>
  </si>
  <si>
    <t>Fórmula del Indicador</t>
  </si>
  <si>
    <t>Control Interno Disciplinario</t>
  </si>
  <si>
    <t>Requerimientos resueltos en término.</t>
  </si>
  <si>
    <t>Subdirección General</t>
  </si>
  <si>
    <t>Direccionamiento Estratégico</t>
  </si>
  <si>
    <t>Subdirección de Gestión Corporativa</t>
  </si>
  <si>
    <t>Subdirección De Intervención del Patrimonio Cultural</t>
  </si>
  <si>
    <t>Subdirección de Divulgación de los Valores del Patrimonio Cultural</t>
  </si>
  <si>
    <t>Intervención del Patrimonio Cultural</t>
  </si>
  <si>
    <t>Alineado al objetivo Estratégico:</t>
  </si>
  <si>
    <t>Gestión Jurídica</t>
  </si>
  <si>
    <t>● Número de requerimientos a responder durante el periodo. 
● Número de requerimientos resueltos en término.</t>
  </si>
  <si>
    <t xml:space="preserve">                            Amarillo </t>
  </si>
  <si>
    <t>Rojo</t>
  </si>
  <si>
    <t>Verde</t>
  </si>
  <si>
    <t xml:space="preserve">Número de requerimientos resueltos en término/ Número de requerimientos recibidos en el mismo periodo x 100. </t>
  </si>
  <si>
    <t xml:space="preserve">Fuente de Información. </t>
  </si>
  <si>
    <t>Enero</t>
  </si>
  <si>
    <t>Febrero</t>
  </si>
  <si>
    <t>Marzo</t>
  </si>
  <si>
    <t>Abril</t>
  </si>
  <si>
    <t>Julio</t>
  </si>
  <si>
    <t>Agosto</t>
  </si>
  <si>
    <t>º</t>
  </si>
  <si>
    <t>Trasnparencia y Atención a la Ciudadanía.</t>
  </si>
  <si>
    <t xml:space="preserve">TERCER TRIMESTRE </t>
  </si>
  <si>
    <t xml:space="preserve">TRÁMITES </t>
  </si>
  <si>
    <t>DEBIAN SER ATENDIDOS DENTRO DEL TRIMESTRE</t>
  </si>
  <si>
    <t xml:space="preserve">ATENDIDOS EN TÉRMINO </t>
  </si>
  <si>
    <t xml:space="preserve">ATENDIDOS FUERA DE TERMINO </t>
  </si>
  <si>
    <t>RESUMEN</t>
  </si>
  <si>
    <t xml:space="preserve">● La información para la medición se obtiene de la matriz de seguimiento y control  interno del SDQS y no del reporte generado del SDQS, teniendo en cuenta que el informe generado por el SDQS contiene información duplicada, los términos para brindar respuesta no son los indicados en la Ley 1755 de 2015. 
● Las fechas para el cálculo de ingreso y respuesta son las registradas en la matriz de seguimiento y control  interna del SDQS, teniendo en cuenta que el SDQS registra los días corrientes y no hábiles como lo señala la Ley 1755 de 2015. 
● La medición se hará con corte al último día del trimestre a evaluar. 
● La tendencia del indicador es creciente.
● El indicador no es acumulable, es decir que el dato de cada trimestre corresponde a ese trimestre.
</t>
  </si>
  <si>
    <t>TRIMESTRE ANTERIOR</t>
  </si>
  <si>
    <t>TRIMESTRE ACTUAL</t>
  </si>
  <si>
    <t>DERECHO DE PETICIÓN/TRÁMITE U OPA</t>
  </si>
  <si>
    <t>INGRESOS TRIMESTRE EVALUADO</t>
  </si>
  <si>
    <t xml:space="preserve">CUARTO TRIMESTRE </t>
  </si>
  <si>
    <t>Tramites atendidos en término</t>
  </si>
  <si>
    <t>Tramites atendidos fuera de término</t>
  </si>
  <si>
    <t>Tramites atendidos como petición</t>
  </si>
  <si>
    <t>Peticiones atendidas en término 1er trim</t>
  </si>
  <si>
    <t>Peticiones atendidas fuera de término 1er trim</t>
  </si>
  <si>
    <t>Total tramites atendidos como petición</t>
  </si>
  <si>
    <t>Peticiones atendidas en término 2do trim</t>
  </si>
  <si>
    <t>Peticiones atendidas fuera de término 2do trim</t>
  </si>
  <si>
    <t>Peticiones atendidas en término 3cer trim</t>
  </si>
  <si>
    <t>Peticiones atendidas fuera de término 3cer trim</t>
  </si>
  <si>
    <t>Peticiones atendidas en término 4to trim</t>
  </si>
  <si>
    <t>Peticiones atendidas fuera de término 4to trim</t>
  </si>
  <si>
    <t xml:space="preserve">IV TRIMESTRE </t>
  </si>
  <si>
    <t>Total recibidos 2017</t>
  </si>
  <si>
    <t>Peticiones atendidas fuera de término vigencia 2017</t>
  </si>
  <si>
    <t>Peticiones atendidas en término vigencia 2017</t>
  </si>
  <si>
    <t>Total atendidas en término</t>
  </si>
  <si>
    <t>Total atendidas fuera de término</t>
  </si>
  <si>
    <t>Total que debían ser atendidas durante el periodo</t>
  </si>
  <si>
    <t>Total tramites atendidos en término</t>
  </si>
  <si>
    <t>Total tramites atendidos fuera de término</t>
  </si>
  <si>
    <t>Total trámites atendidos como petición</t>
  </si>
  <si>
    <t>VIGENCIA 2018</t>
  </si>
  <si>
    <t xml:space="preserve">En el primer trimestre del año 2018, el Instituto Distrital de Patrimonio Cultural – IDPC recibió un total de 385 solicitudes, de las cuales 221 debían ser atendidas durante el período, sumadas a 84 solicitudes del período anterior, para un total de 305 solicitudes a resolver.
La Entidad resolvió 279 de estas solicitudes en término, lo cual corresponde al 91,5% de cumplimiento.
De las solicitudes resueltas en término, se observa que 112 solicitudes, correspondientes al 40,1%, son trámites u OPA´s que deben atenderse en los términos estipulados para el derecho de petición, en atención a que a la fecha no cuentan con procedimiento interno para su gestión.
De otro lado, 26 solicitudes, correspondientes al 8,5% de las peticiones resueltas, se atendieron por fuera de los términos legales; 4 de estas solicitudes correspondientes al 15,4% de las peticiones resueltas por fuera de término son trámites u OPA´s.
Teniendo en cuenta lo anterior, se evidencia que la Entidad tramitó como derecho de petición 116 solicitudes de trámites u OPA´s, las cuales corresponden al  40% de las peticiones resueltas durante el periodo.
</t>
  </si>
  <si>
    <t xml:space="preserve">En el segundo trimestre del año 2018, el Instituto Distrital de Patrimonio Cultural – IDPC recibió un total de 404 solicitudes, de las cuales 270 debían ser atendidas durante el período, sumadas a 164 solicitudes del período anterior, para un total de 434 solicitudes a resolver.
La Entidad resolvió 398 de estas solicitudes en término, lo cual corresponde al 91,7% de cumplimiento.
De las solicitudes resueltas en término, se observa que 160 solicitudes, correspondientes al 40,2%, son trámites u OPA´s que deben atenderse en los términos estipulados para el derecho de petición, en atención a que a la fecha no cuentan con procedimiento interno para su gestión.
De otro lado, 36 solicitudes, correspondientes al 8,3% de las peticiones resueltas, se atendieron por fuera de los términos legales; 4 de estas solicitudes correspondientes al 11,1% de las peticiones resueltas por fuera de término son trámites u OPA´s.
Teniendo en cuenta lo anterior, se evidencia que la Entidad tramitó como derecho de petición 164 solicitudes de trámites u OPA´s, las cuales corresponden al  37,8% de las peticiones resueltas durante el periodo.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</si>
</sst>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10" x14ac:knownFonts="1">
    <font>
      <sz val="10"/>
      <name val="Arial"/>
      <family val="2"/>
    </font>
    <font>
      <sz val="11"/>
      <color theme="1"/>
      <name val="Calibri"/>
      <family val="2"/>
      <scheme val="minor"/>
    </font>
    <font>
      <sz val="10"/>
      <name val="Arial"/>
      <family val="2"/>
    </font>
    <font>
      <sz val="10"/>
      <color rgb="FFFF0000"/>
      <name val="Arial"/>
      <family val="2"/>
    </font>
    <font>
      <b/>
      <sz val="10"/>
      <name val="Arial"/>
      <family val="2"/>
    </font>
    <font>
      <sz val="11"/>
      <color indexed="8"/>
      <name val="Calibri"/>
      <family val="2"/>
    </font>
    <font>
      <sz val="11"/>
      <name val="Arial"/>
      <family val="2"/>
    </font>
    <font>
      <sz val="11"/>
      <color rgb="FFFF0000"/>
      <name val="Arial"/>
      <family val="2"/>
    </font>
    <font>
      <b/>
      <sz val="11"/>
      <name val="Arial"/>
      <family val="2"/>
    </font>
    <font>
      <b/>
      <sz val="11"/>
      <color rgb="FFFF0000"/>
      <name val="Arial"/>
      <family val="2"/>
    </font>
  </fonts>
  <fills count="9">
    <fill>
      <patternFill patternType="none"/>
    </fill>
    <fill>
      <patternFill patternType="gray125"/>
    </fill>
    <fill>
      <patternFill patternType="solid">
        <fgColor theme="0"/>
        <bgColor indexed="64"/>
      </patternFill>
    </fill>
    <fill>
      <patternFill patternType="solid">
        <fgColor rgb="FFBDDEFF"/>
        <bgColor indexed="64"/>
      </patternFill>
    </fill>
    <fill>
      <patternFill patternType="solid">
        <fgColor rgb="FFD5EA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C000"/>
        <bgColor indexed="64"/>
      </patternFill>
    </fill>
  </fills>
  <borders count="4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hair">
        <color indexed="64"/>
      </top>
      <bottom/>
      <diagonal/>
    </border>
    <border>
      <left/>
      <right style="thin">
        <color indexed="64"/>
      </right>
      <top/>
      <bottom/>
      <diagonal/>
    </border>
  </borders>
  <cellStyleXfs count="7">
    <xf numFmtId="0" fontId="0" fillId="0" borderId="0"/>
    <xf numFmtId="0" fontId="2" fillId="0" borderId="0"/>
    <xf numFmtId="0" fontId="2" fillId="0" borderId="0"/>
    <xf numFmtId="44" fontId="2" fillId="0" borderId="0" applyFont="0" applyFill="0" applyBorder="0" applyAlignment="0" applyProtection="0"/>
    <xf numFmtId="0" fontId="1" fillId="0" borderId="0"/>
    <xf numFmtId="9" fontId="5" fillId="0" borderId="0" applyFont="0" applyFill="0" applyBorder="0" applyAlignment="0" applyProtection="0"/>
    <xf numFmtId="9" fontId="2" fillId="0" borderId="0" applyFont="0" applyFill="0" applyBorder="0" applyAlignment="0" applyProtection="0"/>
  </cellStyleXfs>
  <cellXfs count="199">
    <xf numFmtId="0" fontId="0" fillId="0" borderId="0" xfId="0"/>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0" fillId="0" borderId="0" xfId="0" applyAlignment="1"/>
    <xf numFmtId="0" fontId="2" fillId="2" borderId="5" xfId="0" applyFont="1" applyFill="1" applyBorder="1" applyAlignment="1">
      <alignment horizontal="center" vertical="center" wrapText="1"/>
    </xf>
    <xf numFmtId="9" fontId="2" fillId="2" borderId="0" xfId="0" applyNumberFormat="1" applyFont="1" applyFill="1" applyAlignment="1">
      <alignment horizontal="center" vertical="center" wrapText="1"/>
    </xf>
    <xf numFmtId="0" fontId="2" fillId="0" borderId="0" xfId="1" applyFont="1"/>
    <xf numFmtId="0" fontId="6" fillId="2" borderId="0" xfId="0"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0" fontId="6" fillId="2" borderId="11" xfId="0" applyFont="1" applyFill="1" applyBorder="1" applyAlignment="1">
      <alignment vertical="center" wrapText="1"/>
    </xf>
    <xf numFmtId="0" fontId="6" fillId="2" borderId="0" xfId="0" applyFont="1" applyFill="1" applyBorder="1" applyAlignment="1">
      <alignment vertical="center" wrapText="1"/>
    </xf>
    <xf numFmtId="0" fontId="6" fillId="2" borderId="12" xfId="0" applyFont="1" applyFill="1" applyBorder="1" applyAlignment="1">
      <alignment vertical="center" wrapText="1"/>
    </xf>
    <xf numFmtId="0" fontId="9"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2" applyFont="1" applyFill="1" applyAlignment="1">
      <alignment wrapText="1"/>
    </xf>
    <xf numFmtId="0" fontId="6" fillId="2" borderId="0" xfId="2" applyFont="1" applyFill="1"/>
    <xf numFmtId="0" fontId="0" fillId="2" borderId="0" xfId="0" applyFont="1" applyFill="1" applyAlignment="1">
      <alignment horizontal="center" vertical="center" wrapText="1"/>
    </xf>
    <xf numFmtId="0" fontId="6"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9" fontId="6" fillId="2" borderId="1" xfId="6"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4" fillId="4" borderId="23" xfId="0" applyFont="1" applyFill="1" applyBorder="1" applyAlignment="1">
      <alignment horizontal="center" vertical="center" wrapText="1"/>
    </xf>
    <xf numFmtId="9" fontId="6" fillId="2" borderId="23" xfId="0" applyNumberFormat="1" applyFont="1" applyFill="1" applyBorder="1" applyAlignment="1">
      <alignment horizontal="center" vertical="center" wrapText="1"/>
    </xf>
    <xf numFmtId="0" fontId="6" fillId="2" borderId="25" xfId="0" applyFont="1" applyFill="1" applyBorder="1" applyAlignment="1">
      <alignment vertical="center" wrapText="1"/>
    </xf>
    <xf numFmtId="0" fontId="6" fillId="2" borderId="27" xfId="0" applyFont="1" applyFill="1" applyBorder="1" applyAlignment="1">
      <alignment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0" fontId="6" fillId="2" borderId="26" xfId="0" applyFont="1" applyFill="1" applyBorder="1" applyAlignment="1">
      <alignment vertical="center" wrapText="1"/>
    </xf>
    <xf numFmtId="0" fontId="6" fillId="2" borderId="28" xfId="0" applyFont="1" applyFill="1" applyBorder="1" applyAlignment="1">
      <alignment vertical="center" wrapText="1"/>
    </xf>
    <xf numFmtId="0" fontId="8" fillId="3" borderId="21"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2" borderId="3" xfId="0" applyFont="1" applyFill="1" applyBorder="1" applyAlignment="1">
      <alignment horizontal="center" wrapText="1"/>
    </xf>
    <xf numFmtId="9" fontId="6" fillId="0" borderId="1" xfId="6" applyFont="1" applyFill="1" applyBorder="1" applyAlignment="1">
      <alignment horizontal="center" vertical="center" wrapText="1"/>
    </xf>
    <xf numFmtId="0" fontId="0" fillId="2" borderId="24" xfId="0" applyFont="1" applyFill="1" applyBorder="1" applyAlignment="1">
      <alignment horizontal="center" wrapText="1"/>
    </xf>
    <xf numFmtId="0" fontId="6" fillId="2"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4" fillId="0" borderId="33" xfId="0" applyFont="1" applyFill="1" applyBorder="1" applyAlignment="1">
      <alignment horizontal="right"/>
    </xf>
    <xf numFmtId="1" fontId="4" fillId="0" borderId="13" xfId="0" applyNumberFormat="1" applyFont="1" applyFill="1" applyBorder="1" applyAlignment="1">
      <alignment horizontal="center" vertical="center"/>
    </xf>
    <xf numFmtId="1" fontId="4" fillId="0" borderId="13" xfId="0" applyNumberFormat="1" applyFont="1" applyFill="1" applyBorder="1" applyAlignment="1">
      <alignment horizontal="center"/>
    </xf>
    <xf numFmtId="0" fontId="0" fillId="0" borderId="0" xfId="0" applyFill="1"/>
    <xf numFmtId="0" fontId="6" fillId="2" borderId="1" xfId="0" applyFont="1" applyFill="1" applyBorder="1" applyAlignment="1">
      <alignment horizontal="center" vertical="center" wrapText="1"/>
    </xf>
    <xf numFmtId="0" fontId="0" fillId="0" borderId="0" xfId="0" applyAlignment="1">
      <alignment horizontal="center"/>
    </xf>
    <xf numFmtId="0" fontId="0" fillId="2" borderId="0" xfId="0" applyFill="1"/>
    <xf numFmtId="0" fontId="0" fillId="2" borderId="13" xfId="0" applyFill="1" applyBorder="1"/>
    <xf numFmtId="0" fontId="0" fillId="2" borderId="13" xfId="0" applyFill="1" applyBorder="1" applyAlignment="1">
      <alignment horizontal="center"/>
    </xf>
    <xf numFmtId="0" fontId="4" fillId="2" borderId="13" xfId="0" applyFont="1" applyFill="1" applyBorder="1"/>
    <xf numFmtId="0" fontId="4" fillId="2" borderId="13" xfId="0" applyFont="1" applyFill="1" applyBorder="1" applyAlignment="1">
      <alignment horizontal="center"/>
    </xf>
    <xf numFmtId="1" fontId="4" fillId="2" borderId="13" xfId="0" applyNumberFormat="1" applyFont="1" applyFill="1" applyBorder="1" applyAlignment="1">
      <alignment horizontal="center" vertical="center"/>
    </xf>
    <xf numFmtId="1" fontId="4" fillId="2" borderId="13" xfId="0" applyNumberFormat="1" applyFont="1" applyFill="1" applyBorder="1" applyAlignment="1">
      <alignment horizontal="center"/>
    </xf>
    <xf numFmtId="0" fontId="4" fillId="2" borderId="32" xfId="0" applyFont="1" applyFill="1" applyBorder="1" applyAlignment="1">
      <alignment horizontal="right"/>
    </xf>
    <xf numFmtId="0" fontId="0" fillId="0" borderId="0" xfId="0" applyAlignment="1">
      <alignment wrapText="1"/>
    </xf>
    <xf numFmtId="0" fontId="0" fillId="2" borderId="13" xfId="0" applyFill="1" applyBorder="1" applyAlignment="1">
      <alignment horizontal="center" vertical="center"/>
    </xf>
    <xf numFmtId="0" fontId="0" fillId="2" borderId="13" xfId="0" applyFill="1" applyBorder="1" applyAlignment="1">
      <alignment horizontal="left"/>
    </xf>
    <xf numFmtId="1" fontId="4" fillId="0" borderId="36" xfId="0" applyNumberFormat="1" applyFont="1" applyFill="1" applyBorder="1" applyAlignment="1">
      <alignment horizontal="center"/>
    </xf>
    <xf numFmtId="0" fontId="4" fillId="5" borderId="13" xfId="0" applyFont="1" applyFill="1" applyBorder="1" applyAlignment="1">
      <alignment horizontal="center" wrapText="1"/>
    </xf>
    <xf numFmtId="0" fontId="0" fillId="6" borderId="13" xfId="0" applyFill="1" applyBorder="1" applyAlignment="1">
      <alignment horizontal="center" vertical="center"/>
    </xf>
    <xf numFmtId="0" fontId="0" fillId="6" borderId="13" xfId="0" applyFill="1" applyBorder="1" applyAlignment="1">
      <alignment horizontal="center"/>
    </xf>
    <xf numFmtId="0" fontId="4" fillId="6" borderId="13" xfId="0" applyFont="1" applyFill="1" applyBorder="1" applyAlignment="1">
      <alignment horizontal="center"/>
    </xf>
    <xf numFmtId="1" fontId="4" fillId="6" borderId="13" xfId="0" applyNumberFormat="1" applyFont="1" applyFill="1" applyBorder="1" applyAlignment="1">
      <alignment horizontal="center" vertical="center"/>
    </xf>
    <xf numFmtId="0" fontId="0" fillId="6" borderId="0" xfId="0" applyFill="1"/>
    <xf numFmtId="1" fontId="4" fillId="6" borderId="13" xfId="0" applyNumberFormat="1" applyFont="1" applyFill="1" applyBorder="1" applyAlignment="1">
      <alignment horizontal="center"/>
    </xf>
    <xf numFmtId="0" fontId="4" fillId="2" borderId="32" xfId="0" applyFont="1" applyFill="1" applyBorder="1"/>
    <xf numFmtId="0" fontId="4" fillId="2" borderId="33" xfId="0" applyFont="1" applyFill="1" applyBorder="1" applyAlignment="1">
      <alignment horizontal="center"/>
    </xf>
    <xf numFmtId="0" fontId="4" fillId="2" borderId="0" xfId="0" applyFont="1" applyFill="1" applyBorder="1"/>
    <xf numFmtId="0" fontId="4" fillId="2" borderId="0" xfId="0" applyFont="1" applyFill="1" applyBorder="1" applyAlignment="1">
      <alignment horizontal="center"/>
    </xf>
    <xf numFmtId="0" fontId="4" fillId="2" borderId="13" xfId="0" applyFont="1" applyFill="1" applyBorder="1" applyAlignment="1">
      <alignment horizontal="center" vertical="center" textRotation="90" wrapText="1"/>
    </xf>
    <xf numFmtId="0" fontId="4" fillId="2" borderId="0" xfId="0" applyFont="1" applyFill="1" applyBorder="1" applyAlignment="1">
      <alignment horizontal="center" vertical="center" textRotation="90" wrapText="1"/>
    </xf>
    <xf numFmtId="0" fontId="0" fillId="2" borderId="37" xfId="0" applyFill="1" applyBorder="1"/>
    <xf numFmtId="0" fontId="0" fillId="0" borderId="37" xfId="0" applyBorder="1"/>
    <xf numFmtId="1" fontId="4" fillId="2" borderId="36" xfId="0" applyNumberFormat="1" applyFont="1" applyFill="1" applyBorder="1" applyAlignment="1">
      <alignment horizontal="center"/>
    </xf>
    <xf numFmtId="0" fontId="0" fillId="0" borderId="33" xfId="0" applyBorder="1"/>
    <xf numFmtId="0" fontId="0" fillId="0" borderId="0" xfId="0" applyAlignment="1">
      <alignment horizontal="center" wrapText="1"/>
    </xf>
    <xf numFmtId="0" fontId="0" fillId="0" borderId="0" xfId="0" applyAlignment="1">
      <alignment wrapText="1" shrinkToFit="1"/>
    </xf>
    <xf numFmtId="0" fontId="6" fillId="2" borderId="1" xfId="0" applyFont="1" applyFill="1" applyBorder="1" applyAlignment="1">
      <alignment horizontal="center" vertical="center" wrapText="1"/>
    </xf>
    <xf numFmtId="164" fontId="0" fillId="0" borderId="0" xfId="0" applyNumberFormat="1" applyAlignment="1">
      <alignment horizontal="center" wrapText="1"/>
    </xf>
    <xf numFmtId="164" fontId="0" fillId="0" borderId="0" xfId="0" applyNumberFormat="1" applyAlignment="1">
      <alignment wrapText="1"/>
    </xf>
    <xf numFmtId="164" fontId="0" fillId="0" borderId="0" xfId="0" applyNumberFormat="1" applyAlignment="1">
      <alignment horizontal="center"/>
    </xf>
    <xf numFmtId="164" fontId="0" fillId="0" borderId="0" xfId="0" applyNumberFormat="1" applyAlignment="1">
      <alignment wrapText="1" shrinkToFit="1"/>
    </xf>
    <xf numFmtId="9" fontId="6" fillId="8" borderId="1" xfId="6" applyNumberFormat="1"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4"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17" fontId="8" fillId="3" borderId="29" xfId="1" applyNumberFormat="1" applyFont="1" applyFill="1" applyBorder="1" applyAlignment="1">
      <alignment horizontal="center" vertical="center" wrapText="1"/>
    </xf>
    <xf numFmtId="17" fontId="8" fillId="3" borderId="30" xfId="1" applyNumberFormat="1" applyFont="1" applyFill="1" applyBorder="1" applyAlignment="1">
      <alignment horizontal="center" vertical="center" wrapText="1"/>
    </xf>
    <xf numFmtId="17" fontId="8" fillId="3" borderId="31" xfId="1" applyNumberFormat="1" applyFont="1" applyFill="1" applyBorder="1" applyAlignment="1">
      <alignment horizontal="center" vertical="center" wrapText="1"/>
    </xf>
    <xf numFmtId="0" fontId="6" fillId="0" borderId="6" xfId="1" applyFont="1" applyFill="1" applyBorder="1" applyAlignment="1">
      <alignment horizontal="left" vertical="justify" wrapText="1"/>
    </xf>
    <xf numFmtId="0" fontId="6" fillId="0" borderId="11" xfId="1" applyFont="1" applyFill="1" applyBorder="1" applyAlignment="1">
      <alignment horizontal="left" vertical="justify" wrapText="1"/>
    </xf>
    <xf numFmtId="0" fontId="6" fillId="0" borderId="27" xfId="1" applyFont="1" applyFill="1" applyBorder="1" applyAlignment="1">
      <alignment horizontal="left" vertical="justify" wrapText="1"/>
    </xf>
    <xf numFmtId="0" fontId="6" fillId="0" borderId="5" xfId="1" applyFont="1" applyFill="1" applyBorder="1" applyAlignment="1">
      <alignment horizontal="left" vertical="justify" wrapText="1"/>
    </xf>
    <xf numFmtId="0" fontId="6" fillId="0" borderId="0" xfId="1" applyFont="1" applyFill="1" applyBorder="1" applyAlignment="1">
      <alignment horizontal="left" vertical="justify" wrapText="1"/>
    </xf>
    <xf numFmtId="0" fontId="6" fillId="0" borderId="20" xfId="1" applyFont="1" applyFill="1" applyBorder="1" applyAlignment="1">
      <alignment horizontal="left" vertical="justify" wrapText="1"/>
    </xf>
    <xf numFmtId="0" fontId="6" fillId="0" borderId="9" xfId="1" applyFont="1" applyFill="1" applyBorder="1" applyAlignment="1">
      <alignment horizontal="left" vertical="justify" wrapText="1"/>
    </xf>
    <xf numFmtId="0" fontId="6" fillId="0" borderId="12" xfId="1" applyFont="1" applyFill="1" applyBorder="1" applyAlignment="1">
      <alignment horizontal="left" vertical="justify" wrapText="1"/>
    </xf>
    <xf numFmtId="0" fontId="6" fillId="0" borderId="28" xfId="1" applyFont="1" applyFill="1" applyBorder="1" applyAlignment="1">
      <alignment horizontal="left" vertical="justify"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6" fillId="0" borderId="6" xfId="1" applyFont="1" applyFill="1" applyBorder="1" applyAlignment="1">
      <alignment horizontal="justify" vertical="center" wrapText="1"/>
    </xf>
    <xf numFmtId="0" fontId="6" fillId="0" borderId="11" xfId="1" applyFont="1" applyFill="1" applyBorder="1" applyAlignment="1">
      <alignment horizontal="justify" vertical="center" wrapText="1"/>
    </xf>
    <xf numFmtId="0" fontId="6" fillId="0" borderId="27" xfId="1" applyFont="1" applyFill="1" applyBorder="1" applyAlignment="1">
      <alignment horizontal="justify" vertical="center" wrapText="1"/>
    </xf>
    <xf numFmtId="0" fontId="6" fillId="0" borderId="5" xfId="1" applyFont="1" applyFill="1" applyBorder="1" applyAlignment="1">
      <alignment horizontal="justify" vertical="center" wrapText="1"/>
    </xf>
    <xf numFmtId="0" fontId="6" fillId="0" borderId="0" xfId="1" applyFont="1" applyFill="1" applyBorder="1" applyAlignment="1">
      <alignment horizontal="justify" vertical="center" wrapText="1"/>
    </xf>
    <xf numFmtId="0" fontId="6" fillId="0" borderId="20" xfId="1" applyFont="1" applyFill="1" applyBorder="1" applyAlignment="1">
      <alignment horizontal="justify" vertical="center" wrapText="1"/>
    </xf>
    <xf numFmtId="0" fontId="6" fillId="0" borderId="9" xfId="1" applyFont="1" applyFill="1" applyBorder="1" applyAlignment="1">
      <alignment horizontal="justify" vertical="center" wrapText="1"/>
    </xf>
    <xf numFmtId="0" fontId="6" fillId="0" borderId="12" xfId="1" applyFont="1" applyFill="1" applyBorder="1" applyAlignment="1">
      <alignment horizontal="justify" vertical="center" wrapText="1"/>
    </xf>
    <xf numFmtId="0" fontId="6" fillId="0" borderId="28" xfId="1" applyFont="1" applyFill="1" applyBorder="1" applyAlignment="1">
      <alignment horizontal="justify" vertical="center" wrapText="1"/>
    </xf>
    <xf numFmtId="0" fontId="8" fillId="4" borderId="1"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2" borderId="2"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2" borderId="4" xfId="0" applyFont="1" applyFill="1" applyBorder="1" applyAlignment="1">
      <alignment horizontal="justify"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22" xfId="0" applyFont="1" applyFill="1" applyBorder="1" applyAlignment="1">
      <alignment vertical="center" wrapText="1"/>
    </xf>
    <xf numFmtId="0" fontId="8" fillId="4" borderId="2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7" xfId="0" applyFont="1" applyFill="1" applyBorder="1" applyAlignment="1">
      <alignment horizontal="center" vertical="center" wrapText="1"/>
    </xf>
    <xf numFmtId="17" fontId="8" fillId="3" borderId="25" xfId="1" applyNumberFormat="1" applyFont="1" applyFill="1" applyBorder="1" applyAlignment="1">
      <alignment horizontal="center" vertical="center" wrapText="1"/>
    </xf>
    <xf numFmtId="17" fontId="8" fillId="3" borderId="19" xfId="1" applyNumberFormat="1" applyFont="1" applyFill="1" applyBorder="1" applyAlignment="1">
      <alignment horizontal="center" vertical="center" wrapText="1"/>
    </xf>
    <xf numFmtId="17" fontId="8" fillId="3" borderId="26" xfId="1" applyNumberFormat="1" applyFont="1" applyFill="1" applyBorder="1" applyAlignment="1">
      <alignment horizontal="center" vertical="center" wrapText="1"/>
    </xf>
    <xf numFmtId="0" fontId="6" fillId="2" borderId="13" xfId="0" applyFont="1" applyFill="1" applyBorder="1" applyAlignment="1">
      <alignment horizontal="justify" vertical="center" wrapText="1"/>
    </xf>
    <xf numFmtId="0" fontId="0" fillId="0" borderId="13" xfId="0" applyBorder="1" applyAlignment="1">
      <alignment horizontal="justify" vertical="center"/>
    </xf>
    <xf numFmtId="10" fontId="6" fillId="0" borderId="2" xfId="0" applyNumberFormat="1" applyFont="1" applyBorder="1" applyAlignment="1">
      <alignment horizontal="center" vertical="center" wrapText="1"/>
    </xf>
    <xf numFmtId="10" fontId="6" fillId="0" borderId="3" xfId="0" applyNumberFormat="1" applyFont="1" applyBorder="1" applyAlignment="1">
      <alignment horizontal="center" vertical="center" wrapText="1"/>
    </xf>
    <xf numFmtId="10" fontId="7" fillId="0" borderId="2" xfId="0" applyNumberFormat="1" applyFont="1" applyBorder="1" applyAlignment="1">
      <alignment horizontal="center" vertical="center" wrapText="1"/>
    </xf>
    <xf numFmtId="10" fontId="7" fillId="0" borderId="3" xfId="0" applyNumberFormat="1" applyFont="1" applyBorder="1" applyAlignment="1">
      <alignment horizontal="center" vertical="center" wrapText="1"/>
    </xf>
    <xf numFmtId="10" fontId="7" fillId="0" borderId="22" xfId="0" applyNumberFormat="1" applyFont="1" applyBorder="1" applyAlignment="1">
      <alignment horizontal="center" vertical="center" wrapText="1"/>
    </xf>
    <xf numFmtId="0" fontId="6" fillId="2" borderId="24" xfId="0" applyFont="1" applyFill="1" applyBorder="1" applyAlignment="1">
      <alignment horizontal="center" vertical="center" wrapText="1"/>
    </xf>
    <xf numFmtId="0" fontId="6" fillId="2" borderId="6" xfId="0" applyFont="1" applyFill="1" applyBorder="1" applyAlignment="1">
      <alignment horizontal="justify" vertical="center" wrapText="1"/>
    </xf>
    <xf numFmtId="0" fontId="0" fillId="0" borderId="11" xfId="0" applyBorder="1" applyAlignment="1">
      <alignment horizontal="justify" vertical="center"/>
    </xf>
    <xf numFmtId="0" fontId="0" fillId="0" borderId="38" xfId="0" applyBorder="1" applyAlignment="1">
      <alignment horizontal="justify" vertical="center"/>
    </xf>
    <xf numFmtId="0" fontId="0" fillId="0" borderId="5" xfId="0" applyBorder="1" applyAlignment="1">
      <alignment horizontal="justify" vertical="center"/>
    </xf>
    <xf numFmtId="0" fontId="0" fillId="0" borderId="0" xfId="0" applyBorder="1" applyAlignment="1">
      <alignment horizontal="justify" vertical="center"/>
    </xf>
    <xf numFmtId="0" fontId="0" fillId="0" borderId="39" xfId="0" applyBorder="1" applyAlignment="1">
      <alignment horizontal="justify" vertical="center"/>
    </xf>
    <xf numFmtId="0" fontId="0" fillId="2" borderId="3"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4" fillId="0" borderId="34" xfId="0" applyFont="1" applyBorder="1" applyAlignment="1">
      <alignment horizontal="center"/>
    </xf>
    <xf numFmtId="0" fontId="0" fillId="0" borderId="34" xfId="0" applyBorder="1" applyAlignment="1">
      <alignment horizontal="center"/>
    </xf>
    <xf numFmtId="0" fontId="0" fillId="0" borderId="0" xfId="0" applyBorder="1" applyAlignment="1">
      <alignment horizontal="center"/>
    </xf>
    <xf numFmtId="0" fontId="4" fillId="5" borderId="32"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5" borderId="13" xfId="0" applyFont="1" applyFill="1" applyBorder="1" applyAlignment="1">
      <alignment horizontal="center" vertical="center" wrapText="1"/>
    </xf>
    <xf numFmtId="0" fontId="4" fillId="5" borderId="13" xfId="0" applyFont="1" applyFill="1" applyBorder="1" applyAlignment="1">
      <alignment horizontal="center" vertical="center" textRotation="90" wrapText="1"/>
    </xf>
    <xf numFmtId="0" fontId="4" fillId="7" borderId="32" xfId="0" applyFont="1" applyFill="1" applyBorder="1" applyAlignment="1">
      <alignment horizontal="center"/>
    </xf>
    <xf numFmtId="0" fontId="0" fillId="7" borderId="33" xfId="0" applyFill="1" applyBorder="1" applyAlignment="1">
      <alignment horizontal="center"/>
    </xf>
    <xf numFmtId="0" fontId="4" fillId="5" borderId="35" xfId="0" applyFont="1" applyFill="1" applyBorder="1" applyAlignment="1">
      <alignment horizontal="center" vertical="center" wrapText="1"/>
    </xf>
    <xf numFmtId="0" fontId="4" fillId="0" borderId="36" xfId="0" applyFont="1" applyBorder="1" applyAlignment="1">
      <alignment horizontal="center" vertical="center"/>
    </xf>
    <xf numFmtId="0" fontId="4" fillId="7" borderId="13" xfId="0" applyFont="1" applyFill="1" applyBorder="1" applyAlignment="1">
      <alignment horizontal="center"/>
    </xf>
    <xf numFmtId="0" fontId="0" fillId="7" borderId="13" xfId="0" applyFill="1" applyBorder="1" applyAlignment="1">
      <alignment horizontal="center"/>
    </xf>
  </cellXfs>
  <cellStyles count="7">
    <cellStyle name="Euro" xfId="3"/>
    <cellStyle name="Normal" xfId="0" builtinId="0"/>
    <cellStyle name="Normal 2" xfId="1"/>
    <cellStyle name="Normal 3" xfId="4"/>
    <cellStyle name="Normal_PLANES DE MEJORAMIENTO POR PROCESOS" xfId="2"/>
    <cellStyle name="Porcentaje" xfId="6" builtinId="5"/>
    <cellStyle name="Porcentual 2" xfId="5"/>
  </cellStyles>
  <dxfs count="9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FFFF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FFFF00"/>
        </patternFill>
      </fill>
    </dxf>
  </dxfs>
  <tableStyles count="0" defaultTableStyle="TableStyleMedium2" defaultPivotStyle="PivotStyleLight16"/>
  <colors>
    <mruColors>
      <color rgb="FF0099FF"/>
      <color rgb="FFA7D3FF"/>
      <color rgb="FF99CCFF"/>
      <color rgb="FF0066FF"/>
      <color rgb="FFBDDEFF"/>
      <color rgb="FFD5EAFF"/>
      <color rgb="FF66CCFF"/>
      <color rgb="FFADC1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9.9751103301206595E-2"/>
          <c:y val="8.6150450984840823E-2"/>
          <c:w val="0.87947431047388691"/>
          <c:h val="0.70699285421692226"/>
        </c:manualLayout>
      </c:layout>
      <c:lineChart>
        <c:grouping val="standard"/>
        <c:varyColors val="0"/>
        <c:ser>
          <c:idx val="1"/>
          <c:order val="0"/>
          <c:trendline>
            <c:trendlineType val="linear"/>
            <c:dispRSqr val="0"/>
            <c:dispEq val="0"/>
          </c:trendline>
          <c:val>
            <c:numRef>
              <c:f>PQRS!$E$19:$P$19</c:f>
              <c:numCache>
                <c:formatCode>0%</c:formatCode>
                <c:ptCount val="12"/>
                <c:pt idx="0">
                  <c:v>0.85897435897435892</c:v>
                </c:pt>
                <c:pt idx="1">
                  <c:v>0.87619047619047619</c:v>
                </c:pt>
                <c:pt idx="2">
                  <c:v>0.98360655737704916</c:v>
                </c:pt>
                <c:pt idx="3">
                  <c:v>0.89308176100628933</c:v>
                </c:pt>
                <c:pt idx="4">
                  <c:v>0.88311688311688308</c:v>
                </c:pt>
                <c:pt idx="5">
                  <c:v>0.95867768595041325</c:v>
                </c:pt>
              </c:numCache>
            </c:numRef>
          </c:val>
          <c:smooth val="0"/>
        </c:ser>
        <c:ser>
          <c:idx val="2"/>
          <c:order val="1"/>
          <c:marker>
            <c:spPr>
              <a:solidFill>
                <a:srgbClr val="66FF33"/>
              </a:solidFill>
            </c:spPr>
          </c:marker>
          <c:val>
            <c:numRef>
              <c:f>PQRS!$E$20:$P$20</c:f>
              <c:numCache>
                <c:formatCode>0%</c:formatCode>
                <c:ptCount val="12"/>
                <c:pt idx="0">
                  <c:v>1</c:v>
                </c:pt>
                <c:pt idx="1">
                  <c:v>1</c:v>
                </c:pt>
                <c:pt idx="2">
                  <c:v>1</c:v>
                </c:pt>
                <c:pt idx="3">
                  <c:v>1</c:v>
                </c:pt>
                <c:pt idx="4">
                  <c:v>1</c:v>
                </c:pt>
                <c:pt idx="5">
                  <c:v>1</c:v>
                </c:pt>
              </c:numCache>
            </c:numRef>
          </c:val>
          <c:smooth val="0"/>
        </c:ser>
        <c:ser>
          <c:idx val="3"/>
          <c:order val="2"/>
          <c:spPr>
            <a:ln>
              <a:solidFill>
                <a:srgbClr val="0066FF"/>
              </a:solidFill>
            </a:ln>
          </c:spPr>
          <c:marker>
            <c:spPr>
              <a:solidFill>
                <a:srgbClr val="9933FF"/>
              </a:solidFill>
              <a:ln>
                <a:solidFill>
                  <a:srgbClr val="0066FF"/>
                </a:solidFill>
              </a:ln>
            </c:spPr>
          </c:marker>
          <c:val>
            <c:numRef>
              <c:f>PQRS!$E$21:$P$21</c:f>
              <c:numCache>
                <c:formatCode>0%</c:formatCode>
                <c:ptCount val="12"/>
                <c:pt idx="0">
                  <c:v>0.85897435897435892</c:v>
                </c:pt>
                <c:pt idx="1">
                  <c:v>0.87619047619047619</c:v>
                </c:pt>
                <c:pt idx="2">
                  <c:v>0.98360655737704916</c:v>
                </c:pt>
                <c:pt idx="3">
                  <c:v>0.89308176100628933</c:v>
                </c:pt>
                <c:pt idx="4">
                  <c:v>0.88311688311688308</c:v>
                </c:pt>
                <c:pt idx="5">
                  <c:v>0.95867768595041325</c:v>
                </c:pt>
              </c:numCache>
            </c:numRef>
          </c:val>
          <c:smooth val="0"/>
        </c:ser>
        <c:dLbls>
          <c:showLegendKey val="0"/>
          <c:showVal val="0"/>
          <c:showCatName val="0"/>
          <c:showSerName val="0"/>
          <c:showPercent val="0"/>
          <c:showBubbleSize val="0"/>
        </c:dLbls>
        <c:marker val="1"/>
        <c:smooth val="0"/>
        <c:axId val="66385792"/>
        <c:axId val="72136192"/>
      </c:lineChart>
      <c:catAx>
        <c:axId val="66385792"/>
        <c:scaling>
          <c:orientation val="minMax"/>
        </c:scaling>
        <c:delete val="0"/>
        <c:axPos val="b"/>
        <c:majorGridlines/>
        <c:min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72136192"/>
        <c:crosses val="autoZero"/>
        <c:auto val="1"/>
        <c:lblAlgn val="ctr"/>
        <c:lblOffset val="100"/>
        <c:tickMarkSkip val="1"/>
        <c:noMultiLvlLbl val="0"/>
      </c:catAx>
      <c:valAx>
        <c:axId val="72136192"/>
        <c:scaling>
          <c:orientation val="minMax"/>
          <c:max val="1"/>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66385792"/>
        <c:crosses val="autoZero"/>
        <c:crossBetween val="between"/>
        <c:majorUnit val="0.2"/>
        <c:minorUnit val="0.1"/>
      </c:valAx>
      <c:spPr>
        <a:noFill/>
        <a:ln w="25400">
          <a:noFill/>
        </a:ln>
      </c:spPr>
    </c:plotArea>
    <c:legend>
      <c:legendPos val="b"/>
      <c:legendEntry>
        <c:idx val="3"/>
        <c:delete val="1"/>
      </c:legendEntry>
      <c:layout/>
      <c:overlay val="0"/>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spPr>
    <a:noFill/>
    <a:ln>
      <a:solidFill>
        <a:schemeClr val="bg1">
          <a:lumMod val="75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alignWithMargins="0"/>
    <c:pageMargins b="1" l="0.75000000000000233" r="0.75000000000000233" t="1" header="0" footer="0"/>
    <c:pageSetup/>
  </c:printSettings>
</c:chartSpace>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500952</xdr:colOff>
      <xdr:row>23</xdr:row>
      <xdr:rowOff>54800</xdr:rowOff>
    </xdr:from>
    <xdr:to>
      <xdr:col>14</xdr:col>
      <xdr:colOff>23397</xdr:colOff>
      <xdr:row>30</xdr:row>
      <xdr:rowOff>269953</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257735</xdr:colOff>
      <xdr:row>0</xdr:row>
      <xdr:rowOff>124479</xdr:rowOff>
    </xdr:from>
    <xdr:to>
      <xdr:col>1</xdr:col>
      <xdr:colOff>593912</xdr:colOff>
      <xdr:row>2</xdr:row>
      <xdr:rowOff>302559</xdr:rowOff>
    </xdr:to>
    <xdr:pic>
      <xdr:nvPicPr>
        <xdr:cNvPr id="3" name="3 Imagen" descr="Descripción: IDPCBY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735" y="124479"/>
          <a:ext cx="1255059" cy="9176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336364</xdr:colOff>
      <xdr:row>13</xdr:row>
      <xdr:rowOff>81304</xdr:rowOff>
    </xdr:from>
    <xdr:to>
      <xdr:col>0</xdr:col>
      <xdr:colOff>578971</xdr:colOff>
      <xdr:row>13</xdr:row>
      <xdr:rowOff>328954</xdr:rowOff>
    </xdr:to>
    <xdr:sp macro="" textlink="">
      <xdr:nvSpPr>
        <xdr:cNvPr id="4" name="9 Rectángulo"/>
        <xdr:cNvSpPr>
          <a:spLocks noChangeArrowheads="1"/>
        </xdr:cNvSpPr>
      </xdr:nvSpPr>
      <xdr:spPr bwMode="auto">
        <a:xfrm>
          <a:off x="336364" y="8325721"/>
          <a:ext cx="242607" cy="247650"/>
        </a:xfrm>
        <a:prstGeom prst="rect">
          <a:avLst/>
        </a:prstGeom>
        <a:solidFill>
          <a:srgbClr val="FF0000"/>
        </a:solidFill>
        <a:ln w="9525" algn="ctr">
          <a:solidFill>
            <a:srgbClr val="000000"/>
          </a:solidFill>
          <a:round/>
          <a:headEnd/>
          <a:tailEnd/>
        </a:ln>
      </xdr:spPr>
    </xdr:sp>
    <xdr:clientData/>
  </xdr:twoCellAnchor>
  <xdr:twoCellAnchor>
    <xdr:from>
      <xdr:col>5</xdr:col>
      <xdr:colOff>226546</xdr:colOff>
      <xdr:row>13</xdr:row>
      <xdr:rowOff>138393</xdr:rowOff>
    </xdr:from>
    <xdr:to>
      <xdr:col>5</xdr:col>
      <xdr:colOff>474196</xdr:colOff>
      <xdr:row>13</xdr:row>
      <xdr:rowOff>386043</xdr:rowOff>
    </xdr:to>
    <xdr:sp macro="" textlink="">
      <xdr:nvSpPr>
        <xdr:cNvPr id="5" name="10 Rectángulo"/>
        <xdr:cNvSpPr>
          <a:spLocks noChangeArrowheads="1"/>
        </xdr:cNvSpPr>
      </xdr:nvSpPr>
      <xdr:spPr bwMode="auto">
        <a:xfrm>
          <a:off x="4258796" y="8382810"/>
          <a:ext cx="247650" cy="247650"/>
        </a:xfrm>
        <a:prstGeom prst="rect">
          <a:avLst/>
        </a:prstGeom>
        <a:solidFill>
          <a:srgbClr val="FFFF00"/>
        </a:solidFill>
        <a:ln w="9525" algn="ctr">
          <a:solidFill>
            <a:srgbClr val="000000"/>
          </a:solidFill>
          <a:round/>
          <a:headEnd/>
          <a:tailEnd/>
        </a:ln>
      </xdr:spPr>
    </xdr:sp>
    <xdr:clientData/>
  </xdr:twoCellAnchor>
  <xdr:twoCellAnchor>
    <xdr:from>
      <xdr:col>11</xdr:col>
      <xdr:colOff>243726</xdr:colOff>
      <xdr:row>13</xdr:row>
      <xdr:rowOff>138393</xdr:rowOff>
    </xdr:from>
    <xdr:to>
      <xdr:col>11</xdr:col>
      <xdr:colOff>491376</xdr:colOff>
      <xdr:row>13</xdr:row>
      <xdr:rowOff>386043</xdr:rowOff>
    </xdr:to>
    <xdr:sp macro="" textlink="">
      <xdr:nvSpPr>
        <xdr:cNvPr id="6" name="11 Rectángulo"/>
        <xdr:cNvSpPr>
          <a:spLocks noChangeArrowheads="1"/>
        </xdr:cNvSpPr>
      </xdr:nvSpPr>
      <xdr:spPr bwMode="auto">
        <a:xfrm>
          <a:off x="8559051" y="4367493"/>
          <a:ext cx="247650" cy="247650"/>
        </a:xfrm>
        <a:prstGeom prst="rect">
          <a:avLst/>
        </a:prstGeom>
        <a:solidFill>
          <a:srgbClr val="00B050"/>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190500</xdr:colOff>
          <xdr:row>5</xdr:row>
          <xdr:rowOff>142875</xdr:rowOff>
        </xdr:from>
        <xdr:to>
          <xdr:col>5</xdr:col>
          <xdr:colOff>495300</xdr:colOff>
          <xdr:row>5</xdr:row>
          <xdr:rowOff>361950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xdr:row>
          <xdr:rowOff>523875</xdr:rowOff>
        </xdr:from>
        <xdr:to>
          <xdr:col>5</xdr:col>
          <xdr:colOff>495300</xdr:colOff>
          <xdr:row>5</xdr:row>
          <xdr:rowOff>742950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57150</xdr:rowOff>
        </xdr:from>
        <xdr:to>
          <xdr:col>15</xdr:col>
          <xdr:colOff>504825</xdr:colOff>
          <xdr:row>5</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542925</xdr:rowOff>
        </xdr:from>
        <xdr:to>
          <xdr:col>15</xdr:col>
          <xdr:colOff>504825</xdr:colOff>
          <xdr:row>5</xdr:row>
          <xdr:rowOff>762000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304800</xdr:rowOff>
        </xdr:from>
        <xdr:to>
          <xdr:col>15</xdr:col>
          <xdr:colOff>495300</xdr:colOff>
          <xdr:row>5</xdr:row>
          <xdr:rowOff>523875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57150</xdr:rowOff>
        </xdr:from>
        <xdr:to>
          <xdr:col>12</xdr:col>
          <xdr:colOff>495300</xdr:colOff>
          <xdr:row>5</xdr:row>
          <xdr:rowOff>276225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542925</xdr:rowOff>
        </xdr:from>
        <xdr:to>
          <xdr:col>12</xdr:col>
          <xdr:colOff>495300</xdr:colOff>
          <xdr:row>5</xdr:row>
          <xdr:rowOff>762000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CC/Downloads/SGC%20VER01/Sistema%20Gestion%20de%20Calidad_Rev01/Propuestas%20de%20modificaci&#243;n/caracterizacion%20indicadores%20magnament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7"/>
  <sheetViews>
    <sheetView tabSelected="1" zoomScale="80" zoomScaleNormal="80" zoomScaleSheetLayoutView="91" workbookViewId="0">
      <selection activeCell="Q40" sqref="A40:XFD48"/>
    </sheetView>
  </sheetViews>
  <sheetFormatPr baseColWidth="10" defaultRowHeight="14.25" x14ac:dyDescent="0.2"/>
  <cols>
    <col min="1" max="1" width="13.85546875" style="14" customWidth="1"/>
    <col min="2" max="2" width="13.28515625" style="14" customWidth="1"/>
    <col min="3" max="3" width="12.28515625" style="14" customWidth="1"/>
    <col min="4" max="4" width="10.28515625" style="14" customWidth="1"/>
    <col min="5" max="5" width="10.7109375" style="14" customWidth="1"/>
    <col min="6" max="6" width="10.28515625" style="14" customWidth="1"/>
    <col min="7" max="12" width="10.7109375" style="14" customWidth="1"/>
    <col min="13" max="13" width="12.42578125" style="14" customWidth="1"/>
    <col min="14" max="14" width="10.7109375" style="14" customWidth="1"/>
    <col min="15" max="15" width="12.28515625" style="14" customWidth="1"/>
    <col min="16" max="16" width="10.7109375" style="14" customWidth="1"/>
    <col min="17" max="17" width="0" style="1" hidden="1" customWidth="1"/>
    <col min="18" max="18" width="11.42578125" style="2" hidden="1" customWidth="1"/>
    <col min="19" max="20" width="11.42578125" style="1" hidden="1" customWidth="1"/>
    <col min="21" max="21" width="22.42578125" style="1" hidden="1" customWidth="1"/>
    <col min="22" max="24" width="11.42578125" style="1" hidden="1" customWidth="1"/>
    <col min="25" max="26" width="0" style="1" hidden="1" customWidth="1"/>
    <col min="27" max="16384" width="11.42578125" style="1"/>
  </cols>
  <sheetData>
    <row r="1" spans="1:25" ht="29.25" customHeight="1" x14ac:dyDescent="0.2">
      <c r="A1" s="155" t="s">
        <v>95</v>
      </c>
      <c r="B1" s="150"/>
      <c r="C1" s="150" t="s">
        <v>45</v>
      </c>
      <c r="D1" s="150"/>
      <c r="E1" s="150"/>
      <c r="F1" s="150"/>
      <c r="G1" s="150"/>
      <c r="H1" s="150"/>
      <c r="I1" s="150"/>
      <c r="J1" s="150"/>
      <c r="K1" s="150"/>
      <c r="L1" s="150" t="s">
        <v>0</v>
      </c>
      <c r="M1" s="150"/>
      <c r="N1" s="151"/>
      <c r="O1" s="151"/>
      <c r="P1" s="152"/>
      <c r="U1" s="1" t="s">
        <v>1</v>
      </c>
      <c r="V1" s="3" t="s">
        <v>2</v>
      </c>
    </row>
    <row r="2" spans="1:25" ht="29.25" customHeight="1" x14ac:dyDescent="0.2">
      <c r="A2" s="156"/>
      <c r="B2" s="148"/>
      <c r="C2" s="148" t="s">
        <v>47</v>
      </c>
      <c r="D2" s="148"/>
      <c r="E2" s="148"/>
      <c r="F2" s="148"/>
      <c r="G2" s="148"/>
      <c r="H2" s="148"/>
      <c r="I2" s="148"/>
      <c r="J2" s="148"/>
      <c r="K2" s="148"/>
      <c r="L2" s="148" t="s">
        <v>3</v>
      </c>
      <c r="M2" s="148"/>
      <c r="N2" s="148"/>
      <c r="O2" s="148"/>
      <c r="P2" s="149"/>
      <c r="U2" s="17" t="s">
        <v>75</v>
      </c>
      <c r="V2" t="s">
        <v>76</v>
      </c>
    </row>
    <row r="3" spans="1:25" ht="29.25" customHeight="1" x14ac:dyDescent="0.2">
      <c r="A3" s="156"/>
      <c r="B3" s="148"/>
      <c r="C3" s="148"/>
      <c r="D3" s="148"/>
      <c r="E3" s="148"/>
      <c r="F3" s="148"/>
      <c r="G3" s="148"/>
      <c r="H3" s="148"/>
      <c r="I3" s="148"/>
      <c r="J3" s="148"/>
      <c r="K3" s="148"/>
      <c r="L3" s="148" t="s">
        <v>35</v>
      </c>
      <c r="M3" s="148"/>
      <c r="N3" s="148"/>
      <c r="O3" s="148"/>
      <c r="P3" s="149"/>
      <c r="U3" s="17" t="s">
        <v>77</v>
      </c>
      <c r="V3" t="s">
        <v>4</v>
      </c>
    </row>
    <row r="4" spans="1:25" ht="12" customHeight="1" x14ac:dyDescent="0.2">
      <c r="A4" s="21"/>
      <c r="B4" s="7"/>
      <c r="C4" s="7"/>
      <c r="D4" s="7"/>
      <c r="E4" s="7"/>
      <c r="F4" s="7"/>
      <c r="G4" s="7"/>
      <c r="H4" s="7"/>
      <c r="I4" s="7"/>
      <c r="J4" s="7"/>
      <c r="K4" s="7"/>
      <c r="L4" s="7"/>
      <c r="M4" s="7"/>
      <c r="N4" s="7"/>
      <c r="O4" s="7"/>
      <c r="P4" s="22"/>
      <c r="U4" s="17" t="s">
        <v>78</v>
      </c>
      <c r="V4" t="s">
        <v>12</v>
      </c>
    </row>
    <row r="5" spans="1:25" ht="50.25" customHeight="1" x14ac:dyDescent="0.2">
      <c r="A5" s="160" t="s">
        <v>11</v>
      </c>
      <c r="B5" s="140"/>
      <c r="C5" s="143" t="s">
        <v>71</v>
      </c>
      <c r="D5" s="144"/>
      <c r="E5" s="144"/>
      <c r="F5" s="144"/>
      <c r="G5" s="144"/>
      <c r="H5" s="144"/>
      <c r="I5" s="144"/>
      <c r="J5" s="144"/>
      <c r="K5" s="144"/>
      <c r="L5" s="140" t="s">
        <v>5</v>
      </c>
      <c r="M5" s="140"/>
      <c r="N5" s="141" t="s">
        <v>96</v>
      </c>
      <c r="O5" s="141"/>
      <c r="P5" s="142"/>
      <c r="U5" s="17" t="s">
        <v>79</v>
      </c>
      <c r="V5" t="s">
        <v>9</v>
      </c>
    </row>
    <row r="6" spans="1:25" ht="64.5" customHeight="1" x14ac:dyDescent="0.2">
      <c r="A6" s="42" t="s">
        <v>8</v>
      </c>
      <c r="B6" s="145" t="s">
        <v>77</v>
      </c>
      <c r="C6" s="146"/>
      <c r="D6" s="147"/>
      <c r="E6" s="43" t="s">
        <v>6</v>
      </c>
      <c r="F6" s="41"/>
      <c r="G6" s="43" t="s">
        <v>7</v>
      </c>
      <c r="H6" s="145" t="s">
        <v>55</v>
      </c>
      <c r="I6" s="146"/>
      <c r="J6" s="147"/>
      <c r="K6" s="40" t="s">
        <v>49</v>
      </c>
      <c r="L6" s="35" t="s">
        <v>50</v>
      </c>
      <c r="M6" s="39"/>
      <c r="N6" s="40" t="s">
        <v>38</v>
      </c>
      <c r="O6" s="18" t="s">
        <v>39</v>
      </c>
      <c r="P6" s="23"/>
      <c r="U6" s="17" t="s">
        <v>51</v>
      </c>
      <c r="V6" t="s">
        <v>80</v>
      </c>
    </row>
    <row r="7" spans="1:25" ht="121.5" customHeight="1" x14ac:dyDescent="0.2">
      <c r="A7" s="160" t="s">
        <v>10</v>
      </c>
      <c r="B7" s="140"/>
      <c r="C7" s="134" t="s">
        <v>56</v>
      </c>
      <c r="D7" s="135"/>
      <c r="E7" s="135"/>
      <c r="F7" s="135"/>
      <c r="G7" s="136"/>
      <c r="H7" s="137" t="s">
        <v>81</v>
      </c>
      <c r="I7" s="138"/>
      <c r="J7" s="139"/>
      <c r="K7" s="157" t="s">
        <v>57</v>
      </c>
      <c r="L7" s="158"/>
      <c r="M7" s="158"/>
      <c r="N7" s="158"/>
      <c r="O7" s="158"/>
      <c r="P7" s="159"/>
      <c r="V7" t="s">
        <v>15</v>
      </c>
    </row>
    <row r="8" spans="1:25" ht="32.25" customHeight="1" x14ac:dyDescent="0.2">
      <c r="A8" s="160" t="s">
        <v>13</v>
      </c>
      <c r="B8" s="140"/>
      <c r="C8" s="145" t="s">
        <v>58</v>
      </c>
      <c r="D8" s="146"/>
      <c r="E8" s="146"/>
      <c r="F8" s="146"/>
      <c r="G8" s="147"/>
      <c r="H8" s="140" t="s">
        <v>14</v>
      </c>
      <c r="I8" s="140"/>
      <c r="J8" s="140"/>
      <c r="K8" s="161" t="s">
        <v>59</v>
      </c>
      <c r="L8" s="144"/>
      <c r="M8" s="144"/>
      <c r="N8" s="144"/>
      <c r="O8" s="144"/>
      <c r="P8" s="162"/>
      <c r="V8" t="s">
        <v>82</v>
      </c>
    </row>
    <row r="9" spans="1:25" ht="22.5" customHeight="1" x14ac:dyDescent="0.2">
      <c r="A9" s="89" t="s">
        <v>46</v>
      </c>
      <c r="B9" s="90"/>
      <c r="C9" s="90"/>
      <c r="D9" s="90"/>
      <c r="E9" s="90"/>
      <c r="F9" s="90"/>
      <c r="G9" s="90"/>
      <c r="H9" s="91" t="s">
        <v>48</v>
      </c>
      <c r="I9" s="90"/>
      <c r="J9" s="90"/>
      <c r="K9" s="90"/>
      <c r="L9" s="90"/>
      <c r="M9" s="90"/>
      <c r="N9" s="90"/>
      <c r="O9" s="90"/>
      <c r="P9" s="92"/>
      <c r="V9" t="s">
        <v>18</v>
      </c>
    </row>
    <row r="10" spans="1:25" ht="171" customHeight="1" x14ac:dyDescent="0.2">
      <c r="A10" s="96" t="s">
        <v>103</v>
      </c>
      <c r="B10" s="97"/>
      <c r="C10" s="97"/>
      <c r="D10" s="97"/>
      <c r="E10" s="97"/>
      <c r="F10" s="97"/>
      <c r="G10" s="98"/>
      <c r="H10" s="93" t="s">
        <v>83</v>
      </c>
      <c r="I10" s="94"/>
      <c r="J10" s="94"/>
      <c r="K10" s="94"/>
      <c r="L10" s="94"/>
      <c r="M10" s="94"/>
      <c r="N10" s="94"/>
      <c r="O10" s="94"/>
      <c r="P10" s="95"/>
      <c r="V10" t="s">
        <v>82</v>
      </c>
      <c r="X10" s="4"/>
    </row>
    <row r="11" spans="1:25" ht="22.5" customHeight="1" x14ac:dyDescent="0.2">
      <c r="A11" s="153" t="s">
        <v>88</v>
      </c>
      <c r="B11" s="123"/>
      <c r="C11" s="123"/>
      <c r="D11" s="123" t="s">
        <v>72</v>
      </c>
      <c r="E11" s="123"/>
      <c r="F11" s="123"/>
      <c r="G11" s="123"/>
      <c r="H11" s="123"/>
      <c r="I11" s="123"/>
      <c r="J11" s="123"/>
      <c r="K11" s="123" t="s">
        <v>16</v>
      </c>
      <c r="L11" s="123"/>
      <c r="M11" s="123"/>
      <c r="N11" s="123" t="s">
        <v>17</v>
      </c>
      <c r="O11" s="123"/>
      <c r="P11" s="130"/>
      <c r="V11" t="s">
        <v>18</v>
      </c>
    </row>
    <row r="12" spans="1:25" ht="57" customHeight="1" x14ac:dyDescent="0.2">
      <c r="A12" s="177" t="s">
        <v>54</v>
      </c>
      <c r="B12" s="146"/>
      <c r="C12" s="147"/>
      <c r="D12" s="131" t="s">
        <v>87</v>
      </c>
      <c r="E12" s="132"/>
      <c r="F12" s="132"/>
      <c r="G12" s="132"/>
      <c r="H12" s="132"/>
      <c r="I12" s="132"/>
      <c r="J12" s="133"/>
      <c r="K12" s="172" t="s">
        <v>52</v>
      </c>
      <c r="L12" s="173"/>
      <c r="M12" s="173"/>
      <c r="N12" s="174" t="s">
        <v>53</v>
      </c>
      <c r="O12" s="175"/>
      <c r="P12" s="176"/>
      <c r="V12" t="s">
        <v>73</v>
      </c>
      <c r="X12" s="4"/>
    </row>
    <row r="13" spans="1:25" ht="17.25" customHeight="1" x14ac:dyDescent="0.2">
      <c r="A13" s="89" t="s">
        <v>19</v>
      </c>
      <c r="B13" s="90"/>
      <c r="C13" s="90"/>
      <c r="D13" s="90"/>
      <c r="E13" s="90"/>
      <c r="F13" s="90"/>
      <c r="G13" s="90"/>
      <c r="H13" s="90"/>
      <c r="I13" s="90"/>
      <c r="J13" s="90"/>
      <c r="K13" s="90"/>
      <c r="L13" s="90"/>
      <c r="M13" s="90"/>
      <c r="N13" s="90"/>
      <c r="O13" s="90"/>
      <c r="P13" s="92"/>
      <c r="V13" t="s">
        <v>20</v>
      </c>
    </row>
    <row r="14" spans="1:25" ht="41.25" customHeight="1" x14ac:dyDescent="0.2">
      <c r="A14" s="38" t="s">
        <v>85</v>
      </c>
      <c r="B14" s="184" t="s">
        <v>42</v>
      </c>
      <c r="C14" s="184"/>
      <c r="D14" s="184"/>
      <c r="E14" s="184"/>
      <c r="F14" s="36" t="s">
        <v>84</v>
      </c>
      <c r="G14" s="184" t="s">
        <v>43</v>
      </c>
      <c r="H14" s="184"/>
      <c r="I14" s="184"/>
      <c r="J14" s="184"/>
      <c r="K14" s="184"/>
      <c r="L14" s="36" t="s">
        <v>86</v>
      </c>
      <c r="M14" s="184" t="s">
        <v>44</v>
      </c>
      <c r="N14" s="184"/>
      <c r="O14" s="184"/>
      <c r="P14" s="185"/>
      <c r="V14" s="1" t="s">
        <v>22</v>
      </c>
    </row>
    <row r="15" spans="1:25" ht="20.25" customHeight="1" x14ac:dyDescent="0.2">
      <c r="A15" s="153" t="s">
        <v>21</v>
      </c>
      <c r="B15" s="123"/>
      <c r="C15" s="123"/>
      <c r="D15" s="123"/>
      <c r="E15" s="123"/>
      <c r="F15" s="123"/>
      <c r="G15" s="123"/>
      <c r="H15" s="123"/>
      <c r="I15" s="123"/>
      <c r="J15" s="123"/>
      <c r="K15" s="123"/>
      <c r="L15" s="123"/>
      <c r="M15" s="123"/>
      <c r="N15" s="123"/>
      <c r="O15" s="123"/>
      <c r="P15" s="130"/>
      <c r="V15" s="1" t="s">
        <v>24</v>
      </c>
      <c r="Y15" s="17"/>
    </row>
    <row r="16" spans="1:25" ht="29.25" customHeight="1" x14ac:dyDescent="0.2">
      <c r="A16" s="153" t="s">
        <v>23</v>
      </c>
      <c r="B16" s="123"/>
      <c r="C16" s="123"/>
      <c r="D16" s="123"/>
      <c r="E16" s="19" t="s">
        <v>89</v>
      </c>
      <c r="F16" s="19" t="s">
        <v>90</v>
      </c>
      <c r="G16" s="19" t="s">
        <v>91</v>
      </c>
      <c r="H16" s="19" t="s">
        <v>92</v>
      </c>
      <c r="I16" s="19" t="s">
        <v>65</v>
      </c>
      <c r="J16" s="19" t="s">
        <v>66</v>
      </c>
      <c r="K16" s="19" t="s">
        <v>93</v>
      </c>
      <c r="L16" s="19" t="s">
        <v>94</v>
      </c>
      <c r="M16" s="19" t="s">
        <v>67</v>
      </c>
      <c r="N16" s="19" t="s">
        <v>68</v>
      </c>
      <c r="O16" s="19" t="s">
        <v>69</v>
      </c>
      <c r="P16" s="24" t="s">
        <v>70</v>
      </c>
      <c r="V16" s="1" t="s">
        <v>25</v>
      </c>
      <c r="Y16" s="17"/>
    </row>
    <row r="17" spans="1:28" ht="30.75" customHeight="1" x14ac:dyDescent="0.2">
      <c r="A17" s="153" t="s">
        <v>60</v>
      </c>
      <c r="B17" s="123"/>
      <c r="C17" s="123"/>
      <c r="D17" s="123"/>
      <c r="E17" s="41">
        <v>78</v>
      </c>
      <c r="F17" s="41">
        <v>105</v>
      </c>
      <c r="G17" s="41">
        <v>122</v>
      </c>
      <c r="H17" s="50">
        <v>159</v>
      </c>
      <c r="I17" s="50">
        <v>154</v>
      </c>
      <c r="J17" s="50">
        <v>121</v>
      </c>
      <c r="K17" s="83"/>
      <c r="L17" s="50"/>
      <c r="M17" s="50"/>
      <c r="N17" s="41"/>
      <c r="O17" s="41"/>
      <c r="P17" s="23"/>
      <c r="Q17" s="1">
        <f>SUM(E17:P17)</f>
        <v>739</v>
      </c>
      <c r="V17" s="1" t="s">
        <v>26</v>
      </c>
      <c r="Y17" s="17"/>
    </row>
    <row r="18" spans="1:28" ht="23.25" customHeight="1" x14ac:dyDescent="0.2">
      <c r="A18" s="153" t="s">
        <v>74</v>
      </c>
      <c r="B18" s="123"/>
      <c r="C18" s="123"/>
      <c r="D18" s="123"/>
      <c r="E18" s="41">
        <v>67</v>
      </c>
      <c r="F18" s="41">
        <v>92</v>
      </c>
      <c r="G18" s="41">
        <v>120</v>
      </c>
      <c r="H18" s="50">
        <v>142</v>
      </c>
      <c r="I18" s="50">
        <v>136</v>
      </c>
      <c r="J18" s="83">
        <v>116</v>
      </c>
      <c r="K18" s="83"/>
      <c r="L18" s="50"/>
      <c r="M18" s="50"/>
      <c r="N18" s="41"/>
      <c r="O18" s="41"/>
      <c r="P18" s="23"/>
      <c r="S18" s="5">
        <v>0.9</v>
      </c>
      <c r="V18" s="1" t="s">
        <v>29</v>
      </c>
      <c r="Y18" s="17"/>
      <c r="AA18" s="44"/>
    </row>
    <row r="19" spans="1:28" ht="39" customHeight="1" x14ac:dyDescent="0.2">
      <c r="A19" s="124" t="s">
        <v>27</v>
      </c>
      <c r="B19" s="125"/>
      <c r="C19" s="123" t="s">
        <v>28</v>
      </c>
      <c r="D19" s="123"/>
      <c r="E19" s="8">
        <f>E18/E17</f>
        <v>0.85897435897435892</v>
      </c>
      <c r="F19" s="8">
        <f>F18/F17</f>
        <v>0.87619047619047619</v>
      </c>
      <c r="G19" s="8">
        <f t="shared" ref="G19:J19" si="0">G18/G17</f>
        <v>0.98360655737704916</v>
      </c>
      <c r="H19" s="8">
        <f t="shared" si="0"/>
        <v>0.89308176100628933</v>
      </c>
      <c r="I19" s="8">
        <f t="shared" si="0"/>
        <v>0.88311688311688308</v>
      </c>
      <c r="J19" s="8">
        <f t="shared" si="0"/>
        <v>0.95867768595041325</v>
      </c>
      <c r="K19" s="8"/>
      <c r="L19" s="8"/>
      <c r="M19" s="8"/>
      <c r="N19" s="8"/>
      <c r="O19" s="8"/>
      <c r="P19" s="8"/>
      <c r="S19" s="5">
        <v>0.9</v>
      </c>
      <c r="T19" s="5">
        <v>0.95</v>
      </c>
      <c r="V19" s="1" t="s">
        <v>31</v>
      </c>
      <c r="Y19" s="17"/>
      <c r="AA19" s="44"/>
    </row>
    <row r="20" spans="1:28" ht="39" customHeight="1" x14ac:dyDescent="0.2">
      <c r="A20" s="126"/>
      <c r="B20" s="127"/>
      <c r="C20" s="91" t="s">
        <v>30</v>
      </c>
      <c r="D20" s="154"/>
      <c r="E20" s="8">
        <v>1</v>
      </c>
      <c r="F20" s="8">
        <v>1</v>
      </c>
      <c r="G20" s="8">
        <v>1</v>
      </c>
      <c r="H20" s="8">
        <v>1</v>
      </c>
      <c r="I20" s="8">
        <v>1</v>
      </c>
      <c r="J20" s="8">
        <v>1</v>
      </c>
      <c r="K20" s="8"/>
      <c r="L20" s="8"/>
      <c r="M20" s="8"/>
      <c r="N20" s="8"/>
      <c r="O20" s="8"/>
      <c r="P20" s="25"/>
      <c r="S20" s="5">
        <v>0.96</v>
      </c>
      <c r="T20" s="5">
        <v>1</v>
      </c>
      <c r="Y20" s="17"/>
      <c r="AA20" s="44"/>
    </row>
    <row r="21" spans="1:28" ht="29.25" customHeight="1" x14ac:dyDescent="0.2">
      <c r="A21" s="128"/>
      <c r="B21" s="129"/>
      <c r="C21" s="123" t="s">
        <v>41</v>
      </c>
      <c r="D21" s="123"/>
      <c r="E21" s="20">
        <f t="shared" ref="E21:J21" si="1">+E19/E20</f>
        <v>0.85897435897435892</v>
      </c>
      <c r="F21" s="20">
        <f t="shared" si="1"/>
        <v>0.87619047619047619</v>
      </c>
      <c r="G21" s="20">
        <f t="shared" si="1"/>
        <v>0.98360655737704916</v>
      </c>
      <c r="H21" s="88">
        <f t="shared" si="1"/>
        <v>0.89308176100628933</v>
      </c>
      <c r="I21" s="37">
        <f t="shared" si="1"/>
        <v>0.88311688311688308</v>
      </c>
      <c r="J21" s="37">
        <f t="shared" si="1"/>
        <v>0.95867768595041325</v>
      </c>
      <c r="K21" s="37"/>
      <c r="L21" s="37"/>
      <c r="M21" s="37"/>
      <c r="N21" s="37"/>
      <c r="O21" s="37"/>
      <c r="P21" s="37"/>
      <c r="Y21" s="17"/>
    </row>
    <row r="22" spans="1:28" ht="16.5" customHeight="1" x14ac:dyDescent="0.2">
      <c r="A22" s="89" t="s">
        <v>32</v>
      </c>
      <c r="B22" s="90"/>
      <c r="C22" s="90"/>
      <c r="D22" s="90"/>
      <c r="E22" s="90"/>
      <c r="F22" s="90"/>
      <c r="G22" s="90"/>
      <c r="H22" s="90"/>
      <c r="I22" s="90"/>
      <c r="J22" s="90"/>
      <c r="K22" s="90"/>
      <c r="L22" s="90"/>
      <c r="M22" s="90"/>
      <c r="N22" s="90"/>
      <c r="O22" s="90"/>
      <c r="P22" s="92"/>
    </row>
    <row r="23" spans="1:28" ht="16.5" customHeight="1" x14ac:dyDescent="0.2">
      <c r="A23" s="164" t="str">
        <f>C5</f>
        <v>SOLICITUDES Y REQUERIMIENTOS RESUELTOS EN TÉRMINO</v>
      </c>
      <c r="B23" s="165"/>
      <c r="C23" s="165"/>
      <c r="D23" s="165"/>
      <c r="E23" s="165"/>
      <c r="F23" s="165"/>
      <c r="G23" s="165"/>
      <c r="H23" s="165"/>
      <c r="I23" s="165"/>
      <c r="J23" s="165"/>
      <c r="K23" s="165"/>
      <c r="L23" s="165"/>
      <c r="M23" s="165"/>
      <c r="N23" s="165"/>
      <c r="O23" s="165"/>
      <c r="P23" s="166"/>
    </row>
    <row r="24" spans="1:28" ht="34.5" customHeight="1" x14ac:dyDescent="0.2">
      <c r="A24" s="26"/>
      <c r="B24" s="9"/>
      <c r="C24" s="9"/>
      <c r="D24" s="9"/>
      <c r="E24" s="9"/>
      <c r="F24" s="9"/>
      <c r="G24" s="9"/>
      <c r="H24" s="9"/>
      <c r="I24" s="9"/>
      <c r="J24" s="9"/>
      <c r="K24" s="9"/>
      <c r="L24" s="9"/>
      <c r="M24" s="9"/>
      <c r="N24" s="9"/>
      <c r="O24" s="9"/>
      <c r="P24" s="27"/>
      <c r="W24" s="2"/>
      <c r="X24" s="2"/>
      <c r="Y24" s="2"/>
      <c r="Z24" s="2"/>
      <c r="AA24" s="2"/>
      <c r="AB24" s="2"/>
    </row>
    <row r="25" spans="1:28" ht="34.5" customHeight="1" x14ac:dyDescent="0.2">
      <c r="A25" s="28"/>
      <c r="B25" s="10"/>
      <c r="C25" s="10"/>
      <c r="D25" s="10"/>
      <c r="E25" s="10"/>
      <c r="F25" s="10"/>
      <c r="G25" s="10"/>
      <c r="H25" s="10"/>
      <c r="I25" s="10"/>
      <c r="J25" s="10"/>
      <c r="K25" s="10"/>
      <c r="L25" s="10"/>
      <c r="M25" s="10"/>
      <c r="N25" s="10"/>
      <c r="O25" s="10"/>
      <c r="P25" s="29"/>
      <c r="W25" s="2"/>
      <c r="X25" s="2"/>
      <c r="Y25" s="2"/>
      <c r="Z25" s="2"/>
      <c r="AA25" s="2"/>
      <c r="AB25" s="2"/>
    </row>
    <row r="26" spans="1:28" ht="34.5" customHeight="1" x14ac:dyDescent="0.2">
      <c r="A26" s="28"/>
      <c r="B26" s="10"/>
      <c r="C26" s="10"/>
      <c r="D26" s="10"/>
      <c r="E26" s="10"/>
      <c r="F26" s="10"/>
      <c r="G26" s="10"/>
      <c r="H26" s="10"/>
      <c r="I26" s="10"/>
      <c r="J26" s="10"/>
      <c r="K26" s="10"/>
      <c r="L26" s="10"/>
      <c r="M26" s="10"/>
      <c r="N26" s="10"/>
      <c r="O26" s="10"/>
      <c r="P26" s="29"/>
      <c r="W26" s="2"/>
      <c r="X26" s="2"/>
      <c r="Y26" s="2"/>
      <c r="Z26" s="2"/>
      <c r="AA26" s="2"/>
      <c r="AB26" s="2"/>
    </row>
    <row r="27" spans="1:28" ht="34.5" customHeight="1" x14ac:dyDescent="0.2">
      <c r="A27" s="28"/>
      <c r="B27" s="10"/>
      <c r="C27" s="10"/>
      <c r="D27" s="10"/>
      <c r="E27" s="10"/>
      <c r="F27" s="10"/>
      <c r="G27" s="10"/>
      <c r="H27" s="10"/>
      <c r="I27" s="10"/>
      <c r="J27" s="10"/>
      <c r="K27" s="10"/>
      <c r="L27" s="7"/>
      <c r="M27" s="7"/>
      <c r="N27" s="7"/>
      <c r="O27" s="7"/>
      <c r="P27" s="22"/>
      <c r="W27" s="163"/>
      <c r="X27" s="163"/>
      <c r="Y27" s="163"/>
      <c r="Z27" s="163"/>
      <c r="AA27" s="163"/>
      <c r="AB27" s="45"/>
    </row>
    <row r="28" spans="1:28" ht="34.5" customHeight="1" x14ac:dyDescent="0.2">
      <c r="A28" s="28"/>
      <c r="B28" s="10"/>
      <c r="C28" s="10"/>
      <c r="D28" s="10"/>
      <c r="E28" s="10"/>
      <c r="F28" s="10"/>
      <c r="G28" s="10"/>
      <c r="H28" s="10"/>
      <c r="I28" s="10"/>
      <c r="J28" s="10"/>
      <c r="K28" s="10"/>
      <c r="L28" s="10"/>
      <c r="M28" s="10"/>
      <c r="N28" s="10"/>
      <c r="O28" s="10"/>
      <c r="P28" s="29"/>
      <c r="W28" s="2"/>
      <c r="X28" s="2"/>
      <c r="Y28" s="2"/>
      <c r="Z28" s="2"/>
      <c r="AA28" s="2"/>
      <c r="AB28" s="2"/>
    </row>
    <row r="29" spans="1:28" ht="34.5" customHeight="1" x14ac:dyDescent="0.2">
      <c r="A29" s="28"/>
      <c r="B29" s="10"/>
      <c r="C29" s="10"/>
      <c r="D29" s="10"/>
      <c r="E29" s="10"/>
      <c r="F29" s="10"/>
      <c r="G29" s="10"/>
      <c r="H29" s="10"/>
      <c r="I29" s="10"/>
      <c r="J29" s="10"/>
      <c r="K29" s="10"/>
      <c r="L29" s="10"/>
      <c r="M29" s="10"/>
      <c r="N29" s="10"/>
      <c r="O29" s="10"/>
      <c r="P29" s="29"/>
      <c r="W29" s="2"/>
      <c r="X29" s="2"/>
      <c r="Y29" s="2"/>
      <c r="Z29" s="2"/>
      <c r="AA29" s="2"/>
      <c r="AB29" s="2"/>
    </row>
    <row r="30" spans="1:28" ht="34.5" customHeight="1" x14ac:dyDescent="0.2">
      <c r="A30" s="28"/>
      <c r="B30" s="10"/>
      <c r="C30" s="10"/>
      <c r="D30" s="10"/>
      <c r="E30" s="10"/>
      <c r="F30" s="10"/>
      <c r="G30" s="10"/>
      <c r="H30" s="10"/>
      <c r="I30" s="10"/>
      <c r="J30" s="10"/>
      <c r="K30" s="10"/>
      <c r="L30" s="10"/>
      <c r="M30" s="10"/>
      <c r="N30" s="10"/>
      <c r="O30" s="10"/>
      <c r="P30" s="29"/>
      <c r="W30" s="2"/>
      <c r="X30" s="2"/>
      <c r="Y30" s="2"/>
      <c r="Z30" s="2"/>
      <c r="AA30" s="2"/>
      <c r="AB30" s="2"/>
    </row>
    <row r="31" spans="1:28" ht="34.5" customHeight="1" x14ac:dyDescent="0.2">
      <c r="A31" s="30"/>
      <c r="B31" s="11"/>
      <c r="C31" s="11"/>
      <c r="D31" s="11"/>
      <c r="E31" s="11"/>
      <c r="F31" s="11"/>
      <c r="G31" s="11"/>
      <c r="H31" s="11"/>
      <c r="I31" s="11"/>
      <c r="J31" s="11"/>
      <c r="K31" s="11"/>
      <c r="L31" s="11"/>
      <c r="M31" s="11"/>
      <c r="N31" s="11"/>
      <c r="O31" s="11"/>
      <c r="P31" s="31"/>
    </row>
    <row r="32" spans="1:28" ht="7.5" customHeight="1" x14ac:dyDescent="0.2">
      <c r="A32" s="33"/>
      <c r="B32" s="12"/>
      <c r="C32" s="13"/>
      <c r="D32" s="13"/>
      <c r="E32" s="13"/>
      <c r="F32" s="13"/>
      <c r="G32" s="13"/>
      <c r="H32" s="13"/>
      <c r="I32" s="13"/>
      <c r="J32" s="13"/>
      <c r="K32" s="13"/>
      <c r="L32" s="13"/>
      <c r="M32" s="13"/>
      <c r="N32" s="13"/>
      <c r="O32" s="13"/>
      <c r="P32" s="34"/>
      <c r="R32" s="1"/>
    </row>
    <row r="33" spans="1:18" s="6" customFormat="1" ht="17.25" customHeight="1" x14ac:dyDescent="0.2">
      <c r="A33" s="32" t="s">
        <v>33</v>
      </c>
      <c r="B33" s="111" t="s">
        <v>40</v>
      </c>
      <c r="C33" s="112"/>
      <c r="D33" s="112"/>
      <c r="E33" s="112"/>
      <c r="F33" s="112"/>
      <c r="G33" s="112"/>
      <c r="H33" s="112"/>
      <c r="I33" s="112"/>
      <c r="J33" s="112"/>
      <c r="K33" s="112"/>
      <c r="L33" s="112"/>
      <c r="M33" s="112"/>
      <c r="N33" s="112"/>
      <c r="O33" s="112"/>
      <c r="P33" s="113"/>
    </row>
    <row r="34" spans="1:18" s="6" customFormat="1" ht="56.25" customHeight="1" x14ac:dyDescent="0.2">
      <c r="A34" s="99" t="s">
        <v>34</v>
      </c>
      <c r="B34" s="102" t="s">
        <v>132</v>
      </c>
      <c r="C34" s="103"/>
      <c r="D34" s="103"/>
      <c r="E34" s="103"/>
      <c r="F34" s="103"/>
      <c r="G34" s="103"/>
      <c r="H34" s="103"/>
      <c r="I34" s="103"/>
      <c r="J34" s="103"/>
      <c r="K34" s="103"/>
      <c r="L34" s="103"/>
      <c r="M34" s="103"/>
      <c r="N34" s="103"/>
      <c r="O34" s="103"/>
      <c r="P34" s="104"/>
    </row>
    <row r="35" spans="1:18" s="6" customFormat="1" ht="39.75" customHeight="1" x14ac:dyDescent="0.2">
      <c r="A35" s="100"/>
      <c r="B35" s="105"/>
      <c r="C35" s="106"/>
      <c r="D35" s="106"/>
      <c r="E35" s="106"/>
      <c r="F35" s="106"/>
      <c r="G35" s="106"/>
      <c r="H35" s="106"/>
      <c r="I35" s="106"/>
      <c r="J35" s="106"/>
      <c r="K35" s="106"/>
      <c r="L35" s="106"/>
      <c r="M35" s="106"/>
      <c r="N35" s="106"/>
      <c r="O35" s="106"/>
      <c r="P35" s="107"/>
    </row>
    <row r="36" spans="1:18" s="6" customFormat="1" ht="36" customHeight="1" x14ac:dyDescent="0.2">
      <c r="A36" s="101"/>
      <c r="B36" s="108"/>
      <c r="C36" s="109"/>
      <c r="D36" s="109"/>
      <c r="E36" s="109"/>
      <c r="F36" s="109"/>
      <c r="G36" s="109"/>
      <c r="H36" s="109"/>
      <c r="I36" s="109"/>
      <c r="J36" s="109"/>
      <c r="K36" s="109"/>
      <c r="L36" s="109"/>
      <c r="M36" s="109"/>
      <c r="N36" s="109"/>
      <c r="O36" s="109"/>
      <c r="P36" s="110"/>
    </row>
    <row r="37" spans="1:18" s="6" customFormat="1" ht="21.75" customHeight="1" x14ac:dyDescent="0.2">
      <c r="A37" s="99" t="s">
        <v>36</v>
      </c>
      <c r="B37" s="102" t="s">
        <v>133</v>
      </c>
      <c r="C37" s="103"/>
      <c r="D37" s="103"/>
      <c r="E37" s="103"/>
      <c r="F37" s="103"/>
      <c r="G37" s="103"/>
      <c r="H37" s="103"/>
      <c r="I37" s="103"/>
      <c r="J37" s="103"/>
      <c r="K37" s="103"/>
      <c r="L37" s="103"/>
      <c r="M37" s="103"/>
      <c r="N37" s="103"/>
      <c r="O37" s="103"/>
      <c r="P37" s="104"/>
    </row>
    <row r="38" spans="1:18" s="6" customFormat="1" ht="15.75" customHeight="1" x14ac:dyDescent="0.2">
      <c r="A38" s="100"/>
      <c r="B38" s="105"/>
      <c r="C38" s="106"/>
      <c r="D38" s="106"/>
      <c r="E38" s="106"/>
      <c r="F38" s="106"/>
      <c r="G38" s="106"/>
      <c r="H38" s="106"/>
      <c r="I38" s="106"/>
      <c r="J38" s="106"/>
      <c r="K38" s="106"/>
      <c r="L38" s="106"/>
      <c r="M38" s="106"/>
      <c r="N38" s="106"/>
      <c r="O38" s="106"/>
      <c r="P38" s="107"/>
    </row>
    <row r="39" spans="1:18" s="6" customFormat="1" ht="95.25" customHeight="1" x14ac:dyDescent="0.2">
      <c r="A39" s="101"/>
      <c r="B39" s="108"/>
      <c r="C39" s="109"/>
      <c r="D39" s="109"/>
      <c r="E39" s="109"/>
      <c r="F39" s="109"/>
      <c r="G39" s="109"/>
      <c r="H39" s="109"/>
      <c r="I39" s="109"/>
      <c r="J39" s="109"/>
      <c r="K39" s="109"/>
      <c r="L39" s="109"/>
      <c r="M39" s="109"/>
      <c r="N39" s="109"/>
      <c r="O39" s="109"/>
      <c r="P39" s="110"/>
    </row>
    <row r="40" spans="1:18" s="6" customFormat="1" ht="23.25" hidden="1" customHeight="1" x14ac:dyDescent="0.2">
      <c r="A40" s="99" t="s">
        <v>37</v>
      </c>
      <c r="B40" s="114"/>
      <c r="C40" s="115"/>
      <c r="D40" s="115"/>
      <c r="E40" s="115"/>
      <c r="F40" s="115"/>
      <c r="G40" s="115"/>
      <c r="H40" s="115"/>
      <c r="I40" s="115"/>
      <c r="J40" s="115"/>
      <c r="K40" s="115"/>
      <c r="L40" s="115"/>
      <c r="M40" s="115"/>
      <c r="N40" s="115"/>
      <c r="O40" s="115"/>
      <c r="P40" s="116"/>
    </row>
    <row r="41" spans="1:18" s="6" customFormat="1" ht="18" hidden="1" customHeight="1" x14ac:dyDescent="0.2">
      <c r="A41" s="100"/>
      <c r="B41" s="117"/>
      <c r="C41" s="118"/>
      <c r="D41" s="118"/>
      <c r="E41" s="118"/>
      <c r="F41" s="118"/>
      <c r="G41" s="118"/>
      <c r="H41" s="118"/>
      <c r="I41" s="118"/>
      <c r="J41" s="118"/>
      <c r="K41" s="118"/>
      <c r="L41" s="118"/>
      <c r="M41" s="118"/>
      <c r="N41" s="118"/>
      <c r="O41" s="118"/>
      <c r="P41" s="119"/>
    </row>
    <row r="42" spans="1:18" s="6" customFormat="1" ht="108" hidden="1" customHeight="1" x14ac:dyDescent="0.2">
      <c r="A42" s="101"/>
      <c r="B42" s="120"/>
      <c r="C42" s="121"/>
      <c r="D42" s="121"/>
      <c r="E42" s="121"/>
      <c r="F42" s="121"/>
      <c r="G42" s="121"/>
      <c r="H42" s="121"/>
      <c r="I42" s="121"/>
      <c r="J42" s="121"/>
      <c r="K42" s="121"/>
      <c r="L42" s="121"/>
      <c r="M42" s="121"/>
      <c r="N42" s="121"/>
      <c r="O42" s="121"/>
      <c r="P42" s="122"/>
    </row>
    <row r="43" spans="1:18" ht="69.75" hidden="1" customHeight="1" x14ac:dyDescent="0.2">
      <c r="A43" s="99" t="s">
        <v>121</v>
      </c>
      <c r="B43" s="178"/>
      <c r="C43" s="179"/>
      <c r="D43" s="179"/>
      <c r="E43" s="179"/>
      <c r="F43" s="179"/>
      <c r="G43" s="179"/>
      <c r="H43" s="179"/>
      <c r="I43" s="179"/>
      <c r="J43" s="179"/>
      <c r="K43" s="179"/>
      <c r="L43" s="179"/>
      <c r="M43" s="179"/>
      <c r="N43" s="179"/>
      <c r="O43" s="179"/>
      <c r="P43" s="180"/>
      <c r="R43" s="1"/>
    </row>
    <row r="44" spans="1:18" ht="24.75" hidden="1" customHeight="1" x14ac:dyDescent="0.2">
      <c r="A44" s="100"/>
      <c r="B44" s="181"/>
      <c r="C44" s="182"/>
      <c r="D44" s="182"/>
      <c r="E44" s="182"/>
      <c r="F44" s="182"/>
      <c r="G44" s="182"/>
      <c r="H44" s="182"/>
      <c r="I44" s="182"/>
      <c r="J44" s="182"/>
      <c r="K44" s="182"/>
      <c r="L44" s="182"/>
      <c r="M44" s="182"/>
      <c r="N44" s="182"/>
      <c r="O44" s="182"/>
      <c r="P44" s="183"/>
    </row>
    <row r="45" spans="1:18" ht="54" hidden="1" customHeight="1" x14ac:dyDescent="0.2">
      <c r="A45" s="101"/>
      <c r="B45" s="181"/>
      <c r="C45" s="182"/>
      <c r="D45" s="182"/>
      <c r="E45" s="182"/>
      <c r="F45" s="182"/>
      <c r="G45" s="182"/>
      <c r="H45" s="182"/>
      <c r="I45" s="182"/>
      <c r="J45" s="182"/>
      <c r="K45" s="182"/>
      <c r="L45" s="182"/>
      <c r="M45" s="182"/>
      <c r="N45" s="182"/>
      <c r="O45" s="182"/>
      <c r="P45" s="183"/>
    </row>
    <row r="46" spans="1:18" ht="37.5" hidden="1" customHeight="1" x14ac:dyDescent="0.2">
      <c r="A46" s="167" t="s">
        <v>131</v>
      </c>
      <c r="B46" s="170"/>
      <c r="C46" s="171"/>
      <c r="D46" s="171"/>
      <c r="E46" s="171"/>
      <c r="F46" s="171"/>
      <c r="G46" s="171"/>
      <c r="H46" s="171"/>
      <c r="I46" s="171"/>
      <c r="J46" s="171"/>
      <c r="K46" s="171"/>
      <c r="L46" s="171"/>
      <c r="M46" s="171"/>
      <c r="N46" s="171"/>
      <c r="O46" s="171"/>
      <c r="P46" s="171"/>
    </row>
    <row r="47" spans="1:18" ht="49.5" hidden="1" customHeight="1" x14ac:dyDescent="0.2">
      <c r="A47" s="168"/>
      <c r="B47" s="171"/>
      <c r="C47" s="171"/>
      <c r="D47" s="171"/>
      <c r="E47" s="171"/>
      <c r="F47" s="171"/>
      <c r="G47" s="171"/>
      <c r="H47" s="171"/>
      <c r="I47" s="171"/>
      <c r="J47" s="171"/>
      <c r="K47" s="171"/>
      <c r="L47" s="171"/>
      <c r="M47" s="171"/>
      <c r="N47" s="171"/>
      <c r="O47" s="171"/>
      <c r="P47" s="171"/>
    </row>
    <row r="48" spans="1:18" ht="62.25" hidden="1" customHeight="1" x14ac:dyDescent="0.2">
      <c r="A48" s="169"/>
      <c r="B48" s="171"/>
      <c r="C48" s="171"/>
      <c r="D48" s="171"/>
      <c r="E48" s="171"/>
      <c r="F48" s="171"/>
      <c r="G48" s="171"/>
      <c r="H48" s="171"/>
      <c r="I48" s="171"/>
      <c r="J48" s="171"/>
      <c r="K48" s="171"/>
      <c r="L48" s="171"/>
      <c r="M48" s="171"/>
      <c r="N48" s="171"/>
      <c r="O48" s="171"/>
      <c r="P48" s="171"/>
    </row>
    <row r="255" spans="5:18" x14ac:dyDescent="0.2">
      <c r="E255" s="15"/>
      <c r="F255" s="15"/>
      <c r="R255" s="1"/>
    </row>
    <row r="256" spans="5:18" x14ac:dyDescent="0.2">
      <c r="E256" s="15"/>
      <c r="F256" s="15"/>
      <c r="R256" s="1"/>
    </row>
    <row r="257" spans="4:18" x14ac:dyDescent="0.2">
      <c r="E257" s="15"/>
      <c r="F257" s="15"/>
      <c r="R257" s="1"/>
    </row>
    <row r="258" spans="4:18" x14ac:dyDescent="0.2">
      <c r="E258" s="15"/>
      <c r="F258" s="15"/>
      <c r="R258" s="1"/>
    </row>
    <row r="259" spans="4:18" x14ac:dyDescent="0.2">
      <c r="E259" s="15"/>
      <c r="F259" s="15"/>
      <c r="R259" s="1"/>
    </row>
    <row r="260" spans="4:18" x14ac:dyDescent="0.2">
      <c r="E260" s="15"/>
      <c r="F260" s="15"/>
      <c r="R260" s="1"/>
    </row>
    <row r="261" spans="4:18" ht="15" customHeight="1" x14ac:dyDescent="0.2">
      <c r="D261" s="16"/>
      <c r="E261" s="15"/>
      <c r="F261" s="15"/>
      <c r="R261" s="1"/>
    </row>
    <row r="262" spans="4:18" x14ac:dyDescent="0.2">
      <c r="D262" s="16"/>
      <c r="E262" s="15"/>
      <c r="F262" s="15"/>
      <c r="R262" s="1"/>
    </row>
    <row r="264" spans="4:18" ht="21.75" customHeight="1" x14ac:dyDescent="0.2">
      <c r="R264" s="1"/>
    </row>
    <row r="265" spans="4:18" ht="18.75" customHeight="1" x14ac:dyDescent="0.2">
      <c r="R265" s="1"/>
    </row>
    <row r="266" spans="4:18" ht="25.5" customHeight="1" x14ac:dyDescent="0.2">
      <c r="R266" s="1"/>
    </row>
    <row r="267" spans="4:18" ht="23.25" customHeight="1" x14ac:dyDescent="0.2">
      <c r="R267" s="1"/>
    </row>
  </sheetData>
  <dataConsolidate/>
  <mergeCells count="61">
    <mergeCell ref="W27:AA27"/>
    <mergeCell ref="A23:P23"/>
    <mergeCell ref="A46:A48"/>
    <mergeCell ref="B46:P48"/>
    <mergeCell ref="K12:M12"/>
    <mergeCell ref="N12:P12"/>
    <mergeCell ref="A12:C12"/>
    <mergeCell ref="A43:A45"/>
    <mergeCell ref="B43:P45"/>
    <mergeCell ref="A22:P22"/>
    <mergeCell ref="A13:P13"/>
    <mergeCell ref="B14:E14"/>
    <mergeCell ref="G14:K14"/>
    <mergeCell ref="M14:P14"/>
    <mergeCell ref="A15:P15"/>
    <mergeCell ref="A16:D16"/>
    <mergeCell ref="A17:D17"/>
    <mergeCell ref="A18:D18"/>
    <mergeCell ref="C19:D19"/>
    <mergeCell ref="C20:D20"/>
    <mergeCell ref="C1:K1"/>
    <mergeCell ref="A1:B3"/>
    <mergeCell ref="C2:K3"/>
    <mergeCell ref="A11:C11"/>
    <mergeCell ref="D11:J11"/>
    <mergeCell ref="K7:P7"/>
    <mergeCell ref="A5:B5"/>
    <mergeCell ref="A8:B8"/>
    <mergeCell ref="C8:G8"/>
    <mergeCell ref="H8:J8"/>
    <mergeCell ref="K8:P8"/>
    <mergeCell ref="A7:B7"/>
    <mergeCell ref="N3:P3"/>
    <mergeCell ref="L1:M1"/>
    <mergeCell ref="N1:P1"/>
    <mergeCell ref="L2:M2"/>
    <mergeCell ref="N2:P2"/>
    <mergeCell ref="L3:M3"/>
    <mergeCell ref="C7:G7"/>
    <mergeCell ref="H7:J7"/>
    <mergeCell ref="L5:M5"/>
    <mergeCell ref="N5:P5"/>
    <mergeCell ref="C5:K5"/>
    <mergeCell ref="B6:D6"/>
    <mergeCell ref="H6:J6"/>
    <mergeCell ref="A9:G9"/>
    <mergeCell ref="H9:P9"/>
    <mergeCell ref="H10:P10"/>
    <mergeCell ref="A10:G10"/>
    <mergeCell ref="A40:A42"/>
    <mergeCell ref="B37:P39"/>
    <mergeCell ref="B33:P33"/>
    <mergeCell ref="A34:A36"/>
    <mergeCell ref="B34:P36"/>
    <mergeCell ref="A37:A39"/>
    <mergeCell ref="B40:P42"/>
    <mergeCell ref="C21:D21"/>
    <mergeCell ref="A19:B21"/>
    <mergeCell ref="K11:M11"/>
    <mergeCell ref="N11:P11"/>
    <mergeCell ref="D12:J12"/>
  </mergeCells>
  <conditionalFormatting sqref="E21:J21 L21:P21">
    <cfRule type="cellIs" dxfId="95" priority="104" stopIfTrue="1" operator="between">
      <formula>70</formula>
      <formula>89</formula>
    </cfRule>
    <cfRule type="cellIs" dxfId="94" priority="105" stopIfTrue="1" operator="greaterThan">
      <formula>89</formula>
    </cfRule>
    <cfRule type="cellIs" dxfId="93" priority="106" stopIfTrue="1" operator="between">
      <formula>$S$20</formula>
      <formula>$T$20</formula>
    </cfRule>
  </conditionalFormatting>
  <conditionalFormatting sqref="E21:H21">
    <cfRule type="colorScale" priority="101">
      <colorScale>
        <cfvo type="num" val="69"/>
        <cfvo type="num" val="89"/>
        <cfvo type="num" val="90"/>
        <color rgb="FFFF0000"/>
        <color rgb="FFFFFF00"/>
        <color rgb="FF00B050"/>
      </colorScale>
    </cfRule>
    <cfRule type="colorScale" priority="102">
      <colorScale>
        <cfvo type="percent" val="69"/>
        <cfvo type="percent" val="89"/>
        <cfvo type="percent" val="90"/>
        <color rgb="FFF8696B"/>
        <color rgb="FFFFEB84"/>
        <color rgb="FF63BE7B"/>
      </colorScale>
    </cfRule>
    <cfRule type="cellIs" dxfId="92" priority="103" operator="between">
      <formula>0</formula>
      <formula>69</formula>
    </cfRule>
  </conditionalFormatting>
  <conditionalFormatting sqref="E21:H21">
    <cfRule type="cellIs" dxfId="91" priority="89" operator="between">
      <formula>0.7</formula>
      <formula>0.89</formula>
    </cfRule>
    <cfRule type="cellIs" dxfId="90" priority="94" operator="lessThan">
      <formula>0.69</formula>
    </cfRule>
    <cfRule type="cellIs" dxfId="89" priority="98" operator="greaterThan">
      <formula>0.89</formula>
    </cfRule>
    <cfRule type="cellIs" dxfId="88" priority="99" operator="greaterThan">
      <formula>89</formula>
    </cfRule>
    <cfRule type="cellIs" dxfId="87" priority="100" operator="greaterThan">
      <formula>0.9</formula>
    </cfRule>
  </conditionalFormatting>
  <conditionalFormatting sqref="F21:H21">
    <cfRule type="cellIs" dxfId="86" priority="95" operator="greaterThan">
      <formula>0.89</formula>
    </cfRule>
    <cfRule type="cellIs" dxfId="85" priority="96" operator="greaterThan">
      <formula>89</formula>
    </cfRule>
    <cfRule type="cellIs" dxfId="84" priority="97" operator="greaterThan">
      <formula>0.9</formula>
    </cfRule>
  </conditionalFormatting>
  <conditionalFormatting sqref="F21:H21">
    <cfRule type="cellIs" dxfId="83" priority="90" operator="lessThan">
      <formula>0.69</formula>
    </cfRule>
    <cfRule type="cellIs" dxfId="82" priority="91" operator="greaterThan">
      <formula>0.89</formula>
    </cfRule>
    <cfRule type="cellIs" dxfId="81" priority="92" operator="greaterThan">
      <formula>89</formula>
    </cfRule>
    <cfRule type="cellIs" dxfId="80" priority="93" operator="greaterThan">
      <formula>0.9</formula>
    </cfRule>
  </conditionalFormatting>
  <conditionalFormatting sqref="F21:H21">
    <cfRule type="cellIs" dxfId="79" priority="84" operator="between">
      <formula>0.7</formula>
      <formula>0.89</formula>
    </cfRule>
    <cfRule type="cellIs" dxfId="78" priority="85" operator="lessThan">
      <formula>0.69</formula>
    </cfRule>
    <cfRule type="cellIs" dxfId="77" priority="86" operator="greaterThan">
      <formula>0.89</formula>
    </cfRule>
    <cfRule type="cellIs" dxfId="76" priority="87" operator="greaterThan">
      <formula>89</formula>
    </cfRule>
    <cfRule type="cellIs" dxfId="75" priority="88" operator="greaterThan">
      <formula>0.9</formula>
    </cfRule>
  </conditionalFormatting>
  <conditionalFormatting sqref="I21">
    <cfRule type="colorScale" priority="81">
      <colorScale>
        <cfvo type="num" val="69"/>
        <cfvo type="num" val="89"/>
        <cfvo type="num" val="90"/>
        <color rgb="FFFF0000"/>
        <color rgb="FFFFFF00"/>
        <color rgb="FF00B050"/>
      </colorScale>
    </cfRule>
    <cfRule type="colorScale" priority="82">
      <colorScale>
        <cfvo type="percent" val="69"/>
        <cfvo type="percent" val="89"/>
        <cfvo type="percent" val="90"/>
        <color rgb="FFF8696B"/>
        <color rgb="FFFFEB84"/>
        <color rgb="FF63BE7B"/>
      </colorScale>
    </cfRule>
    <cfRule type="cellIs" dxfId="74" priority="83" operator="between">
      <formula>0</formula>
      <formula>69</formula>
    </cfRule>
  </conditionalFormatting>
  <conditionalFormatting sqref="I21">
    <cfRule type="cellIs" dxfId="73" priority="69" operator="between">
      <formula>0.7</formula>
      <formula>0.89</formula>
    </cfRule>
    <cfRule type="cellIs" dxfId="72" priority="74" operator="lessThan">
      <formula>0.69</formula>
    </cfRule>
    <cfRule type="cellIs" dxfId="71" priority="78" operator="greaterThan">
      <formula>0.89</formula>
    </cfRule>
    <cfRule type="cellIs" dxfId="70" priority="79" operator="greaterThan">
      <formula>89</formula>
    </cfRule>
    <cfRule type="cellIs" dxfId="69" priority="80" operator="greaterThan">
      <formula>0.9</formula>
    </cfRule>
  </conditionalFormatting>
  <conditionalFormatting sqref="I21">
    <cfRule type="cellIs" dxfId="68" priority="75" operator="greaterThan">
      <formula>0.89</formula>
    </cfRule>
    <cfRule type="cellIs" dxfId="67" priority="76" operator="greaterThan">
      <formula>89</formula>
    </cfRule>
    <cfRule type="cellIs" dxfId="66" priority="77" operator="greaterThan">
      <formula>0.9</formula>
    </cfRule>
  </conditionalFormatting>
  <conditionalFormatting sqref="I21">
    <cfRule type="cellIs" dxfId="65" priority="70" operator="lessThan">
      <formula>0.69</formula>
    </cfRule>
    <cfRule type="cellIs" dxfId="64" priority="71" operator="greaterThan">
      <formula>0.89</formula>
    </cfRule>
    <cfRule type="cellIs" dxfId="63" priority="72" operator="greaterThan">
      <formula>89</formula>
    </cfRule>
    <cfRule type="cellIs" dxfId="62" priority="73" operator="greaterThan">
      <formula>0.9</formula>
    </cfRule>
  </conditionalFormatting>
  <conditionalFormatting sqref="I21">
    <cfRule type="cellIs" dxfId="61" priority="64" operator="between">
      <formula>0.7</formula>
      <formula>0.89</formula>
    </cfRule>
    <cfRule type="cellIs" dxfId="60" priority="65" operator="lessThan">
      <formula>0.69</formula>
    </cfRule>
    <cfRule type="cellIs" dxfId="59" priority="66" operator="greaterThan">
      <formula>0.89</formula>
    </cfRule>
    <cfRule type="cellIs" dxfId="58" priority="67" operator="greaterThan">
      <formula>89</formula>
    </cfRule>
    <cfRule type="cellIs" dxfId="57" priority="68" operator="greaterThan">
      <formula>0.9</formula>
    </cfRule>
  </conditionalFormatting>
  <conditionalFormatting sqref="L21:M21 J21">
    <cfRule type="colorScale" priority="61">
      <colorScale>
        <cfvo type="num" val="69"/>
        <cfvo type="num" val="89"/>
        <cfvo type="num" val="90"/>
        <color rgb="FFFF0000"/>
        <color rgb="FFFFFF00"/>
        <color rgb="FF00B050"/>
      </colorScale>
    </cfRule>
    <cfRule type="colorScale" priority="62">
      <colorScale>
        <cfvo type="percent" val="69"/>
        <cfvo type="percent" val="89"/>
        <cfvo type="percent" val="90"/>
        <color rgb="FFF8696B"/>
        <color rgb="FFFFEB84"/>
        <color rgb="FF63BE7B"/>
      </colorScale>
    </cfRule>
    <cfRule type="cellIs" dxfId="56" priority="63" operator="between">
      <formula>0</formula>
      <formula>69</formula>
    </cfRule>
  </conditionalFormatting>
  <conditionalFormatting sqref="J21 L21:M21">
    <cfRule type="cellIs" dxfId="55" priority="49" operator="between">
      <formula>0.7</formula>
      <formula>0.89</formula>
    </cfRule>
    <cfRule type="cellIs" dxfId="54" priority="54" operator="lessThan">
      <formula>0.69</formula>
    </cfRule>
    <cfRule type="cellIs" dxfId="53" priority="58" operator="greaterThan">
      <formula>0.89</formula>
    </cfRule>
    <cfRule type="cellIs" dxfId="52" priority="59" operator="greaterThan">
      <formula>89</formula>
    </cfRule>
    <cfRule type="cellIs" dxfId="51" priority="60" operator="greaterThan">
      <formula>0.9</formula>
    </cfRule>
  </conditionalFormatting>
  <conditionalFormatting sqref="J21 L21:M21">
    <cfRule type="cellIs" dxfId="50" priority="55" operator="greaterThan">
      <formula>0.89</formula>
    </cfRule>
    <cfRule type="cellIs" dxfId="49" priority="56" operator="greaterThan">
      <formula>89</formula>
    </cfRule>
    <cfRule type="cellIs" dxfId="48" priority="57" operator="greaterThan">
      <formula>0.9</formula>
    </cfRule>
  </conditionalFormatting>
  <conditionalFormatting sqref="J21 L21:M21">
    <cfRule type="cellIs" dxfId="47" priority="50" operator="lessThan">
      <formula>0.69</formula>
    </cfRule>
    <cfRule type="cellIs" dxfId="46" priority="51" operator="greaterThan">
      <formula>0.89</formula>
    </cfRule>
    <cfRule type="cellIs" dxfId="45" priority="52" operator="greaterThan">
      <formula>89</formula>
    </cfRule>
    <cfRule type="cellIs" dxfId="44" priority="53" operator="greaterThan">
      <formula>0.9</formula>
    </cfRule>
  </conditionalFormatting>
  <conditionalFormatting sqref="J21 L21:M21">
    <cfRule type="cellIs" dxfId="43" priority="44" operator="between">
      <formula>0.7</formula>
      <formula>0.89</formula>
    </cfRule>
    <cfRule type="cellIs" dxfId="42" priority="45" operator="lessThan">
      <formula>0.69</formula>
    </cfRule>
    <cfRule type="cellIs" dxfId="41" priority="46" operator="greaterThan">
      <formula>0.89</formula>
    </cfRule>
    <cfRule type="cellIs" dxfId="40" priority="47" operator="greaterThan">
      <formula>89</formula>
    </cfRule>
    <cfRule type="cellIs" dxfId="39" priority="48" operator="greaterThan">
      <formula>0.9</formula>
    </cfRule>
  </conditionalFormatting>
  <conditionalFormatting sqref="N21:P21">
    <cfRule type="colorScale" priority="41">
      <colorScale>
        <cfvo type="num" val="69"/>
        <cfvo type="num" val="89"/>
        <cfvo type="num" val="90"/>
        <color rgb="FFFF0000"/>
        <color rgb="FFFFFF00"/>
        <color rgb="FF00B050"/>
      </colorScale>
    </cfRule>
    <cfRule type="colorScale" priority="42">
      <colorScale>
        <cfvo type="percent" val="69"/>
        <cfvo type="percent" val="89"/>
        <cfvo type="percent" val="90"/>
        <color rgb="FFF8696B"/>
        <color rgb="FFFFEB84"/>
        <color rgb="FF63BE7B"/>
      </colorScale>
    </cfRule>
    <cfRule type="cellIs" dxfId="38" priority="43" operator="between">
      <formula>0</formula>
      <formula>69</formula>
    </cfRule>
  </conditionalFormatting>
  <conditionalFormatting sqref="N21:P21">
    <cfRule type="cellIs" dxfId="37" priority="29" operator="between">
      <formula>0.7</formula>
      <formula>0.89</formula>
    </cfRule>
    <cfRule type="cellIs" dxfId="36" priority="34" operator="lessThan">
      <formula>0.69</formula>
    </cfRule>
    <cfRule type="cellIs" dxfId="35" priority="38" operator="greaterThan">
      <formula>0.89</formula>
    </cfRule>
    <cfRule type="cellIs" dxfId="34" priority="39" operator="greaterThan">
      <formula>89</formula>
    </cfRule>
    <cfRule type="cellIs" dxfId="33" priority="40" operator="greaterThan">
      <formula>0.9</formula>
    </cfRule>
  </conditionalFormatting>
  <conditionalFormatting sqref="N21:P21">
    <cfRule type="cellIs" dxfId="32" priority="35" operator="greaterThan">
      <formula>0.89</formula>
    </cfRule>
    <cfRule type="cellIs" dxfId="31" priority="36" operator="greaterThan">
      <formula>89</formula>
    </cfRule>
    <cfRule type="cellIs" dxfId="30" priority="37" operator="greaterThan">
      <formula>0.9</formula>
    </cfRule>
  </conditionalFormatting>
  <conditionalFormatting sqref="N21:P21">
    <cfRule type="cellIs" dxfId="29" priority="30" operator="lessThan">
      <formula>0.69</formula>
    </cfRule>
    <cfRule type="cellIs" dxfId="28" priority="31" operator="greaterThan">
      <formula>0.89</formula>
    </cfRule>
    <cfRule type="cellIs" dxfId="27" priority="32" operator="greaterThan">
      <formula>89</formula>
    </cfRule>
    <cfRule type="cellIs" dxfId="26" priority="33" operator="greaterThan">
      <formula>0.9</formula>
    </cfRule>
  </conditionalFormatting>
  <conditionalFormatting sqref="N21:P21">
    <cfRule type="cellIs" dxfId="25" priority="24" operator="between">
      <formula>0.7</formula>
      <formula>0.89</formula>
    </cfRule>
    <cfRule type="cellIs" dxfId="24" priority="25" operator="lessThan">
      <formula>0.69</formula>
    </cfRule>
    <cfRule type="cellIs" dxfId="23" priority="26" operator="greaterThan">
      <formula>0.89</formula>
    </cfRule>
    <cfRule type="cellIs" dxfId="22" priority="27" operator="greaterThan">
      <formula>89</formula>
    </cfRule>
    <cfRule type="cellIs" dxfId="21" priority="28" operator="greaterThan">
      <formula>0.9</formula>
    </cfRule>
  </conditionalFormatting>
  <conditionalFormatting sqref="K21">
    <cfRule type="cellIs" dxfId="20" priority="21" stopIfTrue="1" operator="between">
      <formula>70</formula>
      <formula>89</formula>
    </cfRule>
    <cfRule type="cellIs" dxfId="19" priority="22" stopIfTrue="1" operator="greaterThan">
      <formula>89</formula>
    </cfRule>
    <cfRule type="cellIs" dxfId="18" priority="23" stopIfTrue="1" operator="between">
      <formula>$S$20</formula>
      <formula>$T$20</formula>
    </cfRule>
  </conditionalFormatting>
  <conditionalFormatting sqref="K21">
    <cfRule type="colorScale" priority="18">
      <colorScale>
        <cfvo type="num" val="69"/>
        <cfvo type="num" val="89"/>
        <cfvo type="num" val="90"/>
        <color rgb="FFFF0000"/>
        <color rgb="FFFFFF00"/>
        <color rgb="FF00B050"/>
      </colorScale>
    </cfRule>
    <cfRule type="colorScale" priority="19">
      <colorScale>
        <cfvo type="percent" val="69"/>
        <cfvo type="percent" val="89"/>
        <cfvo type="percent" val="90"/>
        <color rgb="FFF8696B"/>
        <color rgb="FFFFEB84"/>
        <color rgb="FF63BE7B"/>
      </colorScale>
    </cfRule>
    <cfRule type="cellIs" dxfId="17" priority="20" operator="between">
      <formula>0</formula>
      <formula>69</formula>
    </cfRule>
  </conditionalFormatting>
  <conditionalFormatting sqref="K21">
    <cfRule type="cellIs" dxfId="16" priority="6" operator="between">
      <formula>0.7</formula>
      <formula>0.89</formula>
    </cfRule>
    <cfRule type="cellIs" dxfId="15" priority="11" operator="lessThan">
      <formula>0.69</formula>
    </cfRule>
    <cfRule type="cellIs" dxfId="14" priority="15" operator="greaterThan">
      <formula>0.89</formula>
    </cfRule>
    <cfRule type="cellIs" dxfId="13" priority="16" operator="greaterThan">
      <formula>89</formula>
    </cfRule>
    <cfRule type="cellIs" dxfId="12" priority="17" operator="greaterThan">
      <formula>0.9</formula>
    </cfRule>
  </conditionalFormatting>
  <conditionalFormatting sqref="K21">
    <cfRule type="cellIs" dxfId="11" priority="12" operator="greaterThan">
      <formula>0.89</formula>
    </cfRule>
    <cfRule type="cellIs" dxfId="10" priority="13" operator="greaterThan">
      <formula>89</formula>
    </cfRule>
    <cfRule type="cellIs" dxfId="9" priority="14" operator="greaterThan">
      <formula>0.9</formula>
    </cfRule>
  </conditionalFormatting>
  <conditionalFormatting sqref="K21">
    <cfRule type="cellIs" dxfId="8" priority="7" operator="lessThan">
      <formula>0.69</formula>
    </cfRule>
    <cfRule type="cellIs" dxfId="7" priority="8" operator="greaterThan">
      <formula>0.89</formula>
    </cfRule>
    <cfRule type="cellIs" dxfId="6" priority="9" operator="greaterThan">
      <formula>89</formula>
    </cfRule>
    <cfRule type="cellIs" dxfId="5" priority="10" operator="greaterThan">
      <formula>0.9</formula>
    </cfRule>
  </conditionalFormatting>
  <conditionalFormatting sqref="K21">
    <cfRule type="cellIs" dxfId="4" priority="1" operator="between">
      <formula>0.7</formula>
      <formula>0.89</formula>
    </cfRule>
    <cfRule type="cellIs" dxfId="3" priority="2" operator="lessThan">
      <formula>0.69</formula>
    </cfRule>
    <cfRule type="cellIs" dxfId="2" priority="3" operator="greaterThan">
      <formula>0.89</formula>
    </cfRule>
    <cfRule type="cellIs" dxfId="1" priority="4" operator="greaterThan">
      <formula>89</formula>
    </cfRule>
    <cfRule type="cellIs" dxfId="0" priority="5" operator="greaterThan">
      <formula>0.9</formula>
    </cfRule>
  </conditionalFormatting>
  <dataValidations count="1">
    <dataValidation type="list" allowBlank="1" showInputMessage="1" showErrorMessage="1" sqref="B6">
      <formula1>$U$1:$U$7</formula1>
    </dataValidation>
  </dataValidations>
  <printOptions horizontalCentered="1" verticalCentered="1"/>
  <pageMargins left="0.23622047244094491" right="0.19685039370078741" top="0.11811023622047245" bottom="3.937007874015748E-2" header="0.31496062992125984" footer="0.31496062992125984"/>
  <pageSetup scale="50"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5</xdr:row>
                    <xdr:rowOff>142875</xdr:rowOff>
                  </from>
                  <to>
                    <xdr:col>5</xdr:col>
                    <xdr:colOff>495300</xdr:colOff>
                    <xdr:row>5</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5</xdr:row>
                    <xdr:rowOff>523875</xdr:rowOff>
                  </from>
                  <to>
                    <xdr:col>5</xdr:col>
                    <xdr:colOff>495300</xdr:colOff>
                    <xdr:row>5</xdr:row>
                    <xdr:rowOff>742950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15</xdr:col>
                    <xdr:colOff>200025</xdr:colOff>
                    <xdr:row>5</xdr:row>
                    <xdr:rowOff>57150</xdr:rowOff>
                  </from>
                  <to>
                    <xdr:col>15</xdr:col>
                    <xdr:colOff>504825</xdr:colOff>
                    <xdr:row>5</xdr:row>
                    <xdr:rowOff>276225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15</xdr:col>
                    <xdr:colOff>200025</xdr:colOff>
                    <xdr:row>5</xdr:row>
                    <xdr:rowOff>542925</xdr:rowOff>
                  </from>
                  <to>
                    <xdr:col>15</xdr:col>
                    <xdr:colOff>504825</xdr:colOff>
                    <xdr:row>5</xdr:row>
                    <xdr:rowOff>762000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15</xdr:col>
                    <xdr:colOff>190500</xdr:colOff>
                    <xdr:row>5</xdr:row>
                    <xdr:rowOff>304800</xdr:rowOff>
                  </from>
                  <to>
                    <xdr:col>15</xdr:col>
                    <xdr:colOff>495300</xdr:colOff>
                    <xdr:row>5</xdr:row>
                    <xdr:rowOff>523875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12</xdr:col>
                    <xdr:colOff>190500</xdr:colOff>
                    <xdr:row>5</xdr:row>
                    <xdr:rowOff>57150</xdr:rowOff>
                  </from>
                  <to>
                    <xdr:col>12</xdr:col>
                    <xdr:colOff>495300</xdr:colOff>
                    <xdr:row>5</xdr:row>
                    <xdr:rowOff>276225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12</xdr:col>
                    <xdr:colOff>190500</xdr:colOff>
                    <xdr:row>5</xdr:row>
                    <xdr:rowOff>542925</xdr:rowOff>
                  </from>
                  <to>
                    <xdr:col>12</xdr:col>
                    <xdr:colOff>495300</xdr:colOff>
                    <xdr:row>5</xdr:row>
                    <xdr:rowOff>762000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1"/>
  <sheetViews>
    <sheetView zoomScale="60" zoomScaleNormal="60" workbookViewId="0">
      <selection activeCell="E35" sqref="E35"/>
    </sheetView>
  </sheetViews>
  <sheetFormatPr baseColWidth="10" defaultRowHeight="12.75" x14ac:dyDescent="0.2"/>
  <cols>
    <col min="1" max="1" width="14.140625" customWidth="1"/>
    <col min="2" max="2" width="30.140625" customWidth="1"/>
    <col min="3" max="3" width="24.5703125" customWidth="1"/>
    <col min="4" max="4" width="22.42578125" customWidth="1"/>
    <col min="5" max="5" width="18.7109375" customWidth="1"/>
    <col min="6" max="7" width="21.5703125" customWidth="1"/>
    <col min="8" max="8" width="22.7109375" customWidth="1"/>
    <col min="9" max="9" width="20.140625" customWidth="1"/>
    <col min="10" max="10" width="24.5703125" customWidth="1"/>
    <col min="11" max="11" width="29.42578125" customWidth="1"/>
  </cols>
  <sheetData>
    <row r="2" spans="1:9" ht="12.75" customHeight="1" x14ac:dyDescent="0.2">
      <c r="A2" s="186" t="s">
        <v>102</v>
      </c>
      <c r="B2" s="187"/>
      <c r="C2" s="187"/>
      <c r="D2" s="187"/>
      <c r="E2" s="187"/>
      <c r="F2" s="187"/>
      <c r="G2" s="187"/>
      <c r="H2" s="188"/>
    </row>
    <row r="3" spans="1:9" s="60" customFormat="1" ht="32.25" customHeight="1" x14ac:dyDescent="0.2">
      <c r="A3" s="192" t="s">
        <v>61</v>
      </c>
      <c r="B3" s="195" t="s">
        <v>106</v>
      </c>
      <c r="C3" s="195" t="s">
        <v>107</v>
      </c>
      <c r="D3" s="191" t="s">
        <v>99</v>
      </c>
      <c r="E3" s="191"/>
      <c r="F3" s="189" t="s">
        <v>100</v>
      </c>
      <c r="G3" s="190"/>
      <c r="H3" s="191" t="s">
        <v>101</v>
      </c>
      <c r="I3" s="191"/>
    </row>
    <row r="4" spans="1:9" ht="12.75" customHeight="1" x14ac:dyDescent="0.2">
      <c r="A4" s="192"/>
      <c r="B4" s="196"/>
      <c r="C4" s="196"/>
      <c r="D4" s="61" t="s">
        <v>104</v>
      </c>
      <c r="E4" s="65" t="s">
        <v>105</v>
      </c>
      <c r="F4" s="61" t="s">
        <v>104</v>
      </c>
      <c r="G4" s="65" t="s">
        <v>105</v>
      </c>
      <c r="H4" s="61" t="s">
        <v>104</v>
      </c>
      <c r="I4" s="65" t="s">
        <v>105</v>
      </c>
    </row>
    <row r="5" spans="1:9" x14ac:dyDescent="0.2">
      <c r="A5" s="192"/>
      <c r="B5" s="53" t="s">
        <v>62</v>
      </c>
      <c r="C5" s="54">
        <v>170</v>
      </c>
      <c r="D5" s="54">
        <v>57</v>
      </c>
      <c r="E5" s="66">
        <v>132</v>
      </c>
      <c r="F5" s="54">
        <v>49</v>
      </c>
      <c r="G5" s="66">
        <v>118</v>
      </c>
      <c r="H5" s="54">
        <v>8</v>
      </c>
      <c r="I5" s="66">
        <v>14</v>
      </c>
    </row>
    <row r="6" spans="1:9" x14ac:dyDescent="0.2">
      <c r="A6" s="192"/>
      <c r="B6" s="53" t="s">
        <v>98</v>
      </c>
      <c r="C6" s="54">
        <v>215</v>
      </c>
      <c r="D6" s="54">
        <v>27</v>
      </c>
      <c r="E6" s="66">
        <v>89</v>
      </c>
      <c r="F6" s="54">
        <v>26</v>
      </c>
      <c r="G6" s="66">
        <v>86</v>
      </c>
      <c r="H6" s="54">
        <v>1</v>
      </c>
      <c r="I6" s="66">
        <v>3</v>
      </c>
    </row>
    <row r="7" spans="1:9" x14ac:dyDescent="0.2">
      <c r="A7" s="192"/>
      <c r="B7" s="55" t="s">
        <v>63</v>
      </c>
      <c r="C7" s="56">
        <f t="shared" ref="C7:I7" si="0">SUM(C5:C6)</f>
        <v>385</v>
      </c>
      <c r="D7" s="56">
        <f t="shared" si="0"/>
        <v>84</v>
      </c>
      <c r="E7" s="67">
        <f t="shared" si="0"/>
        <v>221</v>
      </c>
      <c r="F7" s="56">
        <f t="shared" si="0"/>
        <v>75</v>
      </c>
      <c r="G7" s="67">
        <f t="shared" si="0"/>
        <v>204</v>
      </c>
      <c r="H7" s="56">
        <f t="shared" si="0"/>
        <v>9</v>
      </c>
      <c r="I7" s="67">
        <f t="shared" si="0"/>
        <v>17</v>
      </c>
    </row>
    <row r="8" spans="1:9" x14ac:dyDescent="0.2">
      <c r="A8" s="75"/>
      <c r="B8" s="71"/>
      <c r="C8" s="72"/>
      <c r="D8" s="193">
        <f>D7+E7</f>
        <v>305</v>
      </c>
      <c r="E8" s="194"/>
      <c r="F8" s="193">
        <f>F7+G7</f>
        <v>279</v>
      </c>
      <c r="G8" s="194"/>
      <c r="H8" s="197">
        <f>H7+I7</f>
        <v>26</v>
      </c>
      <c r="I8" s="198"/>
    </row>
    <row r="9" spans="1:9" s="49" customFormat="1" ht="6.75" customHeight="1" x14ac:dyDescent="0.2">
      <c r="A9" s="75"/>
      <c r="B9" s="59"/>
      <c r="C9" s="46"/>
      <c r="D9" s="57"/>
      <c r="E9" s="57"/>
      <c r="F9" s="58"/>
      <c r="G9" s="58"/>
      <c r="H9" s="79"/>
      <c r="I9" s="52"/>
    </row>
    <row r="10" spans="1:9" ht="34.5" customHeight="1" x14ac:dyDescent="0.2">
      <c r="A10" s="192" t="s">
        <v>64</v>
      </c>
      <c r="B10" s="64" t="s">
        <v>106</v>
      </c>
      <c r="C10" s="64" t="s">
        <v>107</v>
      </c>
      <c r="D10" s="61" t="s">
        <v>104</v>
      </c>
      <c r="E10" s="65" t="s">
        <v>105</v>
      </c>
      <c r="F10" s="61" t="s">
        <v>104</v>
      </c>
      <c r="G10" s="65" t="s">
        <v>105</v>
      </c>
      <c r="H10" s="61" t="s">
        <v>104</v>
      </c>
      <c r="I10" s="65" t="s">
        <v>105</v>
      </c>
    </row>
    <row r="11" spans="1:9" ht="14.25" customHeight="1" x14ac:dyDescent="0.2">
      <c r="A11" s="192"/>
      <c r="B11" s="62" t="s">
        <v>62</v>
      </c>
      <c r="C11" s="54">
        <v>250</v>
      </c>
      <c r="D11" s="54">
        <v>83</v>
      </c>
      <c r="E11" s="66">
        <v>187</v>
      </c>
      <c r="F11" s="54">
        <v>72</v>
      </c>
      <c r="G11" s="66">
        <v>166</v>
      </c>
      <c r="H11" s="54">
        <v>11</v>
      </c>
      <c r="I11" s="66">
        <v>21</v>
      </c>
    </row>
    <row r="12" spans="1:9" ht="15.75" customHeight="1" x14ac:dyDescent="0.2">
      <c r="A12" s="192"/>
      <c r="B12" s="62" t="s">
        <v>98</v>
      </c>
      <c r="C12" s="54">
        <v>154</v>
      </c>
      <c r="D12" s="54">
        <v>81</v>
      </c>
      <c r="E12" s="66">
        <v>83</v>
      </c>
      <c r="F12" s="54">
        <v>77</v>
      </c>
      <c r="G12" s="66">
        <v>83</v>
      </c>
      <c r="H12" s="54">
        <v>4</v>
      </c>
      <c r="I12" s="66">
        <v>0</v>
      </c>
    </row>
    <row r="13" spans="1:9" ht="14.25" customHeight="1" x14ac:dyDescent="0.2">
      <c r="A13" s="192"/>
      <c r="B13" s="55" t="s">
        <v>63</v>
      </c>
      <c r="C13" s="56">
        <f t="shared" ref="C13:I13" si="1">SUM(C11:C12)</f>
        <v>404</v>
      </c>
      <c r="D13" s="56">
        <f t="shared" si="1"/>
        <v>164</v>
      </c>
      <c r="E13" s="67">
        <f t="shared" si="1"/>
        <v>270</v>
      </c>
      <c r="F13" s="56">
        <f t="shared" si="1"/>
        <v>149</v>
      </c>
      <c r="G13" s="67">
        <f t="shared" si="1"/>
        <v>249</v>
      </c>
      <c r="H13" s="56">
        <f t="shared" si="1"/>
        <v>15</v>
      </c>
      <c r="I13" s="67">
        <f t="shared" si="1"/>
        <v>21</v>
      </c>
    </row>
    <row r="14" spans="1:9" ht="14.25" customHeight="1" x14ac:dyDescent="0.2">
      <c r="A14" s="75"/>
      <c r="B14" s="71"/>
      <c r="C14" s="72"/>
      <c r="D14" s="193">
        <f>D13+E13</f>
        <v>434</v>
      </c>
      <c r="E14" s="194"/>
      <c r="F14" s="193">
        <f>F13+G13</f>
        <v>398</v>
      </c>
      <c r="G14" s="194"/>
      <c r="H14" s="197">
        <f>H13+I13</f>
        <v>36</v>
      </c>
      <c r="I14" s="198"/>
    </row>
    <row r="15" spans="1:9" s="49" customFormat="1" ht="3.75" customHeight="1" x14ac:dyDescent="0.2">
      <c r="A15" s="75"/>
      <c r="B15" s="59"/>
      <c r="C15" s="46"/>
      <c r="D15" s="47"/>
      <c r="E15" s="68"/>
      <c r="F15" s="48"/>
      <c r="G15" s="70"/>
      <c r="H15" s="63"/>
      <c r="I15" s="69"/>
    </row>
    <row r="16" spans="1:9" ht="39.75" customHeight="1" x14ac:dyDescent="0.2">
      <c r="A16" s="192" t="s">
        <v>97</v>
      </c>
      <c r="B16" s="64" t="s">
        <v>106</v>
      </c>
      <c r="C16" s="64" t="s">
        <v>107</v>
      </c>
      <c r="D16" s="61" t="s">
        <v>104</v>
      </c>
      <c r="E16" s="65" t="s">
        <v>105</v>
      </c>
      <c r="F16" s="61" t="s">
        <v>104</v>
      </c>
      <c r="G16" s="65" t="s">
        <v>105</v>
      </c>
      <c r="H16" s="61" t="s">
        <v>104</v>
      </c>
      <c r="I16" s="65" t="s">
        <v>105</v>
      </c>
    </row>
    <row r="17" spans="1:11" ht="14.25" customHeight="1" x14ac:dyDescent="0.2">
      <c r="A17" s="192"/>
      <c r="B17" s="53" t="s">
        <v>62</v>
      </c>
      <c r="C17" s="54">
        <v>0</v>
      </c>
      <c r="D17" s="54">
        <v>0</v>
      </c>
      <c r="E17" s="66">
        <v>0</v>
      </c>
      <c r="F17" s="54">
        <v>0</v>
      </c>
      <c r="G17" s="66">
        <v>0</v>
      </c>
      <c r="H17" s="54">
        <v>0</v>
      </c>
      <c r="I17" s="66">
        <v>0</v>
      </c>
    </row>
    <row r="18" spans="1:11" ht="15" customHeight="1" x14ac:dyDescent="0.2">
      <c r="A18" s="192"/>
      <c r="B18" s="53" t="s">
        <v>98</v>
      </c>
      <c r="C18" s="54">
        <v>0</v>
      </c>
      <c r="D18" s="54">
        <v>0</v>
      </c>
      <c r="E18" s="66">
        <v>0</v>
      </c>
      <c r="F18" s="54">
        <v>0</v>
      </c>
      <c r="G18" s="66">
        <v>0</v>
      </c>
      <c r="H18" s="54">
        <v>0</v>
      </c>
      <c r="I18" s="66">
        <v>0</v>
      </c>
    </row>
    <row r="19" spans="1:11" ht="15" customHeight="1" x14ac:dyDescent="0.2">
      <c r="A19" s="192"/>
      <c r="B19" s="55" t="s">
        <v>63</v>
      </c>
      <c r="C19" s="56">
        <f t="shared" ref="C19:I19" si="2">SUM(C17:C18)</f>
        <v>0</v>
      </c>
      <c r="D19" s="56">
        <f t="shared" si="2"/>
        <v>0</v>
      </c>
      <c r="E19" s="67">
        <f t="shared" si="2"/>
        <v>0</v>
      </c>
      <c r="F19" s="56">
        <f t="shared" si="2"/>
        <v>0</v>
      </c>
      <c r="G19" s="67">
        <f t="shared" si="2"/>
        <v>0</v>
      </c>
      <c r="H19" s="56">
        <f t="shared" si="2"/>
        <v>0</v>
      </c>
      <c r="I19" s="67">
        <f t="shared" si="2"/>
        <v>0</v>
      </c>
    </row>
    <row r="20" spans="1:11" ht="15" customHeight="1" x14ac:dyDescent="0.2">
      <c r="A20" s="76"/>
      <c r="B20" s="73"/>
      <c r="C20" s="74"/>
      <c r="D20" s="193">
        <f>D19+E19</f>
        <v>0</v>
      </c>
      <c r="E20" s="194"/>
      <c r="F20" s="193">
        <f>F19+G19</f>
        <v>0</v>
      </c>
      <c r="G20" s="194"/>
      <c r="H20" s="197">
        <f>H19+I19</f>
        <v>0</v>
      </c>
      <c r="I20" s="198"/>
    </row>
    <row r="21" spans="1:11" ht="6" customHeight="1" x14ac:dyDescent="0.2">
      <c r="A21" s="77"/>
      <c r="B21" s="77"/>
      <c r="C21" s="78"/>
      <c r="D21" s="52"/>
      <c r="E21" s="52"/>
      <c r="F21" s="52"/>
      <c r="G21" s="52"/>
      <c r="H21" s="52"/>
      <c r="I21" s="52"/>
    </row>
    <row r="22" spans="1:11" ht="42" customHeight="1" x14ac:dyDescent="0.2">
      <c r="A22" s="192" t="s">
        <v>108</v>
      </c>
      <c r="B22" s="64" t="s">
        <v>106</v>
      </c>
      <c r="C22" s="64" t="s">
        <v>107</v>
      </c>
      <c r="D22" s="61" t="s">
        <v>104</v>
      </c>
      <c r="E22" s="65" t="s">
        <v>105</v>
      </c>
      <c r="F22" s="61" t="s">
        <v>104</v>
      </c>
      <c r="G22" s="65" t="s">
        <v>105</v>
      </c>
      <c r="H22" s="61" t="s">
        <v>104</v>
      </c>
      <c r="I22" s="65" t="s">
        <v>105</v>
      </c>
    </row>
    <row r="23" spans="1:11" x14ac:dyDescent="0.2">
      <c r="A23" s="192"/>
      <c r="B23" s="53" t="s">
        <v>62</v>
      </c>
      <c r="C23" s="54">
        <v>0</v>
      </c>
      <c r="D23" s="54">
        <v>0</v>
      </c>
      <c r="E23" s="66">
        <v>0</v>
      </c>
      <c r="F23" s="54">
        <v>0</v>
      </c>
      <c r="G23" s="66">
        <v>0</v>
      </c>
      <c r="H23" s="54">
        <v>0</v>
      </c>
      <c r="I23" s="66">
        <v>0</v>
      </c>
    </row>
    <row r="24" spans="1:11" x14ac:dyDescent="0.2">
      <c r="A24" s="192"/>
      <c r="B24" s="53" t="s">
        <v>98</v>
      </c>
      <c r="C24" s="54">
        <v>0</v>
      </c>
      <c r="D24" s="54">
        <v>0</v>
      </c>
      <c r="E24" s="66">
        <v>0</v>
      </c>
      <c r="F24" s="54">
        <v>0</v>
      </c>
      <c r="G24" s="66">
        <v>0</v>
      </c>
      <c r="H24" s="54">
        <v>0</v>
      </c>
      <c r="I24" s="66">
        <v>0</v>
      </c>
    </row>
    <row r="25" spans="1:11" x14ac:dyDescent="0.2">
      <c r="A25" s="192"/>
      <c r="B25" s="55" t="s">
        <v>63</v>
      </c>
      <c r="C25" s="56">
        <f t="shared" ref="C25:I25" si="3">SUM(C23:C24)</f>
        <v>0</v>
      </c>
      <c r="D25" s="56">
        <f t="shared" si="3"/>
        <v>0</v>
      </c>
      <c r="E25" s="67">
        <f t="shared" si="3"/>
        <v>0</v>
      </c>
      <c r="F25" s="56">
        <f t="shared" si="3"/>
        <v>0</v>
      </c>
      <c r="G25" s="67">
        <f t="shared" si="3"/>
        <v>0</v>
      </c>
      <c r="H25" s="56">
        <f t="shared" si="3"/>
        <v>0</v>
      </c>
      <c r="I25" s="67">
        <f t="shared" si="3"/>
        <v>0</v>
      </c>
    </row>
    <row r="26" spans="1:11" x14ac:dyDescent="0.2">
      <c r="A26" s="78"/>
      <c r="B26" s="78"/>
      <c r="C26" s="80"/>
      <c r="D26" s="193">
        <f>D25+E25</f>
        <v>0</v>
      </c>
      <c r="E26" s="194"/>
      <c r="F26" s="193">
        <f>F25+G25</f>
        <v>0</v>
      </c>
      <c r="G26" s="194"/>
      <c r="H26" s="197">
        <f>H25+I25</f>
        <v>0</v>
      </c>
      <c r="I26" s="198"/>
    </row>
    <row r="28" spans="1:11" ht="55.5" customHeight="1" x14ac:dyDescent="0.2">
      <c r="A28" s="81" t="s">
        <v>112</v>
      </c>
      <c r="B28" s="84">
        <f>F8*100/D8</f>
        <v>91.47540983606558</v>
      </c>
      <c r="C28" s="84" t="s">
        <v>113</v>
      </c>
      <c r="D28" s="84">
        <f>H8*100/D8</f>
        <v>8.5245901639344268</v>
      </c>
      <c r="E28" s="85" t="s">
        <v>109</v>
      </c>
      <c r="F28" s="86">
        <f>112*100/F8</f>
        <v>40.143369175627242</v>
      </c>
      <c r="G28" s="85" t="s">
        <v>110</v>
      </c>
      <c r="H28" s="84">
        <f>4*100/H8</f>
        <v>15.384615384615385</v>
      </c>
      <c r="I28" s="87" t="s">
        <v>114</v>
      </c>
      <c r="J28" s="84">
        <f>116*100/D8</f>
        <v>38.032786885245905</v>
      </c>
      <c r="K28" s="60"/>
    </row>
    <row r="29" spans="1:11" ht="51" x14ac:dyDescent="0.2">
      <c r="A29" s="81" t="s">
        <v>115</v>
      </c>
      <c r="B29" s="86">
        <f>F14*100/D14</f>
        <v>91.705069124423957</v>
      </c>
      <c r="C29" s="84" t="s">
        <v>116</v>
      </c>
      <c r="D29" s="86">
        <f>H14*100/D14</f>
        <v>8.2949308755760374</v>
      </c>
      <c r="E29" s="85" t="s">
        <v>109</v>
      </c>
      <c r="F29" s="86">
        <f>160*100/F14</f>
        <v>40.201005025125632</v>
      </c>
      <c r="G29" s="85" t="s">
        <v>110</v>
      </c>
      <c r="H29" s="86">
        <f>4*100/H14</f>
        <v>11.111111111111111</v>
      </c>
      <c r="I29" s="87" t="s">
        <v>111</v>
      </c>
      <c r="J29" s="86">
        <f>164*100/D14</f>
        <v>37.788018433179722</v>
      </c>
    </row>
    <row r="30" spans="1:11" ht="51" x14ac:dyDescent="0.2">
      <c r="A30" s="81" t="s">
        <v>117</v>
      </c>
      <c r="B30" s="86" t="e">
        <f>F20*100/D20</f>
        <v>#DIV/0!</v>
      </c>
      <c r="C30" s="84" t="s">
        <v>118</v>
      </c>
      <c r="D30" s="86" t="e">
        <f>H20*100/D20</f>
        <v>#DIV/0!</v>
      </c>
      <c r="E30" s="85" t="s">
        <v>109</v>
      </c>
      <c r="F30" s="86" t="e">
        <f>177*100/F20</f>
        <v>#DIV/0!</v>
      </c>
      <c r="G30" s="85" t="s">
        <v>110</v>
      </c>
      <c r="H30" s="86" t="e">
        <f>40*100/H20</f>
        <v>#DIV/0!</v>
      </c>
      <c r="I30" s="87" t="s">
        <v>111</v>
      </c>
      <c r="J30" s="86" t="e">
        <f>217*100/D20</f>
        <v>#DIV/0!</v>
      </c>
    </row>
    <row r="31" spans="1:11" ht="38.25" x14ac:dyDescent="0.2">
      <c r="A31" s="81" t="s">
        <v>119</v>
      </c>
      <c r="B31" s="86" t="e">
        <f>F26*100/D26</f>
        <v>#DIV/0!</v>
      </c>
      <c r="C31" s="84" t="s">
        <v>120</v>
      </c>
      <c r="D31" s="86" t="e">
        <f>H26*100/D26</f>
        <v>#DIV/0!</v>
      </c>
      <c r="E31" s="85" t="s">
        <v>109</v>
      </c>
      <c r="F31" s="86" t="e">
        <f>79*100/F20</f>
        <v>#DIV/0!</v>
      </c>
      <c r="G31" s="85" t="s">
        <v>110</v>
      </c>
      <c r="H31" s="86" t="e">
        <f>24*100/H26</f>
        <v>#DIV/0!</v>
      </c>
      <c r="I31" s="87" t="s">
        <v>111</v>
      </c>
      <c r="J31" s="86" t="e">
        <f>103*100/D26</f>
        <v>#DIV/0!</v>
      </c>
    </row>
    <row r="32" spans="1:11" x14ac:dyDescent="0.2">
      <c r="B32" s="51"/>
      <c r="D32" s="51"/>
      <c r="H32" s="51"/>
    </row>
    <row r="33" spans="1:10" ht="25.5" x14ac:dyDescent="0.2">
      <c r="A33" s="81" t="s">
        <v>122</v>
      </c>
      <c r="B33" s="51">
        <f>C7+C13+C19+C25</f>
        <v>789</v>
      </c>
      <c r="D33" s="51"/>
    </row>
    <row r="34" spans="1:10" ht="63" customHeight="1" x14ac:dyDescent="0.2">
      <c r="A34" s="81" t="s">
        <v>127</v>
      </c>
      <c r="B34" s="51">
        <f>D8+D14+D20+D26</f>
        <v>739</v>
      </c>
      <c r="D34" s="51"/>
    </row>
    <row r="35" spans="1:10" ht="38.25" customHeight="1" x14ac:dyDescent="0.2">
      <c r="A35" s="81" t="s">
        <v>125</v>
      </c>
      <c r="B35" s="51">
        <f>F8+F14+F20+F26</f>
        <v>677</v>
      </c>
      <c r="D35" s="51"/>
    </row>
    <row r="36" spans="1:10" ht="51.75" customHeight="1" x14ac:dyDescent="0.2">
      <c r="A36" s="81" t="s">
        <v>126</v>
      </c>
      <c r="B36" s="51">
        <f>H8+H14+H20+H26</f>
        <v>62</v>
      </c>
      <c r="D36" s="51"/>
    </row>
    <row r="37" spans="1:10" ht="38.25" x14ac:dyDescent="0.2">
      <c r="A37" s="81" t="s">
        <v>128</v>
      </c>
      <c r="B37" s="51">
        <f>G6+F12+G12+F18+G18+F24+G24</f>
        <v>246</v>
      </c>
      <c r="D37" s="51"/>
    </row>
    <row r="38" spans="1:10" ht="47.25" customHeight="1" x14ac:dyDescent="0.2">
      <c r="A38" s="81" t="s">
        <v>129</v>
      </c>
      <c r="B38" s="51">
        <f>I6+H12+I12+H18+I18+H24+I24</f>
        <v>7</v>
      </c>
      <c r="D38" s="51"/>
    </row>
    <row r="39" spans="1:10" ht="39" customHeight="1" x14ac:dyDescent="0.2">
      <c r="A39" s="81" t="s">
        <v>130</v>
      </c>
      <c r="B39" s="51">
        <f>E6+D12+E12+D18+E18+D24+E24</f>
        <v>253</v>
      </c>
      <c r="D39" s="51"/>
    </row>
    <row r="40" spans="1:10" ht="51" x14ac:dyDescent="0.2">
      <c r="A40" s="81" t="s">
        <v>124</v>
      </c>
      <c r="B40" s="81">
        <f>B35*100/B34</f>
        <v>91.610284167794319</v>
      </c>
      <c r="C40" s="81" t="s">
        <v>123</v>
      </c>
      <c r="D40" s="81">
        <f>B36*100/B34</f>
        <v>8.3897158322056828</v>
      </c>
      <c r="E40" s="60" t="s">
        <v>109</v>
      </c>
      <c r="F40" s="81">
        <f>B37*100/B35</f>
        <v>36.336779911373711</v>
      </c>
      <c r="G40" s="60" t="s">
        <v>110</v>
      </c>
      <c r="H40" s="81">
        <f>B38*100/B36</f>
        <v>11.290322580645162</v>
      </c>
      <c r="I40" s="82" t="s">
        <v>114</v>
      </c>
      <c r="J40" s="81">
        <f>B39*100/B34</f>
        <v>34.235453315290933</v>
      </c>
    </row>
    <row r="41" spans="1:10" x14ac:dyDescent="0.2">
      <c r="B41" s="51"/>
      <c r="D41" s="51"/>
    </row>
  </sheetData>
  <mergeCells count="22">
    <mergeCell ref="D26:E26"/>
    <mergeCell ref="F26:G26"/>
    <mergeCell ref="H26:I26"/>
    <mergeCell ref="H8:I8"/>
    <mergeCell ref="D14:E14"/>
    <mergeCell ref="F14:G14"/>
    <mergeCell ref="H14:I14"/>
    <mergeCell ref="A2:H2"/>
    <mergeCell ref="F3:G3"/>
    <mergeCell ref="H3:I3"/>
    <mergeCell ref="A22:A25"/>
    <mergeCell ref="D8:E8"/>
    <mergeCell ref="F8:G8"/>
    <mergeCell ref="A16:A19"/>
    <mergeCell ref="A3:A7"/>
    <mergeCell ref="A10:A13"/>
    <mergeCell ref="D3:E3"/>
    <mergeCell ref="C3:C4"/>
    <mergeCell ref="B3:B4"/>
    <mergeCell ref="D20:E20"/>
    <mergeCell ref="F20:G20"/>
    <mergeCell ref="H20:I20"/>
  </mergeCell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PQRS</vt:lpstr>
      <vt:lpstr>DATOS PQRS</vt:lpstr>
      <vt:lpstr>PQRS!Área_de_impresión</vt:lpstr>
      <vt:lpstr>PQRS!Títulos_a_imprimir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Hadit Lorena Enciso</cp:lastModifiedBy>
  <cp:lastPrinted>2018-07-10T19:26:07Z</cp:lastPrinted>
  <dcterms:created xsi:type="dcterms:W3CDTF">2017-03-10T19:29:37Z</dcterms:created>
  <dcterms:modified xsi:type="dcterms:W3CDTF">2018-07-10T19:26:20Z</dcterms:modified>
</cp:coreProperties>
</file>