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F537" lockStructure="1"/>
  <bookViews>
    <workbookView xWindow="0" yWindow="540" windowWidth="19440" windowHeight="6990"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s>
  <definedNames>
    <definedName name="_xlnm._FilterDatabase" localSheetId="3" hidden="1">'Act. Gestión y Seguimiento '!$A$11:$AA$41</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Estrategias'!$A$1:$AA$88</definedName>
    <definedName name="_xlnm.Print_Area" localSheetId="3">'Act. Gestión y Seguimiento '!$A$1:$AA$24</definedName>
    <definedName name="_xlnm.Print_Area" localSheetId="8">Hoja3!$A$1:$M$11</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Estrategias'!$54:$56</definedName>
    <definedName name="_xlnm.Print_Titles" localSheetId="3">'Act. Gestión y Seguimiento '!$9:$11</definedName>
  </definedNames>
  <calcPr calcId="144525"/>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Y51" i="9" l="1"/>
  <c r="Z51" i="9" s="1"/>
  <c r="X51" i="9"/>
  <c r="Y45" i="9"/>
  <c r="Z45" i="9" s="1"/>
  <c r="X45" i="9"/>
  <c r="Y44" i="9"/>
  <c r="Z44" i="9" s="1"/>
  <c r="X44" i="9"/>
  <c r="Y43" i="9"/>
  <c r="Z43" i="9" s="1"/>
  <c r="X43" i="9"/>
  <c r="Y42" i="9"/>
  <c r="Z42" i="9" s="1"/>
  <c r="X42" i="9"/>
  <c r="Y41" i="9"/>
  <c r="Z41" i="9" s="1"/>
  <c r="X41" i="9"/>
  <c r="Y40" i="9"/>
  <c r="Z40" i="9" s="1"/>
  <c r="X40" i="9"/>
  <c r="Y39" i="9"/>
  <c r="Z39" i="9" s="1"/>
  <c r="X39" i="9"/>
  <c r="Y38" i="9"/>
  <c r="Z38" i="9" s="1"/>
  <c r="X38" i="9"/>
  <c r="Y37" i="9"/>
  <c r="Z37" i="9" s="1"/>
  <c r="X37" i="9"/>
  <c r="Y31" i="9"/>
  <c r="Z31" i="9" s="1"/>
  <c r="X31" i="9"/>
  <c r="Y30" i="9"/>
  <c r="Z30" i="9" s="1"/>
  <c r="X30" i="9"/>
  <c r="C8" i="9" l="1"/>
  <c r="Y17" i="3" l="1"/>
  <c r="X17" i="3"/>
  <c r="Z17" i="3" l="1"/>
  <c r="AA52" i="9"/>
  <c r="C13" i="9"/>
  <c r="C47" i="9"/>
  <c r="E31" i="9"/>
  <c r="E30" i="9"/>
  <c r="X39" i="13"/>
  <c r="Y39" i="13"/>
  <c r="W39" i="13"/>
  <c r="X38" i="13"/>
  <c r="Y38" i="13"/>
  <c r="W38" i="13"/>
  <c r="X37" i="13"/>
  <c r="Y37" i="13"/>
  <c r="W37" i="13"/>
  <c r="X36" i="13"/>
  <c r="Y36" i="13"/>
  <c r="W36" i="13"/>
  <c r="X35" i="13"/>
  <c r="Y35" i="13"/>
  <c r="W35" i="13"/>
  <c r="X34" i="13"/>
  <c r="W34" i="13"/>
  <c r="X33" i="13"/>
  <c r="Y33" i="13"/>
  <c r="W33" i="13"/>
  <c r="X32" i="13"/>
  <c r="W32" i="13"/>
  <c r="X31" i="13"/>
  <c r="Y31" i="13"/>
  <c r="W31" i="13"/>
  <c r="X30" i="13"/>
  <c r="W30" i="13"/>
  <c r="X29" i="13"/>
  <c r="Y29" i="13"/>
  <c r="W29" i="13"/>
  <c r="X28" i="13"/>
  <c r="W28" i="13"/>
  <c r="X27" i="13"/>
  <c r="Y27" i="13"/>
  <c r="W27" i="13"/>
  <c r="X26" i="13"/>
  <c r="W26" i="13"/>
  <c r="X25" i="13"/>
  <c r="Y25" i="13"/>
  <c r="W25" i="13"/>
  <c r="X24" i="13"/>
  <c r="W24" i="13"/>
  <c r="X23" i="13"/>
  <c r="Y23" i="13"/>
  <c r="W23" i="13"/>
  <c r="X22" i="13"/>
  <c r="W22" i="13"/>
  <c r="X21" i="13"/>
  <c r="Y21" i="13"/>
  <c r="W21" i="13"/>
  <c r="X20" i="13"/>
  <c r="W20" i="13"/>
  <c r="X19" i="13"/>
  <c r="Y19" i="13"/>
  <c r="W19" i="13"/>
  <c r="X18" i="13"/>
  <c r="W18" i="13"/>
  <c r="Y18" i="13"/>
  <c r="Y20" i="13"/>
  <c r="Y22" i="13"/>
  <c r="Y24" i="13"/>
  <c r="Y26" i="13"/>
  <c r="Y28" i="13"/>
  <c r="Y30" i="13"/>
  <c r="Y32" i="13"/>
  <c r="Y34" i="13"/>
  <c r="AA85" i="9"/>
  <c r="AA32" i="9"/>
  <c r="E45" i="9"/>
  <c r="E44" i="9"/>
  <c r="E43" i="9"/>
  <c r="E42" i="9"/>
  <c r="E41" i="9"/>
  <c r="E40" i="9"/>
  <c r="E39" i="9"/>
  <c r="E38" i="9"/>
  <c r="E37" i="9"/>
  <c r="E84" i="9"/>
  <c r="E78" i="9"/>
  <c r="E72" i="9"/>
  <c r="E71" i="9"/>
  <c r="E70" i="9"/>
  <c r="E69" i="9"/>
  <c r="E68" i="9"/>
  <c r="E67" i="9"/>
  <c r="E66" i="9"/>
  <c r="E65" i="9"/>
  <c r="E59" i="9"/>
  <c r="E58" i="9"/>
  <c r="E57" i="9"/>
  <c r="X59" i="9"/>
  <c r="Y59" i="9"/>
  <c r="Y24" i="3"/>
  <c r="X24" i="3"/>
  <c r="Y39" i="3"/>
  <c r="Z39" i="3" s="1"/>
  <c r="X39" i="3"/>
  <c r="Y38" i="3"/>
  <c r="X38" i="3"/>
  <c r="Z38" i="3"/>
  <c r="Z24" i="3"/>
  <c r="Y23" i="3"/>
  <c r="X23" i="3"/>
  <c r="Y22" i="3"/>
  <c r="X22" i="3"/>
  <c r="Y18" i="3"/>
  <c r="Z18" i="3" s="1"/>
  <c r="X18" i="3"/>
  <c r="Y16" i="3"/>
  <c r="X16" i="3"/>
  <c r="Y15" i="3"/>
  <c r="Z15" i="3" s="1"/>
  <c r="X15" i="3"/>
  <c r="Y14" i="3"/>
  <c r="X14" i="3"/>
  <c r="Y12" i="3"/>
  <c r="X12" i="3"/>
  <c r="Y69" i="9"/>
  <c r="X69" i="9"/>
  <c r="Z69" i="9" s="1"/>
  <c r="Y72" i="9"/>
  <c r="X72" i="9"/>
  <c r="Y71" i="9"/>
  <c r="X71" i="9"/>
  <c r="Y70" i="9"/>
  <c r="X70" i="9"/>
  <c r="Z70" i="9" s="1"/>
  <c r="Y68" i="9"/>
  <c r="X68" i="9"/>
  <c r="Y67" i="9"/>
  <c r="X67" i="9"/>
  <c r="Z67" i="9" s="1"/>
  <c r="Y66" i="9"/>
  <c r="Z66" i="9" s="1"/>
  <c r="X66" i="9"/>
  <c r="Z22" i="3"/>
  <c r="Z72" i="9"/>
  <c r="Z68" i="9"/>
  <c r="Z71" i="9"/>
  <c r="Z12" i="3"/>
  <c r="Z23" i="3"/>
  <c r="Z14" i="3"/>
  <c r="Y31" i="3"/>
  <c r="Y32" i="3"/>
  <c r="Y33" i="3"/>
  <c r="Y34" i="3"/>
  <c r="Z34" i="3" s="1"/>
  <c r="Y35" i="3"/>
  <c r="Z35" i="3" s="1"/>
  <c r="Y36" i="3"/>
  <c r="Y37" i="3"/>
  <c r="X31" i="3"/>
  <c r="Z31" i="3" s="1"/>
  <c r="X32" i="3"/>
  <c r="Z32" i="3" s="1"/>
  <c r="X33" i="3"/>
  <c r="X34" i="3"/>
  <c r="X35" i="3"/>
  <c r="X36" i="3"/>
  <c r="Z36" i="3" s="1"/>
  <c r="X37" i="3"/>
  <c r="Z37" i="3"/>
  <c r="Y21" i="3"/>
  <c r="Z21" i="3" s="1"/>
  <c r="X21" i="3"/>
  <c r="Y20" i="3"/>
  <c r="Z20" i="3" s="1"/>
  <c r="X20" i="3"/>
  <c r="Y13" i="3"/>
  <c r="X13" i="3"/>
  <c r="Y19" i="3"/>
  <c r="X19" i="3"/>
  <c r="Z13" i="3"/>
  <c r="Z19" i="3"/>
  <c r="B49" i="11"/>
  <c r="B48" i="11"/>
  <c r="B47" i="11"/>
  <c r="B46" i="11"/>
  <c r="B45" i="11"/>
  <c r="B44" i="11"/>
  <c r="Y84" i="9"/>
  <c r="X84" i="9"/>
  <c r="Z84" i="9"/>
  <c r="J7" i="9"/>
  <c r="C7" i="9"/>
  <c r="Y30" i="3"/>
  <c r="Z30" i="3" s="1"/>
  <c r="X30" i="3"/>
  <c r="X78" i="9"/>
  <c r="Y78" i="9"/>
  <c r="Z78" i="9" s="1"/>
  <c r="AA79" i="9" s="1"/>
  <c r="Y65" i="9"/>
  <c r="X65" i="9"/>
  <c r="Y58" i="9"/>
  <c r="Z58" i="9" s="1"/>
  <c r="AA60" i="9" s="1"/>
  <c r="Y57" i="9"/>
  <c r="X58" i="9"/>
  <c r="X57" i="9"/>
  <c r="F14" i="4"/>
  <c r="T8" i="9"/>
  <c r="F13" i="4"/>
  <c r="T7" i="9"/>
  <c r="E8" i="4"/>
  <c r="C19" i="9"/>
  <c r="C20" i="9"/>
  <c r="C21" i="9"/>
  <c r="C22" i="9"/>
  <c r="C23" i="9"/>
  <c r="C24" i="9"/>
  <c r="C18" i="9"/>
  <c r="O12" i="9"/>
  <c r="C61" i="9"/>
  <c r="O13" i="9"/>
  <c r="C74" i="9"/>
  <c r="O14" i="9"/>
  <c r="C80" i="9"/>
  <c r="O15" i="9"/>
  <c r="O16" i="9"/>
  <c r="O11" i="9"/>
  <c r="C53" i="9"/>
  <c r="C12" i="9"/>
  <c r="C33" i="9"/>
  <c r="C14" i="9"/>
  <c r="C15" i="9"/>
  <c r="C16" i="9"/>
  <c r="C11" i="9"/>
  <c r="C26" i="9"/>
  <c r="T5" i="3"/>
  <c r="T4" i="3"/>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Z65" i="9"/>
  <c r="AA73" i="9" s="1"/>
  <c r="Z57" i="9"/>
  <c r="Z59" i="9"/>
  <c r="AA46" i="9"/>
  <c r="Z33" i="3" l="1"/>
  <c r="Z16" i="3"/>
  <c r="AA25" i="3"/>
  <c r="AA86" i="9"/>
  <c r="AA40" i="3"/>
  <c r="H48" i="4" l="1"/>
</calcChain>
</file>

<file path=xl/comments1.xml><?xml version="1.0" encoding="utf-8"?>
<comments xmlns="http://schemas.openxmlformats.org/spreadsheetml/2006/main">
  <authors>
    <author>idpc</author>
  </authors>
  <commentList>
    <comment ref="F20"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38"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<sst xmlns="http://schemas.openxmlformats.org/spreadsheetml/2006/main" count="1496" uniqueCount="510">
  <si>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</si>
  <si>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</si>
  <si>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</si>
  <si>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</si>
  <si>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</si>
  <si>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</si>
  <si>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</si>
  <si>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</si>
  <si>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</si>
  <si>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</si>
  <si>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</si>
  <si>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</si>
  <si>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</si>
  <si>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</si>
  <si>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</si>
  <si>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</si>
  <si>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</si>
  <si>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</si>
  <si>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</si>
  <si>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</si>
  <si>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</si>
  <si>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</si>
  <si>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</si>
  <si>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</si>
  <si>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</si>
  <si>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</si>
  <si>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</si>
  <si>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</si>
  <si>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</si>
  <si>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</si>
  <si>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</si>
  <si>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</si>
  <si>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</si>
  <si>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</si>
  <si>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</si>
  <si>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</si>
  <si>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</si>
  <si>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</si>
  <si>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</si>
  <si>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</si>
  <si>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</si>
  <si>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</si>
  <si>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</si>
  <si>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</si>
  <si>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</si>
  <si>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</si>
  <si>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</si>
  <si>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</si>
  <si>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</si>
  <si>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</si>
  <si>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</si>
  <si>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</si>
  <si>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</si>
  <si>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</si>
  <si>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</si>
  <si>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</si>
  <si>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</si>
  <si>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</si>
  <si>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</si>
  <si>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</si>
  <si>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</si>
  <si>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</si>
  <si>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</si>
  <si>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</si>
  <si>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</si>
  <si>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</si>
  <si>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</si>
  <si>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</si>
  <si>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</si>
  <si>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</si>
  <si>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</si>
  <si>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</si>
  <si>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</si>
  <si>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</si>
  <si>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</si>
  <si>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</si>
  <si>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</si>
  <si>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</si>
  <si>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</si>
  <si>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</si>
  <si>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</si>
  <si>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</si>
  <si>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</si>
  <si>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</si>
  <si>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</si>
  <si>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</si>
  <si>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</si>
  <si>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</si>
  <si>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</si>
  <si>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</si>
  <si>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</si>
  <si>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</si>
  <si>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</si>
  <si>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</si>
  <si>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</si>
  <si>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</si>
  <si>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</si>
  <si>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</si>
  <si>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</si>
  <si>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</si>
  <si>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</si>
  <si>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</si>
  <si>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</si>
  <si>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</si>
  <si>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</si>
  <si>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</si>
  <si>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</si>
  <si>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</si>
  <si>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</si>
  <si>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</si>
  <si>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</si>
  <si>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</si>
  <si>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</si>
  <si>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</si>
  <si>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</si>
  <si>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</si>
  <si>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</si>
  <si>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</si>
  <si>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</si>
  <si>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</si>
  <si>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</si>
  <si>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</si>
  <si>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</si>
  <si>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</si>
  <si>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</si>
  <si>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</si>
  <si>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</si>
  <si>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</si>
  <si>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</si>
  <si>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</si>
  <si>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</si>
  <si>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</si>
  <si>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</si>
  <si>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</si>
  <si>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</si>
  <si>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</si>
  <si>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</si>
  <si>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</si>
  <si>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</si>
  <si>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</si>
  <si>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</si>
  <si>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</si>
  <si>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</si>
  <si>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</si>
  <si>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</si>
  <si>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</si>
  <si>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</si>
  <si>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</si>
  <si>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</si>
  <si>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</si>
  <si>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</si>
  <si>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</si>
  <si>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</si>
  <si>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</si>
  <si>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</si>
  <si>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</si>
  <si>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</si>
  <si>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</si>
  <si>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</si>
  <si>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</si>
  <si>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</si>
  <si>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</si>
  <si>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</si>
  <si>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</si>
  <si>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</si>
  <si>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</si>
  <si>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</si>
  <si>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</si>
  <si>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</si>
  <si>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</si>
  <si>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</si>
  <si>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</si>
  <si>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</si>
  <si>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</si>
  <si>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</si>
  <si>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</si>
  <si>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</si>
  <si>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</si>
  <si>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</si>
  <si>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</si>
  <si>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</si>
  <si>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</si>
  <si>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</si>
  <si>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</si>
  <si>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</si>
  <si>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</si>
  <si>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</si>
  <si>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</si>
  <si>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</si>
  <si>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</si>
  <si>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</si>
  <si>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</si>
  <si>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</si>
  <si>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</si>
  <si>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</si>
  <si>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</si>
  <si>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</si>
  <si>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</si>
  <si>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</si>
  <si>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</si>
  <si>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</si>
  <si>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</si>
  <si>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</si>
  <si>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</si>
  <si>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</si>
  <si>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</si>
  <si>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</si>
  <si>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</si>
  <si>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</si>
  <si>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</si>
  <si>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</si>
  <si>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</si>
  <si>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</si>
  <si>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</si>
  <si>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</si>
  <si>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</si>
  <si>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</si>
  <si>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</si>
  <si>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</si>
  <si>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</si>
  <si>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</si>
  <si>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</si>
  <si>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</si>
  <si>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</si>
  <si>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</si>
  <si>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</si>
  <si>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</si>
  <si>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</si>
  <si>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</si>
  <si>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</si>
  <si>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</si>
  <si>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</si>
  <si>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</si>
  <si>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</si>
  <si>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</si>
  <si>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</si>
  <si>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</si>
  <si>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</si>
  <si>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</si>
  <si>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</si>
  <si>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</si>
  <si>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</si>
  <si>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</si>
  <si>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</si>
  <si>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</si>
  <si>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</si>
  <si>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</si>
  <si>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</si>
  <si>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</si>
  <si>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</si>
  <si>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</si>
  <si>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</si>
  <si>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</si>
  <si>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</si>
  <si>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</si>
  <si>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</si>
  <si>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</si>
  <si>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</si>
  <si>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</si>
  <si>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</si>
  <si>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</si>
  <si>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</si>
  <si>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</si>
  <si>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</si>
  <si>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</si>
  <si>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</si>
  <si>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</si>
  <si>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</si>
  <si>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</si>
  <si>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</si>
  <si>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</si>
  <si>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</si>
  <si>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</si>
  <si>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</si>
  <si>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</si>
  <si>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</si>
  <si>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</si>
  <si>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</si>
  <si>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</si>
  <si>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</si>
  <si>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</si>
  <si>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</si>
  <si>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</si>
  <si>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</si>
  <si>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</si>
  <si>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</si>
  <si>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</si>
  <si>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</si>
  <si>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</si>
  <si>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</si>
  <si>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</si>
  <si>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</si>
  <si>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</si>
  <si>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</si>
  <si>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</si>
  <si>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</si>
  <si>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</si>
  <si>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</si>
  <si>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</si>
  <si>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</si>
  <si>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</si>
  <si>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</si>
  <si>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</si>
  <si>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</si>
  <si>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</si>
  <si>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</si>
  <si>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</si>
  <si>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</si>
  <si>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</si>
  <si>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</si>
  <si>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</si>
  <si>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</si>
  <si>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</si>
  <si>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</si>
  <si>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</si>
  <si>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</si>
  <si>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</si>
  <si>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</si>
  <si>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</si>
  <si>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</si>
  <si>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</si>
  <si>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</si>
  <si>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</si>
  <si>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</si>
  <si>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</si>
  <si>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</si>
  <si>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</si>
  <si>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</si>
  <si>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</si>
  <si>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</si>
  <si>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</si>
  <si>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</si>
  <si>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</si>
  <si>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</si>
  <si>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</si>
  <si>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</si>
  <si>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</si>
  <si>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</si>
  <si>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</si>
  <si>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</si>
  <si>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</si>
  <si>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</si>
  <si>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</si>
  <si>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</si>
  <si>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</si>
  <si>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</si>
  <si>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</si>
  <si>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</si>
  <si>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</si>
  <si>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</si>
  <si>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3. FUNCIONES DE LA DEPENDENCIA 
A. Acuerdo 02 de 2007
B. Decreto 07 de 2015</t>
  </si>
  <si>
    <t>Versión del POA:</t>
  </si>
  <si>
    <r>
      <t xml:space="preserve">Responsable consolidación del informe: 
</t>
    </r>
    <r>
      <rPr>
        <sz val="12"/>
        <rFont val="Arial Narrow"/>
        <family val="2"/>
      </rPr>
      <t>Juan Carlos Tarapuez Roa - Profesional (Temporal)
Subdirección General</t>
    </r>
  </si>
  <si>
    <r>
      <t xml:space="preserve">Responsable de la Dependencia: 
</t>
    </r>
    <r>
      <rPr>
        <sz val="12"/>
        <rFont val="Arial Narrow"/>
        <family val="2"/>
      </rPr>
      <t>María Victoria Villamil  - Subdirectora
Subdirección General</t>
    </r>
  </si>
  <si>
    <r>
      <t xml:space="preserve">Responsable consolidación del informe: 
</t>
    </r>
    <r>
      <rPr>
        <sz val="12"/>
        <color theme="1"/>
        <rFont val="Arial Narrow"/>
        <family val="2"/>
      </rPr>
      <t>Juan Carlos Tarapuez Roa - Profesional (Temporal)
Subdirección General</t>
    </r>
  </si>
  <si>
    <t>ESTRATEGIA 1</t>
  </si>
  <si>
    <t>Formular planes y proyectos urbanos en ámbitos patrimoniales</t>
  </si>
  <si>
    <t>Plan y Proyecto Urbano (1) Formulado: Proyecto Columbarios</t>
  </si>
  <si>
    <t># de planes formulados</t>
  </si>
  <si>
    <t>Franco Rodríguez</t>
  </si>
  <si>
    <t xml:space="preserve">Franco Rodríguez </t>
  </si>
  <si>
    <t>Plan y Proyecto Urbano (2) Formulado: Proyecto Nodo Concordia</t>
  </si>
  <si>
    <t>Franco Rodríguez y Viviana Gutiérrez</t>
  </si>
  <si>
    <t>Plan y Proyecto Urbano (3) Formulado</t>
  </si>
  <si>
    <t>ESTRATEGIA 2</t>
  </si>
  <si>
    <t>Realizar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</si>
  <si>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Estudio histórico y valoración del BIC, inventario inmueble, identificación y valoración del patriomnio mueble, inmaterial y arqueológico</t>
  </si>
  <si>
    <t># de estudios</t>
  </si>
  <si>
    <t>María del Pilar Zambrano</t>
  </si>
  <si>
    <t>Equipo estudio histórico y valoración, equipo identificación y valoración del patrimonio cultural</t>
  </si>
  <si>
    <t>Elaborar en el área del PEMP, el diagnóstico físico espacial referente a la estructura urbana, el espacio público, los equipamientos, los usos y actividades, la vivienda, el medio ambiente, la movilidad e infraestructura, las redes húmedas y las redes secas (servicios públicos).</t>
  </si>
  <si>
    <t>Diagnóstico físico espacial</t>
  </si>
  <si>
    <t># de diagnósticos</t>
  </si>
  <si>
    <t>Ana María Flórez</t>
  </si>
  <si>
    <t>Equipo componente urbano</t>
  </si>
  <si>
    <t>Elaborar en el área del PEMP la propuesta urbana general, la propuesta ambiental, de espacio público, movilidad, redes y generar las determinantes de usos y edificabilidad.</t>
  </si>
  <si>
    <t>Propuesta urbana general</t>
  </si>
  <si>
    <t># documentos propuesta</t>
  </si>
  <si>
    <t>Elaborar en el área del PEMP la caracterización económica y social.</t>
  </si>
  <si>
    <t xml:space="preserve">Diagnóstico socioeconómico </t>
  </si>
  <si>
    <t>Cristhian Ortega</t>
  </si>
  <si>
    <t>Equipo componente socioeconómico y financiero</t>
  </si>
  <si>
    <t>Elaborar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</si>
  <si>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Propuesta económica y financiera del PEMP</t>
  </si>
  <si>
    <t>Evaluar el marco legal, y adelantar la evaluación institucional y financiera de la administración del BIC y de los actores locales.</t>
  </si>
  <si>
    <t>Diagnóstico jurídico institucional y financiero</t>
  </si>
  <si>
    <t>Equipo PEMP</t>
  </si>
  <si>
    <t>Elaborar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</si>
  <si>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Propuesta institucional y administrativa del PEMP</t>
  </si>
  <si>
    <t>Realizar el lanzamiento del PEMP, definir los espacios de participación ciudadana para el análisis, diagnóstico y propuesta integral del PEMP.</t>
  </si>
  <si>
    <t>Estructura de los espacios de participación ciudadana</t>
  </si>
  <si>
    <t>$ de Implementación de los espacios de participación</t>
  </si>
  <si>
    <t>31/11/2017</t>
  </si>
  <si>
    <t>Definir las estrategia de comunicación, y los programas y proyectos correspondientes.</t>
  </si>
  <si>
    <t>Plan de Divulgación del PEMP</t>
  </si>
  <si>
    <t># Planes de Divulgación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</si>
  <si>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</si>
  <si>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</si>
  <si>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</si>
  <si>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</si>
  <si>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</si>
  <si>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</si>
  <si>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</si>
  <si>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</si>
  <si>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</si>
  <si>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</si>
  <si>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</si>
  <si>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</si>
  <si>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</si>
  <si>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</si>
  <si>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</si>
  <si>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</si>
  <si>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</si>
  <si>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</si>
  <si>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</si>
  <si>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</si>
  <si>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</si>
  <si>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</si>
  <si>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</si>
  <si>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</si>
  <si>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</si>
  <si>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</si>
  <si>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</si>
  <si>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</si>
  <si>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</si>
  <si>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 xml:space="preserve">
• Se entregó y presentó por parte de la Facultad de Artes de la Universidad Nacional de Colombia al IDPC, el tercer capítulo del Estudio Histórico. 
• Se hizo la revisión documental sobre predios de conservación, existente en los archivos del Ministerio de Cultura y del Instituto Distrital de Patrimonio Cultural IDPC. 
• Se avanzó en el diseño de las páginas 2, 3 y 4 de la ficha de inventario. 
• Se completó la revisión de 1291 fichas de las montadas a diciembre pasado.
•  Se avanzó en la consolidación metodológica y operativa para abordar el trabajo de campo que permitirá hacer los levantamientos arquitectónicos y la toma fotográfica por costados de manzana. 
• Se adelantó la armonización de la base de datos de la matriz del inventario, con la base ARCGIS del SIGPC.
• Se adelantó la gestión para la consecución de levantamientos arquitectónicos que puedan existir en archivos privados. 
•  Se avanzó en los preliminares para el proceso de sensibilización que tiene como fin facilitar el trabajo de levantamientos arquitectónicos. 
• Se inició la corroboración y actualización de los datos registrados en los listados primarios de iglesias, bibliotecas, archivos y otras entidades para proceder con el trabajo de campo.
• Se avanzó en el diseño de una herramienta metodológica para acometer la segunda fase del trabajo de patrimonio inmaterial.
</t>
  </si>
  <si>
    <t xml:space="preserve">• Se avanzó en la consolidación del diagnóstico de la estructura urbana del área de estudio y su evaluación, específicamente en los siguientes temas:
• Identificación de componentes esenciales
• Identificación de problemas y/o conflictos 
• Se hizo la revisión y articulación temática de las conclusiones diagnósticas en coordinación con el componente patrimonial y socioeconómico, a través de modelos conceptuales.
• Se avanzó en revisión y ajustes de cuadros síntesis de conclusiones  (con base en estudios precedentes) de los siguientes temas: 
• Problemas y potenciales de la infraestructura y redes
• Problemas y potenciales de movilidad 
• Problemas y potenciales ambientales 
• Problemas y potenciales de la actividad residencial
• Se hizo la construcción de bases de datos cartográficas de:
•  Planes, programas y proyectos en curso o por desarrollarse en el área de estudio.
• Proyectos propuestos en estudios anteriores desarrollados en el ámbito del PEMP. 
• Se avanzó en el diagnóstico de la normativa urbanística que aplica en el ámbito del PEMP del Centro Histórico de Bogotá.
• Se avanzó en la revisión de estudios precedentes relacionados con la actividad residencial para la complementación del diagnóstico de en el ámbito del PEMP. 
</t>
  </si>
  <si>
    <t xml:space="preserve">
• Se realizó un documento técnico a modo de Propuesta de Asistencia  técnica  para la caracterización de los hogares y los establecimientos comerciales de industria o servicios en el área de influencia directa.
• Se determinó la metodología a ser utilizada de cara a la consolidación del diagnóstico y al proceso de formulación del componente socioeconómico.
• Se  realizó    la    revisión    del    árbol   de problemas   que   en   marco  del   PEMP   deberían   ser resueltos de manera integral. 
• Se analizó la información disponible versus la requerida de carácter socioeconómico con el objetivo de determinar si la información existente y disponible era considerada suficiente para ser incluida e integrada al diagnóstico del PEMP. 
• Se realizó una revisión de los procesos adelantados por el Ministerio de Cultura en relación con las encuestas socioeconómicas aplicadas en PEMP de ciudades que carecían de información para su desarrollo. 
</t>
  </si>
  <si>
    <t>Se determinó la metodología a ser utilizada de cara al proceso de formulación del componente socioeconómico.</t>
  </si>
  <si>
    <t xml:space="preserve">• Se establecieron los aspectos fundamentales que deben ser objeto de ajuste y articulación entre las tres temáticas del componente (participación, socioeconómico y jurídico e institucional) y entre los otros dos componentes del PEMP. Éste ejercicio se consolidó en una matriz que ilustra los principales planteamientos,  como consecuencia de los talleres y reuniones realizadas de manera interna y por temáticas del PEMP.  
•  Se trabajó de forma transversal en los diferentes componentes,  y en el marco de la necesidad de obtener elementos conclusivos que direccionen el ejercicio de Propuesta Integral, por medio de elementos de análisis DOFA. 
•  Se estableció que es necesario contar con las formulaciones de las otras temáticas y no solo a las referentes al componente jurídico pues existen llamados a elementos institucionales y normativos que requieren ser resueltos en temas particulares de cara al PEMP.  
</t>
  </si>
  <si>
    <t xml:space="preserve">• Se realizó el evento público de lanzamiento del PEMP, como primera actividad de la Estrategia de Comunicación y Participación con la Comunidad, el cual contó con 412 participantes de diferentes sectores.
• Se trabajó en la respuesta por escrito a las preguntas de los participantes en el lanzamiento por parte de los expositores.
• Se realizó: Revisión y Análisis del Componente de Participación Ciudadana del Plan de Revitalización del Centro Tradicional (PRCT) 2015 y 2016. Propuesta de Talleres de Diagnóstico y Formulación con la Comunidad.
</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</si>
  <si>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</si>
  <si>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</si>
  <si>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 xml:space="preserve">•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
</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</si>
  <si>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</si>
  <si>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</si>
  <si>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</si>
  <si>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</si>
  <si>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</si>
  <si>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</si>
  <si>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</si>
  <si>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</si>
  <si>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</si>
  <si>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POA 2017 versión Seguimiento Trimestre II</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</si>
  <si>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</si>
  <si>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</si>
  <si>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De 6 carpetas de 2017 se logra la organización de 4 de ellas:
A. Derechos de Petición de 2017
B. Rendición de Cuenta Anual de la Contraloría 2016
C. Evaluación de Desempeño 2017 (Archivo de apoyo)
D. Informes a otras entidades por requerimientos</t>
  </si>
  <si>
    <t>Durante el trimestre de referencia se adelantaron actividades en línea con la definición del esquema de publicación y la organización de la página web. Esto implicó que durante el trimestre de referencia no fuera posible adelantar una revisión epecífica bajo un check list de la información publicada, sin embargo sí se hizo seguimiento y acompañamiento los procesos mencionados y se participó en la reunión de socialización del esquema de publicación realizada el día 06-06-2017.</t>
  </si>
  <si>
    <t>43 seguimientos a las solicitudes internas y externas (semanalmente)</t>
  </si>
  <si>
    <t>Se hace el seguimiento a las solicitudes internas y externas de información para cada una de las 13 semanas contenidas en el trimestre, esto tiene soporte en la matriz de seguimiento en la cual se indican elementos relevantes para indagar en el cumpliento e la respuesta a los requerimientos, sus responsables, los destinatarios, las fechas asociadas entre otros. Adicionalmente se generan alertas por medio de mecanismos como correos electrónicos (6 correos) y notificaciones presenciales.</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</si>
  <si>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</si>
  <si>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realiza el listado de requerimientos de oficina (papelería y cómputo), que fue usado para realizar la solicitud de inventario y con esto se realizó la solicitud a almacen. Estos insumos de papelería fueron entregados al equipo de la subdirección general entre el 19 de mayo y el 15 de junio.
De la misma manera se ha levantado un inventario del estado actual de uso de cuentas de correo y orfeo, actualizando la asignación conforme con los cambios de personal.</t>
  </si>
  <si>
    <t>Carpeta: Usuarios cuentas de orfeo e insumos de papelería.</t>
  </si>
  <si>
    <t>Carpeta: Seguimiento a planes de mejoramiento Instituional</t>
  </si>
  <si>
    <t>Durante el mes de abril (días 27 y 28) se realizó una jornada de verificación de los planes de mejoramiento con cada una de las áreas del IDPC con responsabilidad asociada.
De la misma manera, los días 27 y 28 de Junio se realizó la tercera jornada de revición de los Planes de Mejoramiento conmo parte de la preparación para la Auditoría Regular de la vigencia.</t>
  </si>
  <si>
    <t xml:space="preserve">• Se analizó el área de estudio propuesta a través de varias planimetrías de caracterización, estudiando las variables de llenos y vacíos, usos, alturas, Bienes de interés cultural, movilidad, espacio público y equipamientos.
• Se ha trabajado en el ajuste metodológico y conceptual del  proyecto Columbarios, con el fin de que su desarrollo se articule de manera integral al PEMP. Se trabajó de manera preliminar en entender que el proyecto hace parte de una actuación más amplia y relacionada a la  unidad de paisaje.
• Se actualizó la base conceptual con el fin de que se convierta en un proyecto estratégico al interior de la zona de influencia del PEMP y del grupo de proyectos urbanos del PEMP, bajo la idea “Patrimonio Vivo” como base teórica. 
• Se reformuló el proyecto según los principios de “Memoria - Revivir, orgánico, flexibilidad”, tomando  las experiencias y las sensaciones del sector. Se tomó como referencia el plan rector del Arq. Rogelio Salmona. Se pretende "revivir" este elemento patrimonial a partir del cambio de uso, configurando un equipamiento colectivo que pueda ser parte de una dinámica de integración comunitaria.
• Se replantearon los corredores y circulaciones internas. Se propone entender que éste es un núcleo de memoria articulado a través de un eje simbólico que amarra los columbarios con el cementerio central y el parque del renacimiento.
</t>
  </si>
  <si>
    <t xml:space="preserve">• Se han priorizado ejes y/o pares viales que con intervenciones tanto en aceras o calzadas permitirían la correcta conexión y articulación de las obras adelantadas previamente con ejes de acceso y salida del nodo al centro histórico y viceversa. 
• 
• De acuerdo a las mesas de trabajo realizadas conjuntamente con otras entidades públicas, se decidió que el proyecto a trabajar se denominaría ‘Aguas Arriba’. Este proyecto respondería a la  iniciativa de la Secretaría Distrital de Planeación de mejorar la subida peatonal hacia el santuario de Monserrate. Se contempla la conexión en espacio público desde el punto en que quedó la elaboración del Eje Ambiental hasta la conexión en la parte alta, cruzando la Av. Circunvalar, que remate en la entrada al Acceso a Monserrate. Dicho camino iría por el sendero de subida al santuario que está ubicado en la parte trasera de la Quinta de Bolivar.
• Se ha trabajado en la gestión interinstitucional para colaborar desde las misionalidades y alcances de cada entidad en la definición del proyecto y su futura ejecución. Desde el IDPC se recalca que este proyecto debe garantizar la conexión de éste con otros estratégicos y en particular con el sector de la Concordia.
• Se define en las mesas de trabajo que  el proyecto estará conformado por predios de diferentes entidades, entre estos la Quinta de Bolívar y la ronda del Río San Francisco.
• Se propone que la licitación que debiera presentarse para la ejecución del proyecto,de incluir actualización de estudios, diseños y construcción de intervención.
• Se comenta en reuniones posteriores que el IDU cuenta con un proyecto de estudios y diseños del camino a Monserrate, elaborado como parte de una consultoría en el año 2006, la cual se conformaba con varios proyectos, dentro de los cuales uno era el de subida a Monserrate, que podría concordar con el área propuesta por la SDP. Y que pueden convertirse en insumo base para utilizar con lo propuesto previamente y además colaborar a agilizar en la ejecución del proyecto. Se aclara que el proyecto de IDU se presentó por parte de la Union Temporal Hace 2006 – Por medio del contrato IDU-104 de 2006. Éste diseño 
• Se evalúa proyecto de estudios y diseños del camino a Monserrate presentado por el IDU, elaborado como parte de una consultoría en el año, con el fin de dar recomendaciones de diseño al IDU para la construcción de los pliegos.
• Se da la recomendación de conservar y mantener bienes muebles presentes en el espacio público localizado en el acceso hacia la Quinta de Bolívar, el camino de piedra  y el hecho de que el camino actualmente es en piedra y los muros de la Quinta en su condicion de BIC Nal, su método constructivo y su protección por el PEMP de la Quinta de Bolivar (Resolucion 1705 de 2010).
• Se comparte a las entidades el documento de resolución de aprobación de Ministerio de Cultura del PEMP de la Quinta de Bolivar y la resolucion 727 del Instituto Distrital de Patrimonio Cultural con el cual se presentó el proyecto IDU en 2012.
• Se presentó a las demás entidades un estudio del Plan Especial de Manejo y Protección – PEMP – de la Quinta de Bolívar (Res- 1705 de 2010).
• Se hizo análisis de algunos antecedentes del proyecto realizados en años anteriores. Se evidenció que el PEMP de la Quinta de Bolívar dentro de las delimitaciones de área afectada y zona de influencia incluye algunas de las áreas que con éste proyecto se quieren intervenir; específicamente en el área afectada, que incluye la zona verde ubicada en el acceso principal de la quinta, para la cual define los niveles de intervención específicos. Se concluye que no se restringen obras de espacio público, sin embargo éstas deben contar con aprobación por parte del Ministerio de Cultura al ser la Quinta de Bolívar un BIC del orden Nacional. 
• Se adelanta por parte del IDPC un documento preliminar de recomendaciones generales donde se incluyan temas relacionados con la revisión del PEMP y del proyecto presentado por la SDP. 
• Por otra parte, el Equipo de Planes y Proyectos Urbanos – Coordinado por el Arquitecto David Delgado, planteó estructuración metodológica de los proyectos a desarrollar, incluido el Nodo Concordia Monserrate. Se desarrollan esquemas, presentaciones y cronograma de metodología, además de los planos e imágenes de aplicación de los principios rectores y metodología acordada específicamente para el proyecto ‘Nodo Concordia-Monserrate’. Bajo las metodologías de Place – Making del arquitecto Jan Gelh, en la evaluación de la experiencia y modos de apropiación u ocupación del área de acceso a Monserrate, se realizan evaluaciones desde los sentidos y la experiencia al visitarlo, además de ejercicios de observación de manera que se conozca de forma integral el lugar. Luego de la observación, se digitalizan los análisis y se complementan con planimetrías de caracterización urbana. Se concluye con montajes de posibles pilotos que se puedan llevar a cabo para mejorar la experiencia en dichos lugares. 
</t>
  </si>
  <si>
    <t xml:space="preserve">• Se entregó y presentó al IDPC por parte de la Facultad de Artes de la Universidad Nacional el cuarto producto correspondiente a los capítulos 4 y 5 “Tejido urbano” y “Elementos primarios del Estudio Histórico y Valoración del Centro Histórico de Bogotá. Posteriormente, la UN entregó el producto final del estudio, el cual fue socializado  y ajustado según las correspondientes observaciones por parte del equipo del PEMP. 
• Se consolidó la versión final de la ficha de inventario y se está adelantando el proceso de su validación por parte del IDPC y Mincultura.
• Se consolidó la revisión documental sobre los predios de conservación en el archivo entregado por la SDP. Se adelantó la depuración de la información gráfica encontrada en éste, sobre plantas de primeros pisos, para incluirlas en las carteras de campo y en el plano urbano general.
• Se terminó la revisión de las fotografías y fuentes de la primera página del preinventario realizado en la fase anterior del desarrollo del PEMP.
• Se completó la revisión de 1789 fichas de las montadas a diciembre pasado en usos, alturas y estados de mantenimiento. Se avanzó en la revisión de fotografías y fuentes en 1092 de las mismas fichas. 
• Se realizó el segundo recorrido virtual de todo el área de estudio para identificar los inmuebles que por época y valores arquitectónicos aún se encuentran sin reconocimiento como BIC.
• Se adelantó la depuración de la información de los predios de propiedad horizontal, para precisar los oficios de comunicación a usuarios acerca de los levantamientos en inmuebles.
• Se avanzó en la revisión de los niveles de intervención en los BIC, alcanzando el cubrimiento en 27 de los 33 barrios en total. Se identificaron en total 263 inmuebles, que potencialmente pueden ser incluidos en el inventario de BICs.
• Se elaboraron los respectivos formatos en versión final de las carteras de campo para los levantamientos arquitectónicos a realizar y se diseñó el recorrido por barrios para los meses correspondientes. El resultado fue el levantamiento efectivo de 165 inmuebles.
• Se hizo la toma fotográfica en trabajo de campo de 417 frentes de manzana. Se está avanzando en la edición final cuyo resultado serán los continuos urbanos que incluyen inmuebles de conservación o potenciales a ser incluidos en el inventario. 
• Se adelantó el contacto directo con gestores locales y líderes comunitarios, a partir de la información entregada por la Alcaldía Local de Santa Fé, y el apoyo del equipo de participación y comunicación del PEMP. Se hizo con la policía metropolitana para el respectivo acompañamiento posible.
• Se identificaron las unidades arquitectónicas de las que hacen parte los inmuebles con categoría de conservación. 
• Se avanzó en el análisis de la información de los PEMPs localizados en el área de estudio. 
• Se recibió información planimétrica de inmuebles de conservación proveniente diferentes Universidad e Institucionesy se envió correo electrónico reiterando la solicitud de información a otras. 
• Se avanzó en la construcción de 26 fichas de apoyo, partiendo de un instructivo elaborado.  
• Con el trabajo adelantado en abril y mayo, lo que incluyó varias reuniones del equipo del PEMP para la discusión de los criterios, se planteó la delimitación para el área afectada y la zona de influencia.
• Para la identificación y valoración patrimonio mueble, se inició el levantamiento de información de bibliotecas y archivos. Se obtuvo el listado de iglesias cuyos inventarios de bienes muebles han sido registrados en el SIPA del Ministerio de Cultura.
Se adelantó la caracterización parcial de los grupos de bibliotecas y archivos, iglesias y otras entidades. Se recolectó la información de tres entidades, 4 archivos y bibliotecas y 10 iglesias. Se obtuvo la entrevista con el encargado de patrimonio de la Arquidiócesis de Bogotá y con esta la información de las colecciones de algunas de las iglesias. Se completó la caracterización de los bienes muebles en iglesias y se continúa con la recolección de información en trabajo de campo para bibliotecas, archivos, y otras entidades. Se ha estado ajustando el documento de diagnóstico.
• Para la Identificación y valoración patrimonio inmaterial se realizó el ajuste de la herramienta metodológica para acometer la segunda fase del trabajo de patrimonio inmaterial. Se realizó el trabajo en las siete plazas de mercado priorizadas, que incluye la identificación de agentes y grupos de interés, así como de sus relaciones con el territorio incluyendo y las manifestaciones culturales. Como producto de este trabajo se tiene un documento por cada plaza que incluye la observación etnográfica, historia de vida, cronología y cartografías culturales. Se ha avanzado en el ajuste y complementación del documento de diagnóstico.
• Para la Identificación y valoración patrimonio arqueológico, se ha realizado el ajuste de los criterios para asignar los valores histórico urbano, estético, simbólico, tecnológico, y se han incluido criterios del valor científico. Se ha avanzado en el planteamiento de los lineamientos para la protección del patrimonio arqueológico, de acuerdo a las características de los hallazgos efectuados en el Centro Histórico de Bogotá. Se ha avanzado en el ajuste y complementación del documento de diagnóstico.
</t>
  </si>
  <si>
    <t xml:space="preserve">• Se avanzó en la complementación del diagnóstico del espacio público con una clasificación preliminar de los espacios públicos. Se avanzó en una propuesta preliminar de espacio público y movilidad con base en los Planes precedentes  desarrollados en el ámbito del PEMP. 
• Se avanzó en la homologación de los usos del suelo de la base de datos catastral a usos del suelo urbanísticos.
• Se avanzó en la complementación del diagnóstico relacionado con el tema vivienda con la recopilación de información cartográfica. Se realizaron dos versiones preliminares del DTS en este tema.
• Se avanzó en el diagnóstico de la normativa urbanística (Determinante de usos y edificabilidad) que aplica en el ámbito del PEMP y se continuó la construcción del DTS del tema, con una tercera versión preliminar.
• Se avanzó en la revisión de información de planes precedentes para la complementación del diagnóstico relacionado con el tema infraestructura y movilidad y ambiente. 
• Se avanzó en la complementación del diagnóstico relacionado con el tema ambiental, específicamente en la caracterización, con una versión preliminar del DTS del tema.
• Se avanzó en la complementación del diagnóstico relacionado con el tema movilidad, específicamente en la caracterización, con una versión preliminar del DTS del tema.
</t>
  </si>
  <si>
    <t xml:space="preserve">• Se avanzó en la propuesta preliminar de la estructura urbana del PEMP, basada en la  conclusión del diagnóstico.
• Se avanzó en la propuesta urbana general con la conceptualización de la misma y la re-delimitación y ajuste de Unidades y Microunidades de Paisaje. 
• Se avanzó en las propuestas de espacio público, movilidad y redes con la definición preliminar de estrategias urbanas y líneas de acción  relacionadas con estos temas. 
</t>
  </si>
  <si>
    <t xml:space="preserve">• Se avanzó en la  reformulación del diagnóstico como respuesta a la reestructuración del componente frente al desarrollo de la encuesta socioeconómica. Se realizó un trabajo de socialización y coordinación con el Ministerio de Cultura, en donde se expuso las distintas fuentes de información  que  apoyan  el  proceso  de análisis de información socioeconómica existente con el fin de lograr un consenso casi conceptual frente a la obligatoriedad de desarrollar dicho instrumento. Se desarrolló una presentación para la Alcaldía, la cual establece el desarrollo del componente socioeconómico, institucional, de gestión y financiación, la información analizada y un modelo de articulación interinstitucional. 
• Se finalizó la elaboración del DTS correspondiente a la consolidación del diagnóstico. 
</t>
  </si>
  <si>
    <t xml:space="preserve">• Se asistió a reuniones con personal del Ministerio de Cultura referentes al tema de la encuesta para el desarrollo del componente de formulación.
• Se elaboró un documento síntesis que resume las principales conclusiones en materia socioeconómica del estudio realizado en las localidades del Centro. Se construyó una presentación que expone los resultados claves del ejercicio.
• Se elaboró una matriz temática, que incluye los principales problemas, propuestas, instrumentos, actores, proyectos y metas dentro del contexto socioeconómico. Se desarrolló  un documento enfocado en el uso de instrumentos de gestión y premisas en materia de ejecución del PEMP.
</t>
  </si>
  <si>
    <t xml:space="preserve">• Se hizo restructuración de las dos primeras secciones del documento institucional, dentro de lo cual se realizaba un análisis de los planes anteriores para el Centro Histórico. Se concluyeron las secciones restantes relativas a dicho documento, al realizar un análisis comparativo de los planes anteriores y se incluyó un capítulo de conclusiones.
• Se realizó un análisis jurídico sobre la problemática de los parqueaderos en superficie ubicados en el centro histórico que tienen procesos policivos por imposibilidad de desarrollar dicha actividad desde la normatividad urbanística y/o características patrimoniales de inmuebles.
• Se avanzó en el capítulo de conclusiones el procesamiento mediante la metodología de la Matriz de Vester como eje central, por lo que el desarrollo se dió en los siguientes apartados: Desagregación de conclusiones mediante metodología DOFA, Matriz de Vester, Variables de influencia y Árbol de problemas.
</t>
  </si>
  <si>
    <t>Se socializó a los integrantes del equipo socioeconómico y administrativo un esquema de recolección de la información estratégica que por cada una de las temáticas de los tres grandes componentes del PEMP permitieran dar inicio a la formulación. Se elaboró una matriz cuyo objetivo es la agregación conceptual para la formulación: Descripción de problemáticas y necesidades / propuesta y plan de acción. En dicho esquema se realizó una propuesta detallada de la tabulación de información de cara a un orden y objetivo.</t>
  </si>
  <si>
    <t xml:space="preserve">• Se elaboraron documentos de trabajo para gestionar recursos para la Estrategia de Comunicación y Participación con la Comunidad del Centro Histórico de Bogotá. Se consolidó la información básica sobre los talleres sectoriales del PEMP. Se plantearon mecanismos de recolección de información de experiencias nacionales e internacionales, como parte del diagnóstico participativo del PEMP.
• Se hizo revisión a la propuesta de sensibilización dirigida a los residentes y usuarios cuyos inmuebles serían objeto de levantamientos arquitectónicos a partir del mes de mayo de 2017. Se elaboraron las versiones 1 y 2 del cuestionario dirigido a ocupantes y las respectivas tarjetas de apoyo.
• Se hizo ejercicio de coordinación interinstitucional con el IDT y la Universidad Externado de Colombia, para articular acciones en el marco del proyecto “Acompañamiento en el proceso de implementación de los requisitos de sostenibilidad de la Norma NTS-TS 00101 en el área delimitada del Centro Histórico de La Candelaria- Bogotá D.C.”,  elaborado por MINCIT, FONTUR) y el IDT.
• Se finalizó la conformación del equipo de trabajo de la Estrategia de Comunicación y Participación del PEMP del Centro Histórico. 
• Se elaboró la Propuesta Metodológica para Talleres de Análisis y Diagnóstico por Sectores. 
En ésta se plantean mecanismos de recolección de información, primaria y secundaria, como parte del diagnóstico participativo del PEMP.
• Se avanzó en la Estrategia de Comunicación y Participación con la Comunidad para las tres etapas del PEMP: diagnóstico, formulación e implementación. 
• Se preparó y asistió la reunión con Sector Comunitario- Residentes Localidad La Candelaria, convocada por la Dirección del IDPC.
• Se preparó y realizó el Taller de Diagnóstico con Sector Académico (Universidades). 
• Se preparó y realizó el Taller de Diagnóstico con Sector Comunitario- Residentes Localidad Santa Fe.
• Gestión y elaboración de un plegable informativo sobre el PEMP del Centro Histórico, dirigido a la ciudadanía en general.
</t>
  </si>
  <si>
    <t>• Se avanzó en la Estrategia de Comunicación del IDPC y su Componente PEMP, con los equipos pertinentes de las Subdirecciones de Divulgación e Intervenciones para definir un plan de trabajo conjunto y ver los avances de la sección del PEMP en la nueva Web institucional del IDPC.</t>
  </si>
  <si>
    <t>No se dio cumplimiento total de la meta debido a que  la contratación del apoyo a la especialista encargada del desarrollo del tema de Bienes Muebles fue realizada un mes después de lo previsto en el cronograma por la Subdirección de Divulgación. En el caso del equipo de  Patrimonio Inmaterial se está concluyendo el trabajo de campo. Esto se debe también  a que los dos profesionales de apoyo fueron contratados un mes después de lo previsto, por lo cual aún no se ha iniciado con la etapa de formulación. Estos atrasos serán compensados con actividades a realizar en los siguientes meses.
Los archivos de soporte se encuentran en el expediente: "Entrega de información y evidencias para reportes de avance de metas - Proyecto de Inversión 1112", localizado en la oficina del PEMP, Subdirección General IDPC</t>
  </si>
  <si>
    <t>No se dio cumplimiento total de  la meta debido a que, a diferencia  de lo que se había previsto, fueron recientemente contratados los especialistas en el área de redes secas y redes húmedas del componente físico-técnico del PEMP. Estos atrasos serán compensados con actividades a realizar en los siguientes meses.
Los archivos de soporte se encuentran en el expediente: "Entrega de información y evidencias para reportes de avance de metas - Proyecto de Inversión 1112", localizado en la oficina del PEMP, Subdirección General IDPC</t>
  </si>
  <si>
    <t xml:space="preserve"> Los archivos de soporte se encuentran en el expediente: "Entrega de información y evidencias para reportes de avance de metas - Proyecto de Inversión 1112", localizado en la oficina del PEMP, Subdirección General IDPC </t>
  </si>
  <si>
    <t xml:space="preserve">• Se avanzó en el análisis sobre el uso de la publicidad como elemento principal en el programa Adopta un Monumento, de acuerdo al Decreto Distrital 628 de 2016, a través del cual se creó el programa Adopta un Monumento.
• Se desarrolló una presentación de conclusiones generales sobre el análisis de experiencias internacionales que permitiera establecer líneas generales de intervención como puntos de partida. 
• Se trabajó en la recopilación de elementos normativos y reglamentarios en su mayoría que permita a partir de las Sentencias, comprender necesidades existentes en el marco de la gestión del patrimonio y en relación a la financiación de elementos centrales como el mantenimiento de elementos objeto de conservación, pero que repercute en el patrimonio de actores privados.
• Se capturó información relativa a valor de referencia de suelo, uso del suelo dominante de la manzana tendiente a ser cruzada con los datos de localización geográfica del inventario de monumentos en espacio público que pueden ser objeto del programa. Esto para poder generar tipologías de jerarquización por condiciones de precio y centralidad para el programa adopta un monumento. 
• Se realizó el procesamiento de los datos y valores de referencia del suelo por lote a partir del shape file entregado por el área SIG de la subdirección. Con esta información se trabajarán los incentivos y esquemas de acceso al programa adopta un monumento.
• Se redactó borrador de categorización y atractividad de los monumentos sobre espacio público de la ciudad. Se generan variaciones sobre las modalidades a generarse en el desarrollo del programa Adopta un Monumento.
• Utilizando el shape del área de estudio e influencia del PEMP se filtran los monumentos por distancia respecto al área y por categoría. En definitiva, se cuenta con 119 monumentos en el área PEMP.
• Se cruzó la información con la capa de CCB de establecimientos activos a Febrero de 2017. Se generaron mapas para visualizar la condición de tamaño de empresa, número de ocupados, por utilidades y finalmente por utilidades netas superiores a 50 millones. Así, se estimaron las distancias euclidianas de los monumentos definitivos frente a las empresas con utilidades mayores a 50 millones. 
</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</si>
  <si>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</si>
  <si>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</si>
  <si>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</si>
  <si>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</si>
  <si>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</si>
  <si>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</si>
  <si>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Soporte Archivo electrónico. Contrato 108 de 2017. Sandra Calderón 
D:\Soportes Contrato\1. Contrato 108_IDPC
Informe Periodos Marzo, Mayo y Junio de 2017</t>
  </si>
  <si>
    <t>Soporte Archivo electrónico. Contrato 108 de 2017. Sandra Calderón D:\Comite_SIG\comite 27 marzo
El acta en físco se aprueba en el seguiente comité SIG.</t>
  </si>
  <si>
    <t>Archivo Fisico: Carpeta Actas de acompañamiento y asesoria SIG.</t>
  </si>
  <si>
    <t>Archivo Fisico: Carpetas relacionadas con PIGA.
Archivo magnetico contratista Jairo Niño.</t>
  </si>
  <si>
    <t>Archivo magnetico  Contrato  176 de 2017.  Mauricio Araque</t>
  </si>
  <si>
    <t>Archivo magnetico  Contrato  176 de 2017.  Mauricio Araque y en el drive institucional link: https://drive.google.com/drive/u/1/folders/0B4k_zCAcsAEOdUg3Nkt3OXFuUms</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</si>
  <si>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</si>
  <si>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</si>
  <si>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</si>
  <si>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</si>
  <si>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</si>
  <si>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Archivo Físico en custodia de Cristina Fonseca</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</si>
  <si>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</si>
  <si>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</si>
  <si>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</si>
  <si>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</si>
  <si>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</si>
  <si>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</si>
  <si>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</si>
  <si>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</si>
  <si>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</si>
  <si>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</si>
  <si>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</si>
  <si>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</si>
  <si>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coordina la entrega de los POA y estandarizan los formatos para el reporte del trimestre I.</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</si>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</sst>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_-;\-* #,##0\ _€_-;_-* &quot;-&quot;\ _€_-;_-@_-"/>
    <numFmt numFmtId="164" formatCode="_ * #,##0.00_ ;_ * \-#,##0.00_ ;_ * &quot;-&quot;??_ ;_ @_ "/>
    <numFmt numFmtId="165" formatCode="0.0%"/>
    <numFmt numFmtId="166" formatCode="_-* #,##0\ _€_-;\-* #,##0\ _€_-;_-* \-?\ _€_-;_-@_-"/>
    <numFmt numFmtId="167" formatCode="0.00000000%"/>
  </numFmts>
  <fonts count="44"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8">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443">
    <xf numFmtId="0" fontId="0" fillId="0" borderId="0" xfId="0"/>
    <xf numFmtId="0" fontId="7" fillId="0" borderId="0" xfId="0" applyFont="1"/>
    <xf numFmtId="0" fontId="7" fillId="0" borderId="0" xfId="0" applyFont="1" applyAlignment="1">
      <alignment horizontal="center"/>
    </xf>
    <xf numFmtId="0" fontId="7" fillId="0" borderId="1" xfId="0" applyFont="1" applyBorder="1" applyAlignment="1">
      <alignment horizontal="center"/>
    </xf>
    <xf numFmtId="166" fontId="13" fillId="4" borderId="1" xfId="0" applyNumberFormat="1" applyFont="1" applyFill="1" applyBorder="1" applyAlignment="1">
      <alignment horizontal="center" vertical="center" wrapText="1"/>
    </xf>
    <xf numFmtId="166" fontId="13" fillId="4" borderId="5" xfId="0" applyNumberFormat="1" applyFont="1" applyFill="1" applyBorder="1" applyAlignment="1">
      <alignment horizontal="center"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7" fillId="0" borderId="21" xfId="0" applyFont="1" applyBorder="1" applyAlignment="1">
      <alignment horizontal="center"/>
    </xf>
    <xf numFmtId="0" fontId="7" fillId="0" borderId="22" xfId="0" applyFont="1" applyBorder="1" applyAlignment="1">
      <alignment horizontal="center"/>
    </xf>
    <xf numFmtId="0" fontId="27" fillId="0" borderId="0" xfId="0" applyFont="1"/>
    <xf numFmtId="2" fontId="11" fillId="0" borderId="1" xfId="0" applyNumberFormat="1" applyFont="1" applyFill="1" applyBorder="1" applyAlignment="1" applyProtection="1">
      <alignment horizontal="center" vertical="center" wrapText="1"/>
      <protection locked="0"/>
    </xf>
    <xf numFmtId="165" fontId="11" fillId="0" borderId="1" xfId="4" applyNumberFormat="1"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wrapText="1"/>
    </xf>
    <xf numFmtId="166" fontId="34" fillId="2" borderId="0" xfId="4" applyNumberFormat="1" applyFont="1" applyFill="1" applyAlignment="1" applyProtection="1">
      <alignment horizontal="center" vertical="center"/>
    </xf>
    <xf numFmtId="165"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4" fontId="14" fillId="0" borderId="1" xfId="0" applyNumberFormat="1"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9" fillId="0" borderId="1" xfId="0" applyFont="1" applyFill="1" applyBorder="1" applyAlignment="1" applyProtection="1">
      <alignment horizontal="center" vertical="center" wrapText="1"/>
      <protection locked="0"/>
    </xf>
    <xf numFmtId="0" fontId="42" fillId="0" borderId="0" xfId="0" applyFont="1"/>
    <xf numFmtId="0" fontId="43" fillId="4" borderId="1" xfId="0"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protection locked="0"/>
    </xf>
    <xf numFmtId="2"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42" fillId="0" borderId="0" xfId="0" applyFont="1" applyAlignment="1">
      <alignment wrapText="1"/>
    </xf>
    <xf numFmtId="0" fontId="39" fillId="2" borderId="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center" vertical="center" wrapText="1"/>
      <protection locked="0"/>
    </xf>
    <xf numFmtId="14" fontId="39" fillId="3" borderId="1" xfId="0" applyNumberFormat="1" applyFont="1" applyFill="1" applyBorder="1" applyAlignment="1" applyProtection="1">
      <alignment horizontal="center" vertical="center"/>
      <protection locked="0"/>
    </xf>
    <xf numFmtId="2" fontId="39" fillId="3"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horizontal="center" vertical="center" wrapText="1"/>
      <protection locked="0"/>
    </xf>
    <xf numFmtId="2" fontId="39" fillId="3" borderId="1" xfId="0" applyNumberFormat="1" applyFont="1" applyFill="1" applyBorder="1" applyAlignment="1" applyProtection="1">
      <alignment horizontal="center" vertical="center"/>
      <protection locked="0"/>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7" fillId="0" borderId="11" xfId="0" applyFont="1" applyBorder="1" applyAlignment="1">
      <alignment horizontal="center"/>
    </xf>
    <xf numFmtId="0" fontId="7" fillId="0" borderId="21" xfId="0" applyFont="1" applyBorder="1" applyAlignment="1">
      <alignment horizontal="center"/>
    </xf>
    <xf numFmtId="0" fontId="39" fillId="0" borderId="32" xfId="0" applyFont="1" applyBorder="1" applyAlignment="1" applyProtection="1">
      <alignment horizontal="justify" vertical="justify" wrapText="1"/>
    </xf>
    <xf numFmtId="0" fontId="39" fillId="0" borderId="33" xfId="0" applyFont="1" applyBorder="1" applyAlignment="1" applyProtection="1">
      <alignment horizontal="justify" vertical="justify" wrapText="1"/>
    </xf>
    <xf numFmtId="0" fontId="39" fillId="0" borderId="34" xfId="0" applyFont="1" applyBorder="1" applyAlignment="1" applyProtection="1">
      <alignment horizontal="justify" vertical="justify" wrapText="1"/>
    </xf>
    <xf numFmtId="0" fontId="13" fillId="4" borderId="1"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3" fillId="4" borderId="52" xfId="0" applyFont="1" applyFill="1" applyBorder="1" applyAlignment="1" applyProtection="1">
      <alignment horizontal="center" vertical="center" wrapText="1"/>
      <protection locked="0"/>
    </xf>
    <xf numFmtId="0" fontId="43" fillId="4" borderId="55" xfId="0" applyFont="1" applyFill="1" applyBorder="1" applyAlignment="1" applyProtection="1">
      <alignment horizontal="center" vertical="center" wrapText="1"/>
      <protection locked="0"/>
    </xf>
    <xf numFmtId="0" fontId="4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43" fillId="4" borderId="16" xfId="0" applyFont="1" applyFill="1" applyBorder="1" applyAlignment="1" applyProtection="1">
      <alignment horizontal="center" vertical="center" wrapText="1"/>
      <protection locked="0"/>
    </xf>
    <xf numFmtId="0" fontId="43" fillId="4" borderId="17"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3" fillId="4" borderId="21" xfId="0" applyFont="1" applyFill="1" applyBorder="1" applyAlignment="1" applyProtection="1">
      <alignment horizontal="center" vertical="center"/>
      <protection locked="0"/>
    </xf>
    <xf numFmtId="0" fontId="5" fillId="0" borderId="1" xfId="0" applyFont="1" applyBorder="1" applyAlignment="1" applyProtection="1">
      <alignment horizontal="center"/>
    </xf>
    <xf numFmtId="0" fontId="22"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7" fillId="2" borderId="0" xfId="0" applyFont="1" applyFill="1" applyProtection="1"/>
    <xf numFmtId="49" fontId="26" fillId="0" borderId="1" xfId="0" applyNumberFormat="1" applyFont="1" applyBorder="1" applyAlignment="1" applyProtection="1">
      <alignment horizontal="center" vertical="center"/>
    </xf>
    <xf numFmtId="0" fontId="8" fillId="2" borderId="3"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6" fillId="2" borderId="0" xfId="0" applyFont="1" applyFill="1" applyBorder="1" applyAlignment="1" applyProtection="1"/>
    <xf numFmtId="0" fontId="6" fillId="2" borderId="4" xfId="0" applyFont="1" applyFill="1" applyBorder="1" applyAlignment="1" applyProtection="1"/>
    <xf numFmtId="0" fontId="15" fillId="2" borderId="30" xfId="0" applyFont="1" applyFill="1" applyBorder="1" applyAlignment="1" applyProtection="1">
      <alignment horizontal="center" vertical="center"/>
    </xf>
    <xf numFmtId="0" fontId="15" fillId="2" borderId="22" xfId="0" applyFont="1" applyFill="1" applyBorder="1" applyAlignment="1" applyProtection="1">
      <alignment horizontal="center" vertical="center"/>
    </xf>
    <xf numFmtId="0" fontId="15" fillId="2" borderId="31" xfId="0" applyFont="1" applyFill="1" applyBorder="1" applyAlignment="1" applyProtection="1">
      <alignment horizontal="center" vertical="center"/>
    </xf>
    <xf numFmtId="0" fontId="7" fillId="0" borderId="0" xfId="0" applyFont="1" applyAlignment="1" applyProtection="1">
      <alignment horizontal="center" vertical="center"/>
    </xf>
    <xf numFmtId="0" fontId="9" fillId="3"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7" fillId="2" borderId="0" xfId="0" applyFont="1" applyFill="1" applyAlignment="1" applyProtection="1">
      <alignment horizontal="center" vertical="center"/>
    </xf>
    <xf numFmtId="0" fontId="13" fillId="3" borderId="28"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0" borderId="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3" borderId="66" xfId="0" applyFont="1" applyFill="1" applyBorder="1" applyAlignment="1" applyProtection="1">
      <alignment horizontal="center" vertical="center" wrapText="1"/>
    </xf>
    <xf numFmtId="0" fontId="14" fillId="0" borderId="66" xfId="0" applyFont="1" applyBorder="1" applyAlignment="1" applyProtection="1">
      <alignment horizontal="center" vertical="center" wrapText="1"/>
    </xf>
    <xf numFmtId="0" fontId="14" fillId="0" borderId="66" xfId="0" applyFont="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49" xfId="0" applyFont="1" applyFill="1" applyBorder="1" applyAlignment="1" applyProtection="1">
      <alignment horizontal="center" vertical="center" wrapText="1"/>
    </xf>
    <xf numFmtId="0" fontId="14" fillId="0" borderId="13" xfId="0" applyFont="1" applyBorder="1" applyAlignment="1" applyProtection="1">
      <alignment horizontal="left" vertical="center" wrapText="1"/>
    </xf>
    <xf numFmtId="0" fontId="13" fillId="3" borderId="2"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4" fillId="0" borderId="13" xfId="0" applyFont="1" applyBorder="1" applyAlignment="1" applyProtection="1">
      <alignment horizontal="left" vertical="center" wrapText="1"/>
    </xf>
    <xf numFmtId="0" fontId="14" fillId="0" borderId="35" xfId="0" applyFont="1" applyBorder="1" applyAlignment="1" applyProtection="1">
      <alignment horizontal="left" vertical="center" wrapText="1"/>
    </xf>
    <xf numFmtId="0" fontId="14" fillId="0" borderId="36" xfId="0" applyFont="1" applyBorder="1" applyAlignment="1" applyProtection="1">
      <alignment horizontal="left" vertical="center" wrapText="1"/>
    </xf>
    <xf numFmtId="0" fontId="13" fillId="3" borderId="50"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2" borderId="3" xfId="0" applyFont="1" applyFill="1" applyBorder="1" applyAlignment="1" applyProtection="1">
      <alignment horizontal="left"/>
    </xf>
    <xf numFmtId="0" fontId="13" fillId="2" borderId="0" xfId="0" applyFont="1" applyFill="1" applyBorder="1" applyAlignment="1" applyProtection="1">
      <alignment horizontal="left"/>
    </xf>
    <xf numFmtId="0" fontId="13" fillId="2" borderId="0" xfId="0" applyFont="1" applyFill="1" applyBorder="1" applyAlignment="1" applyProtection="1"/>
    <xf numFmtId="0" fontId="13" fillId="2" borderId="4" xfId="0" applyFont="1" applyFill="1" applyBorder="1" applyAlignment="1" applyProtection="1"/>
    <xf numFmtId="0" fontId="13" fillId="3" borderId="39"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xf>
    <xf numFmtId="0" fontId="13" fillId="3" borderId="39" xfId="0" applyFont="1" applyFill="1" applyBorder="1" applyAlignment="1" applyProtection="1">
      <alignment horizontal="center" wrapText="1"/>
    </xf>
    <xf numFmtId="0" fontId="13" fillId="3" borderId="14" xfId="0" applyFont="1" applyFill="1" applyBorder="1" applyAlignment="1" applyProtection="1">
      <alignment horizontal="center"/>
    </xf>
    <xf numFmtId="0" fontId="13" fillId="3" borderId="40" xfId="0" applyFont="1" applyFill="1" applyBorder="1" applyAlignment="1" applyProtection="1">
      <alignment horizontal="center"/>
    </xf>
    <xf numFmtId="0" fontId="13" fillId="2" borderId="3"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13" fillId="2" borderId="20" xfId="0" applyFont="1" applyFill="1" applyBorder="1" applyAlignment="1" applyProtection="1">
      <alignment horizontal="center" wrapText="1"/>
    </xf>
    <xf numFmtId="0" fontId="13" fillId="2" borderId="20" xfId="0" applyFont="1" applyFill="1" applyBorder="1" applyAlignment="1" applyProtection="1">
      <alignment horizontal="center"/>
    </xf>
    <xf numFmtId="0" fontId="14" fillId="3" borderId="41" xfId="0" applyFont="1" applyFill="1" applyBorder="1" applyAlignment="1" applyProtection="1">
      <alignment horizontal="center" vertical="center" wrapText="1"/>
    </xf>
    <xf numFmtId="0" fontId="14" fillId="3" borderId="20"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0" borderId="12" xfId="0" applyFont="1" applyBorder="1" applyAlignment="1" applyProtection="1">
      <alignment vertical="center" wrapText="1"/>
    </xf>
    <xf numFmtId="0" fontId="14" fillId="0" borderId="37" xfId="0" applyFont="1" applyBorder="1" applyAlignment="1" applyProtection="1">
      <alignment horizontal="left" vertical="center" wrapText="1"/>
    </xf>
    <xf numFmtId="0" fontId="14" fillId="0" borderId="38" xfId="0" applyFont="1" applyBorder="1" applyAlignment="1" applyProtection="1">
      <alignment horizontal="left" vertical="center" wrapText="1"/>
    </xf>
    <xf numFmtId="0" fontId="14" fillId="3" borderId="4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0" borderId="14" xfId="0" applyFont="1" applyBorder="1" applyAlignment="1" applyProtection="1">
      <alignment horizontal="left" vertical="center" wrapText="1"/>
    </xf>
    <xf numFmtId="0" fontId="14" fillId="0" borderId="67" xfId="0" applyFont="1" applyBorder="1" applyAlignment="1" applyProtection="1">
      <alignment horizontal="left" vertical="center" wrapText="1"/>
    </xf>
    <xf numFmtId="0" fontId="14" fillId="3" borderId="4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3" borderId="47" xfId="0" applyFont="1" applyFill="1" applyBorder="1" applyAlignment="1" applyProtection="1">
      <alignment horizontal="center" vertical="center" wrapText="1"/>
    </xf>
    <xf numFmtId="0" fontId="13" fillId="2" borderId="0" xfId="0" applyFont="1" applyFill="1" applyBorder="1" applyAlignment="1" applyProtection="1">
      <alignment vertical="center"/>
    </xf>
    <xf numFmtId="0" fontId="13" fillId="2" borderId="4" xfId="0" applyFont="1" applyFill="1" applyBorder="1" applyAlignment="1" applyProtection="1">
      <alignment vertical="center"/>
    </xf>
    <xf numFmtId="0" fontId="14" fillId="0" borderId="37" xfId="0" applyFont="1" applyBorder="1" applyAlignment="1" applyProtection="1">
      <alignment horizontal="left" wrapText="1"/>
    </xf>
    <xf numFmtId="0" fontId="14" fillId="0" borderId="38" xfId="0" applyFont="1" applyBorder="1" applyAlignment="1" applyProtection="1">
      <alignment horizontal="left" wrapText="1"/>
    </xf>
    <xf numFmtId="0" fontId="7" fillId="2" borderId="0" xfId="0" applyFont="1" applyFill="1" applyBorder="1" applyProtection="1"/>
    <xf numFmtId="0" fontId="14"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wrapText="1"/>
    </xf>
    <xf numFmtId="0" fontId="14" fillId="2" borderId="12"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wrapText="1"/>
    </xf>
    <xf numFmtId="0" fontId="16" fillId="2" borderId="0"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0" borderId="0" xfId="0" applyFont="1" applyBorder="1" applyAlignment="1" applyProtection="1">
      <alignment horizontal="center"/>
    </xf>
    <xf numFmtId="0" fontId="14" fillId="0" borderId="0" xfId="0" applyFont="1" applyBorder="1" applyProtection="1"/>
    <xf numFmtId="0" fontId="14" fillId="0" borderId="4" xfId="0" applyFont="1" applyBorder="1" applyProtection="1"/>
    <xf numFmtId="0" fontId="7" fillId="0" borderId="66" xfId="0" applyFont="1" applyBorder="1" applyAlignment="1" applyProtection="1">
      <alignment horizontal="center"/>
    </xf>
    <xf numFmtId="0" fontId="13" fillId="3" borderId="66" xfId="0" applyFont="1" applyFill="1" applyBorder="1" applyAlignment="1" applyProtection="1">
      <alignment horizontal="center" vertical="center" wrapText="1"/>
    </xf>
    <xf numFmtId="0" fontId="14" fillId="0" borderId="66" xfId="0" applyFont="1" applyBorder="1" applyAlignment="1" applyProtection="1">
      <alignment vertical="center" wrapText="1"/>
    </xf>
    <xf numFmtId="10" fontId="17" fillId="0" borderId="66" xfId="4" applyNumberFormat="1" applyFont="1" applyBorder="1" applyAlignment="1" applyProtection="1">
      <alignment horizontal="center" vertical="center" wrapText="1"/>
    </xf>
    <xf numFmtId="0" fontId="7" fillId="2" borderId="0" xfId="0" applyFont="1" applyFill="1" applyAlignment="1" applyProtection="1">
      <alignment horizontal="center"/>
    </xf>
    <xf numFmtId="0" fontId="7" fillId="0" borderId="11" xfId="0" applyFont="1" applyBorder="1" applyAlignment="1" applyProtection="1">
      <alignment horizontal="center"/>
    </xf>
    <xf numFmtId="0" fontId="7" fillId="0" borderId="21" xfId="0" applyFont="1" applyBorder="1" applyAlignment="1" applyProtection="1">
      <alignment horizontal="center"/>
    </xf>
    <xf numFmtId="0" fontId="7" fillId="2" borderId="11" xfId="0" applyFont="1" applyFill="1" applyBorder="1" applyAlignment="1" applyProtection="1">
      <alignment horizontal="center"/>
    </xf>
    <xf numFmtId="0" fontId="7" fillId="2" borderId="22" xfId="0" applyFont="1" applyFill="1" applyBorder="1" applyAlignment="1" applyProtection="1">
      <alignment horizontal="center"/>
    </xf>
    <xf numFmtId="0" fontId="7" fillId="2" borderId="21" xfId="0" applyFont="1" applyFill="1" applyBorder="1" applyAlignment="1" applyProtection="1">
      <alignment horizontal="center"/>
    </xf>
    <xf numFmtId="0" fontId="0" fillId="0" borderId="0" xfId="0" applyProtection="1"/>
    <xf numFmtId="0" fontId="7" fillId="0" borderId="0" xfId="0" applyFont="1" applyProtection="1"/>
    <xf numFmtId="0" fontId="0" fillId="2" borderId="0" xfId="0" applyFill="1" applyProtection="1"/>
    <xf numFmtId="0" fontId="7" fillId="0" borderId="1" xfId="0" applyFont="1" applyBorder="1" applyAlignment="1" applyProtection="1">
      <alignment horizontal="center"/>
    </xf>
    <xf numFmtId="0" fontId="1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6" fillId="2" borderId="0" xfId="0" applyFont="1" applyFill="1" applyBorder="1" applyAlignment="1" applyProtection="1">
      <alignment horizontal="center" vertical="center" wrapText="1"/>
    </xf>
    <xf numFmtId="0" fontId="7" fillId="0" borderId="0" xfId="0" applyFont="1" applyAlignment="1" applyProtection="1">
      <alignment horizontal="center"/>
    </xf>
    <xf numFmtId="0" fontId="11" fillId="2" borderId="1"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49" fontId="26" fillId="0" borderId="1" xfId="0" applyNumberFormat="1" applyFont="1" applyBorder="1" applyAlignment="1" applyProtection="1">
      <alignment horizontal="center" vertical="center"/>
    </xf>
    <xf numFmtId="0" fontId="28" fillId="2" borderId="0" xfId="0" applyFont="1" applyFill="1" applyBorder="1" applyAlignment="1" applyProtection="1">
      <alignment horizontal="left"/>
    </xf>
    <xf numFmtId="0" fontId="6" fillId="2" borderId="0" xfId="0" applyFont="1" applyFill="1" applyBorder="1" applyAlignment="1" applyProtection="1">
      <alignment horizontal="center"/>
    </xf>
    <xf numFmtId="0" fontId="13" fillId="3" borderId="33"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3" borderId="52" xfId="0" applyFont="1" applyFill="1" applyBorder="1" applyAlignment="1" applyProtection="1">
      <alignment horizontal="center" vertical="center" wrapText="1"/>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7" fillId="0" borderId="1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61" xfId="0" applyFont="1" applyFill="1" applyBorder="1" applyAlignment="1" applyProtection="1">
      <alignment horizontal="center" vertical="center" wrapText="1"/>
    </xf>
    <xf numFmtId="0" fontId="13" fillId="3" borderId="62" xfId="0" applyFont="1" applyFill="1" applyBorder="1" applyAlignment="1" applyProtection="1">
      <alignment horizontal="center" vertical="center" wrapText="1"/>
    </xf>
    <xf numFmtId="0" fontId="13" fillId="3" borderId="63" xfId="0" applyFont="1" applyFill="1" applyBorder="1" applyAlignment="1" applyProtection="1">
      <alignment horizontal="center" vertical="center" wrapText="1"/>
    </xf>
    <xf numFmtId="0" fontId="17" fillId="0" borderId="17" xfId="0" applyFont="1" applyFill="1" applyBorder="1" applyAlignment="1" applyProtection="1">
      <alignment horizontal="center" vertical="center" wrapText="1"/>
    </xf>
    <xf numFmtId="0" fontId="29" fillId="2" borderId="0" xfId="0" applyFont="1" applyFill="1" applyBorder="1" applyAlignment="1" applyProtection="1">
      <alignment horizontal="left"/>
    </xf>
    <xf numFmtId="0" fontId="13" fillId="2" borderId="0" xfId="0" applyFont="1" applyFill="1" applyBorder="1" applyAlignment="1" applyProtection="1">
      <alignment horizontal="center"/>
    </xf>
    <xf numFmtId="0" fontId="11" fillId="0" borderId="13" xfId="0" applyFont="1" applyBorder="1" applyAlignment="1" applyProtection="1">
      <alignment horizontal="left" vertical="center" wrapText="1"/>
    </xf>
    <xf numFmtId="0" fontId="11" fillId="0" borderId="35" xfId="0" applyFont="1" applyBorder="1" applyAlignment="1" applyProtection="1">
      <alignment horizontal="left" vertical="center" wrapText="1"/>
    </xf>
    <xf numFmtId="0" fontId="11" fillId="0" borderId="29" xfId="0" applyFont="1" applyBorder="1" applyAlignment="1" applyProtection="1">
      <alignment horizontal="left" vertical="center" wrapText="1"/>
    </xf>
    <xf numFmtId="0" fontId="13" fillId="3" borderId="41"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1" fillId="0" borderId="36" xfId="0" applyFont="1" applyBorder="1" applyAlignment="1" applyProtection="1">
      <alignment horizontal="left" vertical="center" wrapText="1"/>
    </xf>
    <xf numFmtId="0" fontId="13" fillId="3" borderId="57"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1" fillId="0" borderId="23" xfId="0" applyFont="1" applyBorder="1" applyAlignment="1" applyProtection="1">
      <alignment horizontal="left" vertical="center" wrapText="1"/>
    </xf>
    <xf numFmtId="0" fontId="11" fillId="0" borderId="59" xfId="0" applyFont="1" applyBorder="1" applyAlignment="1" applyProtection="1">
      <alignment horizontal="left" vertical="center" wrapText="1"/>
    </xf>
    <xf numFmtId="0" fontId="11" fillId="0" borderId="60" xfId="0" applyFont="1" applyBorder="1" applyAlignment="1" applyProtection="1">
      <alignment horizontal="left" vertical="center" wrapText="1"/>
    </xf>
    <xf numFmtId="0" fontId="19" fillId="0" borderId="13" xfId="0" applyFont="1" applyBorder="1" applyAlignment="1" applyProtection="1">
      <alignment horizontal="center" vertical="center" wrapText="1"/>
    </xf>
    <xf numFmtId="0" fontId="19" fillId="0" borderId="35" xfId="0" applyFont="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9" fillId="0" borderId="36" xfId="0" applyFont="1" applyBorder="1" applyAlignment="1" applyProtection="1">
      <alignment horizontal="center" vertical="center" wrapText="1"/>
    </xf>
    <xf numFmtId="0" fontId="11" fillId="0" borderId="13" xfId="0" applyNumberFormat="1" applyFont="1" applyBorder="1" applyAlignment="1" applyProtection="1">
      <alignment horizontal="left" vertical="center" wrapText="1"/>
    </xf>
    <xf numFmtId="0" fontId="11" fillId="0" borderId="35"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13" fillId="3" borderId="32"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58"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1" fillId="0" borderId="36" xfId="0" applyFont="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wrapText="1"/>
    </xf>
    <xf numFmtId="0" fontId="19" fillId="2" borderId="4" xfId="0" applyFont="1" applyFill="1" applyBorder="1" applyAlignment="1" applyProtection="1">
      <alignment vertical="center" wrapText="1"/>
    </xf>
    <xf numFmtId="0" fontId="13" fillId="0" borderId="0" xfId="0" applyFont="1" applyFill="1" applyBorder="1" applyAlignment="1" applyProtection="1">
      <alignment horizontal="center" vertical="center" wrapText="1"/>
    </xf>
    <xf numFmtId="0" fontId="13" fillId="2" borderId="4" xfId="0" applyFont="1" applyFill="1" applyBorder="1" applyAlignment="1" applyProtection="1">
      <alignment vertical="center" wrapText="1"/>
    </xf>
    <xf numFmtId="0" fontId="13" fillId="3" borderId="25"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0" borderId="11" xfId="0"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3" fillId="0" borderId="21" xfId="0" applyFont="1" applyBorder="1" applyAlignment="1" applyProtection="1">
      <alignment horizontal="left" vertical="center" wrapText="1"/>
    </xf>
    <xf numFmtId="0" fontId="7" fillId="0" borderId="0" xfId="0" applyFont="1" applyFill="1" applyProtection="1"/>
    <xf numFmtId="0" fontId="13" fillId="4" borderId="52" xfId="0" applyFont="1" applyFill="1" applyBorder="1" applyAlignment="1" applyProtection="1">
      <alignment horizontal="center" vertical="center" wrapText="1"/>
    </xf>
    <xf numFmtId="0" fontId="13" fillId="4" borderId="53" xfId="0" applyFont="1" applyFill="1" applyBorder="1" applyAlignment="1" applyProtection="1">
      <alignment horizontal="center" vertical="center" wrapText="1"/>
    </xf>
    <xf numFmtId="0" fontId="13" fillId="4" borderId="54"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0" fontId="13" fillId="4" borderId="21"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4" borderId="5" xfId="0" applyFont="1" applyFill="1" applyBorder="1" applyAlignment="1" applyProtection="1">
      <alignment horizontal="center" vertical="center" wrapText="1"/>
    </xf>
    <xf numFmtId="0" fontId="13" fillId="4" borderId="55"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56"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wrapText="1"/>
    </xf>
    <xf numFmtId="166" fontId="13" fillId="4" borderId="5"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10" fontId="14" fillId="0" borderId="1" xfId="4"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4" fontId="14" fillId="0" borderId="1" xfId="0" applyNumberFormat="1" applyFont="1" applyFill="1" applyBorder="1" applyAlignment="1" applyProtection="1">
      <alignment horizontal="center" vertical="center"/>
    </xf>
    <xf numFmtId="2" fontId="14" fillId="0" borderId="1" xfId="0" applyNumberFormat="1" applyFont="1" applyFill="1" applyBorder="1" applyAlignment="1" applyProtection="1">
      <alignment horizontal="center" vertical="center" wrapText="1"/>
    </xf>
    <xf numFmtId="2" fontId="14" fillId="2" borderId="1" xfId="0" applyNumberFormat="1" applyFont="1" applyFill="1" applyBorder="1" applyAlignment="1" applyProtection="1">
      <alignment horizontal="center" vertical="center" wrapText="1"/>
    </xf>
    <xf numFmtId="9" fontId="14" fillId="0" borderId="1" xfId="4" applyFont="1" applyFill="1" applyBorder="1" applyAlignment="1" applyProtection="1">
      <alignment horizontal="center" vertical="center" wrapText="1"/>
    </xf>
    <xf numFmtId="165" fontId="14" fillId="0" borderId="1" xfId="4" applyNumberFormat="1" applyFont="1" applyFill="1" applyBorder="1" applyAlignment="1" applyProtection="1">
      <alignment horizontal="center" vertical="center" wrapText="1"/>
    </xf>
    <xf numFmtId="166" fontId="14" fillId="0" borderId="5" xfId="0" applyNumberFormat="1"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167" fontId="14" fillId="2" borderId="0" xfId="0" applyNumberFormat="1" applyFont="1" applyFill="1" applyAlignment="1" applyProtection="1">
      <alignment horizontal="center" vertical="center"/>
    </xf>
    <xf numFmtId="0" fontId="14" fillId="2" borderId="0" xfId="0" applyFont="1" applyFill="1" applyAlignment="1" applyProtection="1">
      <alignment horizontal="center"/>
    </xf>
    <xf numFmtId="2" fontId="14" fillId="2" borderId="0" xfId="0" applyNumberFormat="1" applyFont="1" applyFill="1" applyProtection="1"/>
    <xf numFmtId="0" fontId="14" fillId="2" borderId="0" xfId="0" applyFont="1" applyFill="1" applyProtection="1"/>
    <xf numFmtId="0" fontId="13" fillId="2" borderId="0" xfId="0" applyFont="1" applyFill="1" applyProtection="1"/>
    <xf numFmtId="0" fontId="38" fillId="2" borderId="0" xfId="0" applyFont="1" applyFill="1" applyProtection="1"/>
    <xf numFmtId="0" fontId="14" fillId="2" borderId="1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10"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left" wrapText="1"/>
    </xf>
    <xf numFmtId="2" fontId="14" fillId="0" borderId="1" xfId="0" applyNumberFormat="1" applyFont="1" applyFill="1" applyBorder="1" applyAlignment="1" applyProtection="1">
      <alignment horizontal="left" wrapText="1"/>
    </xf>
    <xf numFmtId="0" fontId="14" fillId="2" borderId="21" xfId="0" applyFont="1" applyFill="1" applyBorder="1" applyAlignment="1" applyProtection="1">
      <alignment horizontal="left" vertical="center" wrapText="1"/>
    </xf>
    <xf numFmtId="9" fontId="14" fillId="2" borderId="0" xfId="4" applyFont="1" applyFill="1" applyBorder="1" applyAlignment="1" applyProtection="1">
      <alignment horizontal="center" vertical="center" wrapText="1"/>
    </xf>
    <xf numFmtId="2" fontId="14" fillId="2" borderId="0" xfId="0" applyNumberFormat="1" applyFont="1" applyFill="1" applyBorder="1" applyAlignment="1" applyProtection="1">
      <alignment vertical="center" wrapText="1"/>
    </xf>
    <xf numFmtId="0" fontId="14" fillId="2" borderId="0" xfId="0" applyNumberFormat="1" applyFont="1" applyFill="1" applyBorder="1" applyAlignment="1" applyProtection="1">
      <alignment horizontal="center" vertical="center" wrapText="1"/>
    </xf>
    <xf numFmtId="166" fontId="14" fillId="2" borderId="0" xfId="0" applyNumberFormat="1" applyFont="1" applyFill="1" applyBorder="1" applyAlignment="1" applyProtection="1">
      <alignment horizontal="center" vertical="center" wrapText="1"/>
    </xf>
    <xf numFmtId="2" fontId="14" fillId="0" borderId="1" xfId="0" applyNumberFormat="1" applyFont="1" applyFill="1" applyBorder="1" applyAlignment="1" applyProtection="1">
      <alignment horizontal="center" vertical="center"/>
    </xf>
    <xf numFmtId="0" fontId="14" fillId="0" borderId="1" xfId="0" applyFont="1" applyFill="1" applyBorder="1" applyAlignment="1" applyProtection="1">
      <alignment horizontal="left" vertical="center" wrapText="1"/>
    </xf>
    <xf numFmtId="0" fontId="13" fillId="2" borderId="0" xfId="0" applyFont="1" applyFill="1" applyBorder="1" applyAlignment="1" applyProtection="1">
      <alignment vertical="center" wrapText="1"/>
    </xf>
    <xf numFmtId="0" fontId="29" fillId="4" borderId="15" xfId="0" applyFont="1" applyFill="1" applyBorder="1" applyAlignment="1" applyProtection="1">
      <alignment horizontal="center" vertical="center" wrapText="1"/>
    </xf>
    <xf numFmtId="0" fontId="29" fillId="4" borderId="16" xfId="0" applyFont="1" applyFill="1" applyBorder="1" applyAlignment="1" applyProtection="1">
      <alignment horizontal="center" vertical="center" wrapText="1"/>
    </xf>
    <xf numFmtId="0" fontId="29" fillId="4" borderId="17" xfId="0" applyFont="1" applyFill="1" applyBorder="1" applyAlignment="1" applyProtection="1">
      <alignment horizontal="center" vertical="center" wrapText="1"/>
    </xf>
    <xf numFmtId="9" fontId="30" fillId="0" borderId="1" xfId="4" applyFont="1" applyFill="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0" fontId="14" fillId="0" borderId="0" xfId="0" applyFont="1" applyAlignment="1" applyProtection="1">
      <alignment horizontal="center" vertical="center"/>
    </xf>
    <xf numFmtId="0" fontId="30" fillId="0" borderId="0" xfId="0" applyFont="1" applyAlignment="1" applyProtection="1">
      <alignment horizontal="center" vertical="center"/>
    </xf>
    <xf numFmtId="0" fontId="14" fillId="0" borderId="0" xfId="0" applyFont="1" applyAlignment="1" applyProtection="1">
      <alignment horizontal="center"/>
    </xf>
    <xf numFmtId="0" fontId="13" fillId="0" borderId="0" xfId="0" applyFont="1" applyAlignment="1" applyProtection="1">
      <alignment horizontal="center"/>
    </xf>
    <xf numFmtId="0" fontId="38" fillId="0" borderId="0" xfId="0" applyFont="1" applyProtection="1"/>
    <xf numFmtId="0" fontId="14" fillId="0" borderId="11"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 fillId="0" borderId="1" xfId="0" applyFont="1" applyFill="1" applyBorder="1" applyAlignment="1" applyProtection="1">
      <alignment horizontal="center" vertical="center" wrapText="1"/>
    </xf>
    <xf numFmtId="165" fontId="11" fillId="0" borderId="1" xfId="4" applyNumberFormat="1"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wrapText="1"/>
    </xf>
    <xf numFmtId="2" fontId="14" fillId="0" borderId="0" xfId="0" applyNumberFormat="1" applyFont="1" applyFill="1" applyBorder="1" applyAlignment="1" applyProtection="1">
      <alignment horizontal="center" vertical="center" wrapText="1"/>
    </xf>
    <xf numFmtId="166" fontId="14" fillId="0" borderId="0" xfId="0" applyNumberFormat="1" applyFont="1" applyFill="1" applyBorder="1" applyAlignment="1" applyProtection="1">
      <alignment horizontal="center" vertical="center" wrapText="1"/>
    </xf>
    <xf numFmtId="166" fontId="40" fillId="0" borderId="0" xfId="0" applyNumberFormat="1" applyFont="1" applyFill="1" applyBorder="1" applyAlignment="1" applyProtection="1">
      <alignment horizontal="center" vertical="center" wrapText="1"/>
    </xf>
    <xf numFmtId="0" fontId="31" fillId="0" borderId="0" xfId="0" applyFont="1" applyAlignment="1" applyProtection="1">
      <alignment horizontal="center" vertical="center"/>
    </xf>
    <xf numFmtId="0" fontId="6" fillId="0" borderId="0" xfId="0" applyFont="1" applyAlignment="1" applyProtection="1">
      <alignment horizontal="center"/>
    </xf>
    <xf numFmtId="0" fontId="37" fillId="0" borderId="0" xfId="0" applyFont="1" applyProtection="1"/>
    <xf numFmtId="9" fontId="30" fillId="2" borderId="0" xfId="4" applyFont="1" applyFill="1" applyBorder="1" applyAlignment="1" applyProtection="1">
      <alignment horizontal="center" vertical="center" wrapText="1"/>
    </xf>
    <xf numFmtId="14" fontId="14"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right" vertical="center" wrapText="1"/>
    </xf>
    <xf numFmtId="0" fontId="6" fillId="2" borderId="0" xfId="0" applyFont="1" applyFill="1" applyBorder="1" applyProtection="1"/>
    <xf numFmtId="0" fontId="32" fillId="2" borderId="0" xfId="0" applyFont="1" applyFill="1" applyBorder="1" applyAlignment="1" applyProtection="1">
      <alignment vertical="center"/>
    </xf>
    <xf numFmtId="0" fontId="6" fillId="2" borderId="0" xfId="0" applyFont="1" applyFill="1" applyProtection="1"/>
    <xf numFmtId="0" fontId="31" fillId="2" borderId="0" xfId="0" applyFont="1" applyFill="1" applyAlignment="1" applyProtection="1">
      <alignment horizontal="center" vertical="center"/>
    </xf>
    <xf numFmtId="0" fontId="6" fillId="2" borderId="0" xfId="0" applyFont="1" applyFill="1" applyAlignment="1" applyProtection="1">
      <alignment horizontal="center"/>
    </xf>
    <xf numFmtId="0" fontId="6" fillId="0" borderId="0" xfId="0" applyFont="1" applyProtection="1"/>
    <xf numFmtId="0" fontId="10"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xf>
    <xf numFmtId="0" fontId="28" fillId="2" borderId="0" xfId="0" applyFont="1" applyFill="1" applyBorder="1" applyAlignment="1" applyProtection="1">
      <alignment horizontal="center"/>
    </xf>
    <xf numFmtId="0" fontId="6" fillId="2" borderId="4" xfId="0" applyFont="1" applyFill="1" applyBorder="1" applyAlignment="1" applyProtection="1">
      <alignment horizontal="center"/>
    </xf>
    <xf numFmtId="0" fontId="11" fillId="0" borderId="1"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29" fillId="2" borderId="0" xfId="0" applyFont="1" applyFill="1" applyBorder="1" applyAlignment="1" applyProtection="1">
      <alignment horizontal="center"/>
    </xf>
    <xf numFmtId="0" fontId="13" fillId="2" borderId="4" xfId="0" applyFont="1" applyFill="1" applyBorder="1" applyAlignment="1" applyProtection="1">
      <alignment horizontal="center"/>
    </xf>
    <xf numFmtId="0" fontId="13" fillId="2" borderId="4" xfId="0" applyFont="1" applyFill="1" applyBorder="1" applyAlignment="1" applyProtection="1">
      <alignment horizontal="center" vertical="center" wrapText="1"/>
    </xf>
    <xf numFmtId="0" fontId="11" fillId="0" borderId="11" xfId="0" applyFont="1" applyFill="1" applyBorder="1" applyAlignment="1" applyProtection="1">
      <alignment vertical="center" wrapText="1"/>
    </xf>
    <xf numFmtId="0" fontId="11" fillId="0" borderId="22"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4" fillId="0" borderId="1" xfId="0" applyFont="1" applyFill="1" applyBorder="1" applyAlignment="1" applyProtection="1">
      <alignment vertical="center" wrapText="1"/>
    </xf>
    <xf numFmtId="15" fontId="14" fillId="0" borderId="1" xfId="0" applyNumberFormat="1" applyFont="1" applyFill="1" applyBorder="1" applyAlignment="1" applyProtection="1">
      <alignment vertical="center"/>
    </xf>
    <xf numFmtId="9" fontId="11" fillId="0" borderId="1" xfId="4" applyFont="1" applyFill="1" applyBorder="1" applyAlignment="1" applyProtection="1">
      <alignment horizontal="center" vertical="center" wrapText="1"/>
    </xf>
    <xf numFmtId="0" fontId="11" fillId="0" borderId="1" xfId="0" applyFont="1" applyFill="1" applyBorder="1" applyAlignment="1" applyProtection="1">
      <alignment vertical="center" wrapText="1"/>
    </xf>
    <xf numFmtId="0" fontId="11" fillId="0" borderId="1"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1" fontId="14" fillId="0" borderId="1" xfId="0" applyNumberFormat="1" applyFont="1" applyFill="1" applyBorder="1" applyAlignment="1" applyProtection="1">
      <alignment horizontal="center" vertical="center" wrapText="1"/>
    </xf>
    <xf numFmtId="0" fontId="11" fillId="0" borderId="11" xfId="0" applyFont="1" applyFill="1" applyBorder="1" applyAlignment="1" applyProtection="1">
      <alignment horizontal="justify" vertical="center" wrapText="1"/>
    </xf>
    <xf numFmtId="0" fontId="11" fillId="0" borderId="22" xfId="0" applyFont="1" applyFill="1" applyBorder="1" applyAlignment="1" applyProtection="1">
      <alignment horizontal="justify" vertical="center" wrapText="1"/>
    </xf>
    <xf numFmtId="0" fontId="11" fillId="0" borderId="21" xfId="0" applyFont="1" applyFill="1" applyBorder="1" applyAlignment="1" applyProtection="1">
      <alignment horizontal="justify" vertical="center" wrapText="1"/>
    </xf>
    <xf numFmtId="2" fontId="14" fillId="0" borderId="1" xfId="0" applyNumberFormat="1" applyFont="1" applyFill="1" applyBorder="1" applyAlignment="1" applyProtection="1">
      <alignment vertical="center" wrapText="1"/>
    </xf>
    <xf numFmtId="9" fontId="14" fillId="0" borderId="1" xfId="4"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4" fillId="0" borderId="3"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166" fontId="13" fillId="0" borderId="0" xfId="0" applyNumberFormat="1" applyFont="1" applyFill="1" applyBorder="1" applyAlignment="1" applyProtection="1">
      <alignment horizontal="center" vertical="center" wrapText="1"/>
    </xf>
    <xf numFmtId="166" fontId="13" fillId="0" borderId="4" xfId="0" applyNumberFormat="1" applyFont="1" applyFill="1" applyBorder="1" applyAlignment="1" applyProtection="1">
      <alignment horizontal="center" vertical="center" wrapText="1"/>
    </xf>
    <xf numFmtId="0" fontId="13" fillId="0" borderId="31" xfId="0" applyFont="1" applyBorder="1" applyAlignment="1" applyProtection="1">
      <alignment horizontal="left" vertical="center" wrapText="1"/>
    </xf>
    <xf numFmtId="0" fontId="13" fillId="4" borderId="64"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65" xfId="0" applyFont="1" applyFill="1" applyBorder="1" applyAlignment="1" applyProtection="1">
      <alignment horizontal="center" vertical="center" wrapText="1"/>
    </xf>
    <xf numFmtId="0" fontId="13" fillId="4" borderId="62" xfId="0" applyFont="1" applyFill="1" applyBorder="1" applyAlignment="1" applyProtection="1">
      <alignment horizontal="center" vertical="center" wrapText="1"/>
    </xf>
    <xf numFmtId="0" fontId="13" fillId="4" borderId="63" xfId="0" applyFont="1" applyFill="1" applyBorder="1" applyAlignment="1" applyProtection="1">
      <alignment horizontal="center" vertical="center" wrapText="1"/>
    </xf>
    <xf numFmtId="9" fontId="30" fillId="0" borderId="17" xfId="4"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1" fillId="0" borderId="17" xfId="0" applyFont="1" applyFill="1" applyBorder="1" applyAlignment="1" applyProtection="1">
      <alignment horizontal="center" vertical="center" wrapText="1"/>
    </xf>
    <xf numFmtId="2"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66" fontId="11" fillId="0" borderId="5" xfId="0" applyNumberFormat="1" applyFont="1" applyFill="1" applyBorder="1" applyAlignment="1" applyProtection="1">
      <alignment horizontal="center" vertical="center" wrapText="1"/>
    </xf>
    <xf numFmtId="1" fontId="11" fillId="0" borderId="1"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7" fillId="0" borderId="0" xfId="0" applyFont="1" applyBorder="1" applyProtection="1"/>
    <xf numFmtId="0" fontId="6" fillId="2" borderId="0" xfId="0" applyFont="1" applyFill="1" applyBorder="1" applyAlignment="1" applyProtection="1">
      <alignment vertical="center"/>
    </xf>
    <xf numFmtId="0" fontId="32" fillId="2" borderId="0" xfId="0" applyFont="1" applyFill="1" applyBorder="1" applyAlignment="1" applyProtection="1">
      <alignment horizontal="center" vertical="center" wrapText="1"/>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78">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48</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47</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xmlns=""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A2" sqref="A2:C37"/>
    </sheetView>
  </sheetViews>
  <sheetFormatPr baseColWidth="10" defaultRowHeight="12.75" x14ac:dyDescent="0.2"/>
  <cols>
    <col min="1" max="1" width="36.5703125" style="6" customWidth="1"/>
    <col min="2" max="2" width="125" style="6" hidden="1" customWidth="1"/>
    <col min="3" max="4" width="44" style="6" customWidth="1"/>
    <col min="5" max="5" width="89.28515625" style="6" customWidth="1"/>
    <col min="6" max="6" width="91.85546875" style="6" customWidth="1"/>
    <col min="7" max="7" width="39.42578125" style="6" customWidth="1"/>
    <col min="8" max="16384" width="11.42578125" style="6"/>
  </cols>
  <sheetData>
    <row r="1" spans="1:7" ht="63.75" x14ac:dyDescent="0.2">
      <c r="A1" s="7" t="s">
        <v>57</v>
      </c>
      <c r="B1" s="31" t="s">
        <v>344</v>
      </c>
      <c r="C1" s="8" t="s">
        <v>58</v>
      </c>
      <c r="D1" s="8" t="s">
        <v>113</v>
      </c>
      <c r="E1" s="8" t="s">
        <v>115</v>
      </c>
      <c r="F1" s="8" t="s">
        <v>107</v>
      </c>
      <c r="G1" s="9" t="s">
        <v>106</v>
      </c>
    </row>
    <row r="2" spans="1:7" ht="53.25" customHeight="1" x14ac:dyDescent="0.2">
      <c r="A2" s="88" t="s">
        <v>2</v>
      </c>
      <c r="B2" s="93" t="s">
        <v>345</v>
      </c>
      <c r="C2" s="86" t="s">
        <v>59</v>
      </c>
      <c r="D2" s="93" t="s">
        <v>114</v>
      </c>
      <c r="E2" s="10" t="s">
        <v>60</v>
      </c>
      <c r="F2" s="86" t="s">
        <v>123</v>
      </c>
      <c r="G2" s="83" t="s">
        <v>122</v>
      </c>
    </row>
    <row r="3" spans="1:7" ht="69.75" customHeight="1" x14ac:dyDescent="0.2">
      <c r="A3" s="88"/>
      <c r="B3" s="94"/>
      <c r="C3" s="86"/>
      <c r="D3" s="94"/>
      <c r="E3" s="10" t="s">
        <v>61</v>
      </c>
      <c r="F3" s="86"/>
      <c r="G3" s="83"/>
    </row>
    <row r="4" spans="1:7" ht="53.25" customHeight="1" x14ac:dyDescent="0.2">
      <c r="A4" s="88"/>
      <c r="B4" s="94"/>
      <c r="C4" s="86"/>
      <c r="D4" s="94"/>
      <c r="E4" s="10" t="s">
        <v>62</v>
      </c>
      <c r="F4" s="86"/>
      <c r="G4" s="83"/>
    </row>
    <row r="5" spans="1:7" ht="53.25" customHeight="1" x14ac:dyDescent="0.2">
      <c r="A5" s="88"/>
      <c r="B5" s="94"/>
      <c r="C5" s="86"/>
      <c r="D5" s="94"/>
      <c r="E5" s="10" t="s">
        <v>63</v>
      </c>
      <c r="F5" s="86"/>
      <c r="G5" s="83"/>
    </row>
    <row r="6" spans="1:7" ht="53.25" customHeight="1" x14ac:dyDescent="0.2">
      <c r="A6" s="88"/>
      <c r="B6" s="94"/>
      <c r="C6" s="86"/>
      <c r="D6" s="95"/>
      <c r="E6" s="10" t="s">
        <v>64</v>
      </c>
      <c r="F6" s="86"/>
      <c r="G6" s="83"/>
    </row>
    <row r="7" spans="1:7" ht="53.25" customHeight="1" x14ac:dyDescent="0.2">
      <c r="A7" s="88"/>
      <c r="B7" s="94"/>
      <c r="C7" s="86" t="s">
        <v>65</v>
      </c>
      <c r="D7" s="93" t="s">
        <v>118</v>
      </c>
      <c r="E7" s="10" t="s">
        <v>66</v>
      </c>
      <c r="F7" s="86"/>
      <c r="G7" s="83"/>
    </row>
    <row r="8" spans="1:7" ht="53.25" customHeight="1" x14ac:dyDescent="0.2">
      <c r="A8" s="88"/>
      <c r="B8" s="95"/>
      <c r="C8" s="86"/>
      <c r="D8" s="95"/>
      <c r="E8" s="10" t="s">
        <v>67</v>
      </c>
      <c r="F8" s="86"/>
      <c r="G8" s="83"/>
    </row>
    <row r="9" spans="1:7" ht="60.75" customHeight="1" x14ac:dyDescent="0.2">
      <c r="A9" s="88" t="s">
        <v>109</v>
      </c>
      <c r="B9" s="93" t="s">
        <v>346</v>
      </c>
      <c r="C9" s="86" t="s">
        <v>68</v>
      </c>
      <c r="D9" s="93" t="s">
        <v>116</v>
      </c>
      <c r="E9" s="10" t="s">
        <v>69</v>
      </c>
      <c r="F9" s="86" t="s">
        <v>110</v>
      </c>
      <c r="G9" s="83" t="s">
        <v>120</v>
      </c>
    </row>
    <row r="10" spans="1:7" ht="53.25" customHeight="1" x14ac:dyDescent="0.2">
      <c r="A10" s="88"/>
      <c r="B10" s="94"/>
      <c r="C10" s="86"/>
      <c r="D10" s="94"/>
      <c r="E10" s="10" t="s">
        <v>70</v>
      </c>
      <c r="F10" s="86"/>
      <c r="G10" s="83"/>
    </row>
    <row r="11" spans="1:7" ht="53.25" customHeight="1" x14ac:dyDescent="0.2">
      <c r="A11" s="88"/>
      <c r="B11" s="94"/>
      <c r="C11" s="86"/>
      <c r="D11" s="95"/>
      <c r="E11" s="10" t="s">
        <v>71</v>
      </c>
      <c r="F11" s="86"/>
      <c r="G11" s="83"/>
    </row>
    <row r="12" spans="1:7" ht="53.25" customHeight="1" x14ac:dyDescent="0.2">
      <c r="A12" s="88"/>
      <c r="B12" s="94"/>
      <c r="C12" s="86" t="s">
        <v>72</v>
      </c>
      <c r="D12" s="93" t="s">
        <v>116</v>
      </c>
      <c r="E12" s="10" t="s">
        <v>73</v>
      </c>
      <c r="F12" s="86"/>
      <c r="G12" s="83"/>
    </row>
    <row r="13" spans="1:7" ht="53.25" customHeight="1" x14ac:dyDescent="0.2">
      <c r="A13" s="88"/>
      <c r="B13" s="94"/>
      <c r="C13" s="86"/>
      <c r="D13" s="94"/>
      <c r="E13" s="10" t="s">
        <v>74</v>
      </c>
      <c r="F13" s="86"/>
      <c r="G13" s="83"/>
    </row>
    <row r="14" spans="1:7" ht="53.25" customHeight="1" x14ac:dyDescent="0.2">
      <c r="A14" s="88"/>
      <c r="B14" s="94"/>
      <c r="C14" s="86"/>
      <c r="D14" s="94"/>
      <c r="E14" s="10" t="s">
        <v>75</v>
      </c>
      <c r="F14" s="86"/>
      <c r="G14" s="83"/>
    </row>
    <row r="15" spans="1:7" ht="53.25" customHeight="1" x14ac:dyDescent="0.2">
      <c r="A15" s="88"/>
      <c r="B15" s="94"/>
      <c r="C15" s="86"/>
      <c r="D15" s="94"/>
      <c r="E15" s="10" t="s">
        <v>76</v>
      </c>
      <c r="F15" s="86"/>
      <c r="G15" s="83"/>
    </row>
    <row r="16" spans="1:7" ht="53.25" customHeight="1" x14ac:dyDescent="0.2">
      <c r="A16" s="88"/>
      <c r="B16" s="94"/>
      <c r="C16" s="86"/>
      <c r="D16" s="94"/>
      <c r="E16" s="10" t="s">
        <v>77</v>
      </c>
      <c r="F16" s="86"/>
      <c r="G16" s="83"/>
    </row>
    <row r="17" spans="1:7" ht="53.25" customHeight="1" x14ac:dyDescent="0.2">
      <c r="A17" s="88"/>
      <c r="B17" s="94"/>
      <c r="C17" s="86"/>
      <c r="D17" s="95"/>
      <c r="E17" s="10" t="s">
        <v>78</v>
      </c>
      <c r="F17" s="86"/>
      <c r="G17" s="83"/>
    </row>
    <row r="18" spans="1:7" ht="53.25" customHeight="1" x14ac:dyDescent="0.2">
      <c r="A18" s="88"/>
      <c r="B18" s="94"/>
      <c r="C18" s="86" t="s">
        <v>65</v>
      </c>
      <c r="D18" s="93" t="s">
        <v>118</v>
      </c>
      <c r="E18" s="11" t="s">
        <v>66</v>
      </c>
      <c r="F18" s="86"/>
      <c r="G18" s="83"/>
    </row>
    <row r="19" spans="1:7" ht="53.25" customHeight="1" x14ac:dyDescent="0.2">
      <c r="A19" s="88"/>
      <c r="B19" s="95"/>
      <c r="C19" s="86"/>
      <c r="D19" s="95"/>
      <c r="E19" s="11" t="s">
        <v>67</v>
      </c>
      <c r="F19" s="86"/>
      <c r="G19" s="83"/>
    </row>
    <row r="20" spans="1:7" ht="53.25" customHeight="1" x14ac:dyDescent="0.2">
      <c r="A20" s="88" t="s">
        <v>79</v>
      </c>
      <c r="B20" s="93" t="s">
        <v>347</v>
      </c>
      <c r="C20" s="86" t="s">
        <v>65</v>
      </c>
      <c r="D20" s="93" t="s">
        <v>119</v>
      </c>
      <c r="E20" s="10" t="s">
        <v>80</v>
      </c>
      <c r="F20" s="86" t="s">
        <v>111</v>
      </c>
      <c r="G20" s="83" t="s">
        <v>108</v>
      </c>
    </row>
    <row r="21" spans="1:7" ht="53.25" customHeight="1" x14ac:dyDescent="0.2">
      <c r="A21" s="88"/>
      <c r="B21" s="94"/>
      <c r="C21" s="86"/>
      <c r="D21" s="94"/>
      <c r="E21" s="10" t="s">
        <v>81</v>
      </c>
      <c r="F21" s="87"/>
      <c r="G21" s="84"/>
    </row>
    <row r="22" spans="1:7" ht="53.25" customHeight="1" x14ac:dyDescent="0.2">
      <c r="A22" s="88"/>
      <c r="B22" s="94"/>
      <c r="C22" s="86"/>
      <c r="D22" s="94"/>
      <c r="E22" s="10" t="s">
        <v>66</v>
      </c>
      <c r="F22" s="87"/>
      <c r="G22" s="84"/>
    </row>
    <row r="23" spans="1:7" ht="53.25" customHeight="1" x14ac:dyDescent="0.2">
      <c r="A23" s="88"/>
      <c r="B23" s="94"/>
      <c r="C23" s="86"/>
      <c r="D23" s="94"/>
      <c r="E23" s="10" t="s">
        <v>67</v>
      </c>
      <c r="F23" s="87"/>
      <c r="G23" s="84"/>
    </row>
    <row r="24" spans="1:7" ht="53.25" customHeight="1" x14ac:dyDescent="0.2">
      <c r="A24" s="88"/>
      <c r="B24" s="95"/>
      <c r="C24" s="86"/>
      <c r="D24" s="95"/>
      <c r="E24" s="10" t="s">
        <v>82</v>
      </c>
      <c r="F24" s="87"/>
      <c r="G24" s="84"/>
    </row>
    <row r="25" spans="1:7" ht="40.5" customHeight="1" x14ac:dyDescent="0.2">
      <c r="A25" s="89" t="s">
        <v>83</v>
      </c>
      <c r="B25" s="93" t="s">
        <v>348</v>
      </c>
      <c r="C25" s="86" t="s">
        <v>65</v>
      </c>
      <c r="D25" s="93" t="s">
        <v>118</v>
      </c>
      <c r="E25" s="10" t="s">
        <v>84</v>
      </c>
      <c r="F25" s="92" t="s">
        <v>124</v>
      </c>
      <c r="G25" s="83" t="s">
        <v>108</v>
      </c>
    </row>
    <row r="26" spans="1:7" ht="20.25" customHeight="1" x14ac:dyDescent="0.2">
      <c r="A26" s="89"/>
      <c r="B26" s="97"/>
      <c r="C26" s="86"/>
      <c r="D26" s="94"/>
      <c r="E26" s="10" t="s">
        <v>66</v>
      </c>
      <c r="F26" s="86"/>
      <c r="G26" s="83"/>
    </row>
    <row r="27" spans="1:7" ht="20.25" customHeight="1" x14ac:dyDescent="0.2">
      <c r="A27" s="89"/>
      <c r="B27" s="97"/>
      <c r="C27" s="86"/>
      <c r="D27" s="94"/>
      <c r="E27" s="10" t="s">
        <v>67</v>
      </c>
      <c r="F27" s="86"/>
      <c r="G27" s="83"/>
    </row>
    <row r="28" spans="1:7" ht="20.25" customHeight="1" x14ac:dyDescent="0.2">
      <c r="A28" s="89"/>
      <c r="B28" s="97"/>
      <c r="C28" s="86"/>
      <c r="D28" s="95"/>
      <c r="E28" s="10" t="s">
        <v>82</v>
      </c>
      <c r="F28" s="86"/>
      <c r="G28" s="83"/>
    </row>
    <row r="29" spans="1:7" ht="33" customHeight="1" x14ac:dyDescent="0.2">
      <c r="A29" s="89"/>
      <c r="B29" s="97"/>
      <c r="C29" s="86" t="s">
        <v>85</v>
      </c>
      <c r="D29" s="93" t="s">
        <v>117</v>
      </c>
      <c r="E29" s="10" t="s">
        <v>86</v>
      </c>
      <c r="F29" s="86" t="s">
        <v>112</v>
      </c>
      <c r="G29" s="83" t="s">
        <v>121</v>
      </c>
    </row>
    <row r="30" spans="1:7" ht="33" customHeight="1" x14ac:dyDescent="0.2">
      <c r="A30" s="89"/>
      <c r="B30" s="97"/>
      <c r="C30" s="86"/>
      <c r="D30" s="94"/>
      <c r="E30" s="10" t="s">
        <v>87</v>
      </c>
      <c r="F30" s="86"/>
      <c r="G30" s="83"/>
    </row>
    <row r="31" spans="1:7" ht="33" customHeight="1" x14ac:dyDescent="0.2">
      <c r="A31" s="89"/>
      <c r="B31" s="97"/>
      <c r="C31" s="86"/>
      <c r="D31" s="94"/>
      <c r="E31" s="10" t="s">
        <v>88</v>
      </c>
      <c r="F31" s="86"/>
      <c r="G31" s="83"/>
    </row>
    <row r="32" spans="1:7" ht="28.5" customHeight="1" x14ac:dyDescent="0.2">
      <c r="A32" s="89"/>
      <c r="B32" s="97"/>
      <c r="C32" s="86"/>
      <c r="D32" s="94"/>
      <c r="E32" s="10" t="s">
        <v>89</v>
      </c>
      <c r="F32" s="86"/>
      <c r="G32" s="83"/>
    </row>
    <row r="33" spans="1:7" ht="28.5" customHeight="1" x14ac:dyDescent="0.2">
      <c r="A33" s="89"/>
      <c r="B33" s="97"/>
      <c r="C33" s="86"/>
      <c r="D33" s="94"/>
      <c r="E33" s="10" t="s">
        <v>90</v>
      </c>
      <c r="F33" s="86"/>
      <c r="G33" s="83"/>
    </row>
    <row r="34" spans="1:7" ht="30.75" customHeight="1" x14ac:dyDescent="0.2">
      <c r="A34" s="89"/>
      <c r="B34" s="97"/>
      <c r="C34" s="86"/>
      <c r="D34" s="94"/>
      <c r="E34" s="10" t="s">
        <v>91</v>
      </c>
      <c r="F34" s="86"/>
      <c r="G34" s="83"/>
    </row>
    <row r="35" spans="1:7" ht="30.75" customHeight="1" x14ac:dyDescent="0.2">
      <c r="A35" s="89"/>
      <c r="B35" s="98"/>
      <c r="C35" s="86"/>
      <c r="D35" s="95"/>
      <c r="E35" s="10" t="s">
        <v>92</v>
      </c>
      <c r="F35" s="86"/>
      <c r="G35" s="83"/>
    </row>
    <row r="36" spans="1:7" ht="53.25" customHeight="1" x14ac:dyDescent="0.2">
      <c r="A36" s="89" t="s">
        <v>93</v>
      </c>
      <c r="B36" s="86" t="s">
        <v>349</v>
      </c>
      <c r="C36" s="86" t="s">
        <v>65</v>
      </c>
      <c r="D36" s="93" t="s">
        <v>118</v>
      </c>
      <c r="E36" s="10" t="s">
        <v>66</v>
      </c>
      <c r="F36" s="86" t="s">
        <v>125</v>
      </c>
      <c r="G36" s="83" t="s">
        <v>108</v>
      </c>
    </row>
    <row r="37" spans="1:7" ht="112.5" customHeight="1" thickBot="1" x14ac:dyDescent="0.25">
      <c r="A37" s="90"/>
      <c r="B37" s="99"/>
      <c r="C37" s="91"/>
      <c r="D37" s="96"/>
      <c r="E37" s="12" t="s">
        <v>67</v>
      </c>
      <c r="F37" s="91"/>
      <c r="G37" s="85"/>
    </row>
  </sheetData>
  <autoFilter ref="A1:F37"/>
  <mergeCells count="40">
    <mergeCell ref="A9:A19"/>
    <mergeCell ref="D29:D35"/>
    <mergeCell ref="C7:C8"/>
    <mergeCell ref="B36:B37"/>
    <mergeCell ref="B2:B8"/>
    <mergeCell ref="D2:D6"/>
    <mergeCell ref="D7:D8"/>
    <mergeCell ref="D9:D11"/>
    <mergeCell ref="D12:D17"/>
    <mergeCell ref="D18:D19"/>
    <mergeCell ref="D20:D24"/>
    <mergeCell ref="B9:B19"/>
    <mergeCell ref="B20:B24"/>
    <mergeCell ref="F29:F35"/>
    <mergeCell ref="A25:A35"/>
    <mergeCell ref="C25:C28"/>
    <mergeCell ref="D25:D28"/>
    <mergeCell ref="D36:D37"/>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abSelected="1" view="pageBreakPreview" zoomScale="70" zoomScaleNormal="80" zoomScaleSheetLayoutView="70" workbookViewId="0">
      <selection activeCell="E8" sqref="E8:I8"/>
    </sheetView>
  </sheetViews>
  <sheetFormatPr baseColWidth="10" defaultRowHeight="15.75" x14ac:dyDescent="0.25"/>
  <cols>
    <col min="1" max="1" width="6.42578125" style="154" customWidth="1"/>
    <col min="2" max="2" width="15.85546875" style="154" customWidth="1"/>
    <col min="3" max="3" width="44.28515625" style="157" customWidth="1"/>
    <col min="4" max="4" width="28.28515625" style="154" customWidth="1"/>
    <col min="5" max="5" width="28.28515625" style="154" hidden="1" customWidth="1"/>
    <col min="6" max="6" width="59.140625" style="245" customWidth="1"/>
    <col min="7" max="7" width="23.7109375" style="237" customWidth="1"/>
    <col min="8" max="8" width="12" style="237" customWidth="1"/>
    <col min="9" max="9" width="18.28515625" style="237" customWidth="1"/>
    <col min="10" max="16384" width="11.42578125" style="144"/>
  </cols>
  <sheetData>
    <row r="1" spans="1:9" ht="38.25" customHeight="1" x14ac:dyDescent="0.25">
      <c r="A1" s="140"/>
      <c r="B1" s="140"/>
      <c r="C1" s="141" t="s">
        <v>31</v>
      </c>
      <c r="D1" s="141"/>
      <c r="E1" s="141"/>
      <c r="F1" s="141"/>
      <c r="G1" s="141"/>
      <c r="H1" s="142" t="s">
        <v>12</v>
      </c>
      <c r="I1" s="143" t="s">
        <v>174</v>
      </c>
    </row>
    <row r="2" spans="1:9" ht="38.25" customHeight="1" x14ac:dyDescent="0.25">
      <c r="A2" s="140"/>
      <c r="B2" s="140"/>
      <c r="C2" s="141" t="s">
        <v>32</v>
      </c>
      <c r="D2" s="141"/>
      <c r="E2" s="141"/>
      <c r="F2" s="141"/>
      <c r="G2" s="141"/>
      <c r="H2" s="142" t="s">
        <v>13</v>
      </c>
      <c r="I2" s="145" t="s">
        <v>175</v>
      </c>
    </row>
    <row r="3" spans="1:9" ht="3.75" customHeight="1" x14ac:dyDescent="0.25">
      <c r="A3" s="146"/>
      <c r="B3" s="147"/>
      <c r="C3" s="147"/>
      <c r="D3" s="147"/>
      <c r="E3" s="147"/>
      <c r="F3" s="148"/>
      <c r="G3" s="149"/>
      <c r="H3" s="149"/>
      <c r="I3" s="150"/>
    </row>
    <row r="4" spans="1:9" ht="27" customHeight="1" x14ac:dyDescent="0.25">
      <c r="A4" s="151"/>
      <c r="B4" s="152"/>
      <c r="C4" s="152"/>
      <c r="D4" s="152"/>
      <c r="E4" s="152"/>
      <c r="F4" s="152"/>
      <c r="G4" s="152"/>
      <c r="H4" s="152"/>
      <c r="I4" s="153"/>
    </row>
    <row r="5" spans="1:9" ht="6" customHeight="1" x14ac:dyDescent="0.25">
      <c r="A5" s="146"/>
      <c r="B5" s="147"/>
      <c r="C5" s="147"/>
      <c r="D5" s="147"/>
      <c r="E5" s="147"/>
      <c r="F5" s="148"/>
      <c r="G5" s="149"/>
      <c r="H5" s="149"/>
      <c r="I5" s="150"/>
    </row>
    <row r="6" spans="1:9" ht="39.75" customHeight="1" x14ac:dyDescent="0.25">
      <c r="B6" s="155" t="s">
        <v>102</v>
      </c>
      <c r="C6" s="155"/>
      <c r="D6" s="156">
        <v>2017</v>
      </c>
      <c r="F6" s="157"/>
      <c r="G6" s="144"/>
      <c r="H6" s="144"/>
      <c r="I6" s="144"/>
    </row>
    <row r="7" spans="1:9" ht="5.25" customHeight="1" x14ac:dyDescent="0.25">
      <c r="A7" s="146"/>
      <c r="B7" s="147"/>
      <c r="C7" s="147"/>
      <c r="D7" s="147"/>
      <c r="E7" s="147"/>
      <c r="F7" s="148"/>
      <c r="G7" s="149"/>
      <c r="H7" s="149"/>
      <c r="I7" s="150"/>
    </row>
    <row r="8" spans="1:9" ht="409.6" customHeight="1" x14ac:dyDescent="0.25">
      <c r="A8" s="158" t="s">
        <v>194</v>
      </c>
      <c r="B8" s="159"/>
      <c r="C8" s="160" t="s">
        <v>83</v>
      </c>
      <c r="D8" s="161" t="s">
        <v>350</v>
      </c>
      <c r="E8" s="102" t="str">
        <f>IFERROR(VLOOKUP(C8,'Validac Área Obj. Estr. Proy.'!A2:B37,2,FALSE),"")</f>
        <v>Acuerdo 02 de 2007: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F8" s="103"/>
      <c r="G8" s="103"/>
      <c r="H8" s="103"/>
      <c r="I8" s="104"/>
    </row>
    <row r="9" spans="1:9" ht="3.75" customHeight="1" x14ac:dyDescent="0.25">
      <c r="A9" s="162"/>
      <c r="B9" s="163"/>
      <c r="C9" s="163"/>
      <c r="D9" s="163"/>
      <c r="E9" s="163"/>
      <c r="F9" s="163"/>
      <c r="G9" s="163"/>
      <c r="H9" s="163"/>
      <c r="I9" s="164"/>
    </row>
    <row r="10" spans="1:9" ht="31.5" customHeight="1" x14ac:dyDescent="0.25">
      <c r="A10" s="165" t="s">
        <v>195</v>
      </c>
      <c r="B10" s="165"/>
      <c r="C10" s="166" t="s">
        <v>34</v>
      </c>
      <c r="D10" s="167" t="s">
        <v>43</v>
      </c>
      <c r="E10" s="167"/>
      <c r="F10" s="167"/>
      <c r="G10" s="167"/>
      <c r="H10" s="167"/>
      <c r="I10" s="167"/>
    </row>
    <row r="11" spans="1:9" ht="30.75" customHeight="1" x14ac:dyDescent="0.25">
      <c r="A11" s="165"/>
      <c r="B11" s="165"/>
      <c r="C11" s="166" t="s">
        <v>49</v>
      </c>
      <c r="D11" s="167"/>
      <c r="E11" s="167"/>
      <c r="F11" s="167"/>
      <c r="G11" s="167"/>
      <c r="H11" s="167"/>
      <c r="I11" s="167"/>
    </row>
    <row r="12" spans="1:9" ht="3.75" customHeight="1" x14ac:dyDescent="0.25">
      <c r="A12" s="162"/>
      <c r="B12" s="163"/>
      <c r="C12" s="163"/>
      <c r="D12" s="163"/>
      <c r="E12" s="163"/>
      <c r="F12" s="163"/>
      <c r="G12" s="163"/>
      <c r="H12" s="163"/>
      <c r="I12" s="164"/>
    </row>
    <row r="13" spans="1:9" ht="56.25" customHeight="1" x14ac:dyDescent="0.25">
      <c r="A13" s="168" t="s">
        <v>196</v>
      </c>
      <c r="B13" s="169"/>
      <c r="C13" s="170" t="s">
        <v>53</v>
      </c>
      <c r="D13" s="171" t="s">
        <v>197</v>
      </c>
      <c r="E13" s="172"/>
      <c r="F13" s="173"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174"/>
      <c r="H13" s="174"/>
      <c r="I13" s="175"/>
    </row>
    <row r="14" spans="1:9" ht="63" customHeight="1" x14ac:dyDescent="0.25">
      <c r="A14" s="176"/>
      <c r="B14" s="177"/>
      <c r="C14" s="170" t="s">
        <v>56</v>
      </c>
      <c r="D14" s="171"/>
      <c r="E14" s="172"/>
      <c r="F14" s="173"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174"/>
      <c r="H14" s="174"/>
      <c r="I14" s="175"/>
    </row>
    <row r="15" spans="1:9" ht="3.75" customHeight="1" x14ac:dyDescent="0.25">
      <c r="A15" s="178"/>
      <c r="B15" s="179"/>
      <c r="C15" s="179"/>
      <c r="D15" s="179"/>
      <c r="E15" s="179"/>
      <c r="F15" s="180"/>
      <c r="G15" s="180"/>
      <c r="H15" s="180"/>
      <c r="I15" s="181"/>
    </row>
    <row r="16" spans="1:9" ht="3.75" customHeight="1" x14ac:dyDescent="0.25">
      <c r="A16" s="178"/>
      <c r="B16" s="179"/>
      <c r="C16" s="179"/>
      <c r="D16" s="179"/>
      <c r="E16" s="179"/>
      <c r="F16" s="180"/>
      <c r="G16" s="180"/>
      <c r="H16" s="180"/>
      <c r="I16" s="181"/>
    </row>
    <row r="17" spans="1:9" ht="3.75" customHeight="1" x14ac:dyDescent="0.25">
      <c r="A17" s="178"/>
      <c r="B17" s="179"/>
      <c r="C17" s="179"/>
      <c r="D17" s="179"/>
      <c r="E17" s="179"/>
      <c r="F17" s="180"/>
      <c r="G17" s="180"/>
      <c r="H17" s="180"/>
      <c r="I17" s="181"/>
    </row>
    <row r="18" spans="1:9" ht="68.25" customHeight="1" x14ac:dyDescent="0.25">
      <c r="A18" s="182" t="s">
        <v>198</v>
      </c>
      <c r="B18" s="183"/>
      <c r="C18" s="183"/>
      <c r="D18" s="184"/>
      <c r="E18" s="185"/>
      <c r="F18" s="186" t="s">
        <v>199</v>
      </c>
      <c r="G18" s="187"/>
      <c r="H18" s="187"/>
      <c r="I18" s="188"/>
    </row>
    <row r="19" spans="1:9" ht="9.75" customHeight="1" x14ac:dyDescent="0.25">
      <c r="A19" s="189"/>
      <c r="B19" s="190"/>
      <c r="C19" s="190"/>
      <c r="D19" s="190"/>
      <c r="E19" s="191"/>
      <c r="F19" s="192"/>
      <c r="G19" s="193"/>
      <c r="H19" s="193"/>
      <c r="I19" s="193"/>
    </row>
    <row r="20" spans="1:9" ht="25.5" customHeight="1" x14ac:dyDescent="0.25">
      <c r="A20" s="194" t="s">
        <v>28</v>
      </c>
      <c r="B20" s="195"/>
      <c r="C20" s="195"/>
      <c r="D20" s="196"/>
      <c r="E20" s="197" t="str">
        <f>+VLOOKUP($A$20,Listas!$X$39:$Y$43,2,FALSE)</f>
        <v>_ob3</v>
      </c>
      <c r="F20" s="198" t="s">
        <v>159</v>
      </c>
      <c r="G20" s="198"/>
      <c r="H20" s="198"/>
      <c r="I20" s="199"/>
    </row>
    <row r="21" spans="1:9" ht="25.5" customHeight="1" x14ac:dyDescent="0.25">
      <c r="A21" s="200"/>
      <c r="B21" s="201"/>
      <c r="C21" s="201"/>
      <c r="D21" s="202"/>
      <c r="E21" s="197" t="str">
        <f>+VLOOKUP($A$20,Listas!$X$39:$Y$43,2,FALSE)</f>
        <v>_ob3</v>
      </c>
      <c r="F21" s="198" t="s">
        <v>160</v>
      </c>
      <c r="G21" s="198"/>
      <c r="H21" s="198"/>
      <c r="I21" s="199"/>
    </row>
    <row r="22" spans="1:9" ht="25.5" customHeight="1" x14ac:dyDescent="0.25">
      <c r="A22" s="200"/>
      <c r="B22" s="201"/>
      <c r="C22" s="201"/>
      <c r="D22" s="202"/>
      <c r="E22" s="197" t="str">
        <f>+VLOOKUP($A$20,Listas!$X$39:$Y$43,2,FALSE)</f>
        <v>_ob3</v>
      </c>
      <c r="F22" s="198" t="s">
        <v>165</v>
      </c>
      <c r="G22" s="198"/>
      <c r="H22" s="198"/>
      <c r="I22" s="199"/>
    </row>
    <row r="23" spans="1:9" ht="25.5" hidden="1" customHeight="1" x14ac:dyDescent="0.25">
      <c r="A23" s="200"/>
      <c r="B23" s="201"/>
      <c r="C23" s="201"/>
      <c r="D23" s="202"/>
      <c r="E23" s="197" t="str">
        <f>+VLOOKUP($A$20,Listas!$X$39:$Y$43,2,FALSE)</f>
        <v>_ob3</v>
      </c>
      <c r="F23" s="203"/>
      <c r="G23" s="203"/>
      <c r="H23" s="203"/>
      <c r="I23" s="204"/>
    </row>
    <row r="24" spans="1:9" ht="25.5" hidden="1" customHeight="1" x14ac:dyDescent="0.25">
      <c r="A24" s="200"/>
      <c r="B24" s="201"/>
      <c r="C24" s="201"/>
      <c r="D24" s="202"/>
      <c r="E24" s="197" t="str">
        <f>+VLOOKUP($A$20,Listas!$X$39:$Y$43,2,FALSE)</f>
        <v>_ob3</v>
      </c>
      <c r="F24" s="198"/>
      <c r="G24" s="198"/>
      <c r="H24" s="198"/>
      <c r="I24" s="199"/>
    </row>
    <row r="25" spans="1:9" ht="25.5" hidden="1" customHeight="1" x14ac:dyDescent="0.25">
      <c r="A25" s="200"/>
      <c r="B25" s="201"/>
      <c r="C25" s="201"/>
      <c r="D25" s="202"/>
      <c r="E25" s="197" t="str">
        <f>+VLOOKUP($A$20,Listas!$X$39:$Y$43,2,FALSE)</f>
        <v>_ob3</v>
      </c>
      <c r="F25" s="198"/>
      <c r="G25" s="198"/>
      <c r="H25" s="198"/>
      <c r="I25" s="199"/>
    </row>
    <row r="26" spans="1:9" ht="25.5" hidden="1" customHeight="1" x14ac:dyDescent="0.25">
      <c r="A26" s="200"/>
      <c r="B26" s="201"/>
      <c r="C26" s="201"/>
      <c r="D26" s="202"/>
      <c r="E26" s="197" t="str">
        <f>+VLOOKUP($A$20,Listas!$X$39:$Y$43,2,FALSE)</f>
        <v>_ob3</v>
      </c>
      <c r="F26" s="198"/>
      <c r="G26" s="198"/>
      <c r="H26" s="198"/>
      <c r="I26" s="199"/>
    </row>
    <row r="27" spans="1:9" ht="25.5" hidden="1" customHeight="1" x14ac:dyDescent="0.25">
      <c r="A27" s="205"/>
      <c r="B27" s="206"/>
      <c r="C27" s="206"/>
      <c r="D27" s="207"/>
      <c r="E27" s="197" t="str">
        <f>+VLOOKUP($A$20,Listas!$X$39:$Y$43,2,FALSE)</f>
        <v>_ob3</v>
      </c>
      <c r="F27" s="198"/>
      <c r="G27" s="198"/>
      <c r="H27" s="198"/>
      <c r="I27" s="199"/>
    </row>
    <row r="28" spans="1:9" ht="3.75" customHeight="1" x14ac:dyDescent="0.25">
      <c r="A28" s="178"/>
      <c r="B28" s="179"/>
      <c r="C28" s="179"/>
      <c r="D28" s="179"/>
      <c r="E28" s="179"/>
      <c r="F28" s="208"/>
      <c r="G28" s="208"/>
      <c r="H28" s="208"/>
      <c r="I28" s="209"/>
    </row>
    <row r="29" spans="1:9" ht="20.25" customHeight="1" x14ac:dyDescent="0.25">
      <c r="A29" s="194" t="s">
        <v>30</v>
      </c>
      <c r="B29" s="195"/>
      <c r="C29" s="195"/>
      <c r="D29" s="196"/>
      <c r="E29" s="197" t="str">
        <f>+VLOOKUP($A$29,Listas!$X$39:$Y$43,2,FALSE)</f>
        <v>_ob5</v>
      </c>
      <c r="F29" s="198" t="s">
        <v>139</v>
      </c>
      <c r="G29" s="198"/>
      <c r="H29" s="198"/>
      <c r="I29" s="199"/>
    </row>
    <row r="30" spans="1:9" ht="20.25" customHeight="1" x14ac:dyDescent="0.25">
      <c r="A30" s="200"/>
      <c r="B30" s="201"/>
      <c r="C30" s="201"/>
      <c r="D30" s="202"/>
      <c r="E30" s="197" t="str">
        <f>+VLOOKUP($A$29,Listas!$X$39:$Y$43,2,FALSE)</f>
        <v>_ob5</v>
      </c>
      <c r="F30" s="198" t="s">
        <v>152</v>
      </c>
      <c r="G30" s="198"/>
      <c r="H30" s="198"/>
      <c r="I30" s="199"/>
    </row>
    <row r="31" spans="1:9" ht="20.25" customHeight="1" x14ac:dyDescent="0.25">
      <c r="A31" s="200"/>
      <c r="B31" s="201"/>
      <c r="C31" s="201"/>
      <c r="D31" s="202"/>
      <c r="E31" s="197" t="str">
        <f>+VLOOKUP($A$29,Listas!$X$39:$Y$43,2,FALSE)</f>
        <v>_ob5</v>
      </c>
      <c r="F31" s="198" t="s">
        <v>154</v>
      </c>
      <c r="G31" s="198"/>
      <c r="H31" s="198"/>
      <c r="I31" s="199"/>
    </row>
    <row r="32" spans="1:9" ht="20.25" customHeight="1" x14ac:dyDescent="0.25">
      <c r="A32" s="200"/>
      <c r="B32" s="201"/>
      <c r="C32" s="201"/>
      <c r="D32" s="202"/>
      <c r="E32" s="197" t="str">
        <f>+VLOOKUP($A$29,Listas!$X$39:$Y$43,2,FALSE)</f>
        <v>_ob5</v>
      </c>
      <c r="F32" s="198" t="s">
        <v>158</v>
      </c>
      <c r="G32" s="198"/>
      <c r="H32" s="198"/>
      <c r="I32" s="199"/>
    </row>
    <row r="33" spans="1:9" ht="21" hidden="1" customHeight="1" x14ac:dyDescent="0.25">
      <c r="A33" s="200"/>
      <c r="B33" s="201"/>
      <c r="C33" s="201"/>
      <c r="D33" s="202"/>
      <c r="E33" s="197" t="str">
        <f>+VLOOKUP($A$29,Listas!$X$39:$Y$43,2,FALSE)</f>
        <v>_ob5</v>
      </c>
      <c r="F33" s="210"/>
      <c r="G33" s="210"/>
      <c r="H33" s="210"/>
      <c r="I33" s="211"/>
    </row>
    <row r="34" spans="1:9" ht="20.25" hidden="1" customHeight="1" x14ac:dyDescent="0.25">
      <c r="A34" s="200"/>
      <c r="B34" s="201"/>
      <c r="C34" s="201"/>
      <c r="D34" s="202"/>
      <c r="E34" s="197" t="str">
        <f>+VLOOKUP($A$29,Listas!$X$39:$Y$43,2,FALSE)</f>
        <v>_ob5</v>
      </c>
      <c r="F34" s="210"/>
      <c r="G34" s="210"/>
      <c r="H34" s="210"/>
      <c r="I34" s="211"/>
    </row>
    <row r="35" spans="1:9" s="212" customFormat="1" ht="20.25" hidden="1" customHeight="1" x14ac:dyDescent="0.25">
      <c r="A35" s="200"/>
      <c r="B35" s="201"/>
      <c r="C35" s="201"/>
      <c r="D35" s="202"/>
      <c r="E35" s="197" t="str">
        <f>+VLOOKUP($A$29,Listas!$X$39:$Y$43,2,FALSE)</f>
        <v>_ob5</v>
      </c>
      <c r="F35" s="210"/>
      <c r="G35" s="210"/>
      <c r="H35" s="210"/>
      <c r="I35" s="211"/>
    </row>
    <row r="36" spans="1:9" ht="20.25" hidden="1" customHeight="1" x14ac:dyDescent="0.25">
      <c r="A36" s="205"/>
      <c r="B36" s="206"/>
      <c r="C36" s="206"/>
      <c r="D36" s="207"/>
      <c r="E36" s="197" t="str">
        <f>+VLOOKUP($A$29,Listas!$X$39:$Y$43,2,FALSE)</f>
        <v>_ob5</v>
      </c>
      <c r="F36" s="210"/>
      <c r="G36" s="210"/>
      <c r="H36" s="210"/>
      <c r="I36" s="211"/>
    </row>
    <row r="37" spans="1:9" ht="7.5" hidden="1" customHeight="1" x14ac:dyDescent="0.25">
      <c r="A37" s="189"/>
      <c r="B37" s="190"/>
      <c r="C37" s="213"/>
      <c r="D37" s="214"/>
      <c r="E37" s="215"/>
      <c r="F37" s="216"/>
      <c r="G37" s="216"/>
      <c r="H37" s="216"/>
      <c r="I37" s="217"/>
    </row>
    <row r="38" spans="1:9" ht="20.25" hidden="1" customHeight="1" x14ac:dyDescent="0.25">
      <c r="A38" s="194" t="s">
        <v>179</v>
      </c>
      <c r="B38" s="195"/>
      <c r="C38" s="195"/>
      <c r="D38" s="196"/>
      <c r="E38" s="197" t="e">
        <f>+VLOOKUP($A$38,Listas!$X$39:$Y$43,2,FALSE)</f>
        <v>#N/A</v>
      </c>
      <c r="F38" s="210"/>
      <c r="G38" s="210"/>
      <c r="H38" s="210"/>
      <c r="I38" s="211"/>
    </row>
    <row r="39" spans="1:9" ht="20.25" hidden="1" customHeight="1" x14ac:dyDescent="0.25">
      <c r="A39" s="200"/>
      <c r="B39" s="201"/>
      <c r="C39" s="201"/>
      <c r="D39" s="202"/>
      <c r="E39" s="197" t="e">
        <f>+VLOOKUP($A$38,Listas!$X$39:$Y$43,2,FALSE)</f>
        <v>#N/A</v>
      </c>
      <c r="F39" s="210"/>
      <c r="G39" s="210"/>
      <c r="H39" s="210"/>
      <c r="I39" s="211"/>
    </row>
    <row r="40" spans="1:9" ht="20.25" hidden="1" customHeight="1" x14ac:dyDescent="0.25">
      <c r="A40" s="200"/>
      <c r="B40" s="201"/>
      <c r="C40" s="201"/>
      <c r="D40" s="202"/>
      <c r="E40" s="197" t="e">
        <f>+VLOOKUP($A$38,Listas!$X$39:$Y$43,2,FALSE)</f>
        <v>#N/A</v>
      </c>
      <c r="F40" s="210"/>
      <c r="G40" s="210"/>
      <c r="H40" s="210"/>
      <c r="I40" s="211"/>
    </row>
    <row r="41" spans="1:9" ht="20.25" hidden="1" customHeight="1" x14ac:dyDescent="0.25">
      <c r="A41" s="200"/>
      <c r="B41" s="201"/>
      <c r="C41" s="201"/>
      <c r="D41" s="202"/>
      <c r="E41" s="197" t="e">
        <f>+VLOOKUP($A$38,Listas!$X$39:$Y$43,2,FALSE)</f>
        <v>#N/A</v>
      </c>
      <c r="F41" s="210"/>
      <c r="G41" s="210"/>
      <c r="H41" s="210"/>
      <c r="I41" s="211"/>
    </row>
    <row r="42" spans="1:9" ht="20.25" hidden="1" customHeight="1" x14ac:dyDescent="0.25">
      <c r="A42" s="200"/>
      <c r="B42" s="201"/>
      <c r="C42" s="201"/>
      <c r="D42" s="202"/>
      <c r="E42" s="197" t="e">
        <f>+VLOOKUP($A$38,Listas!$X$39:$Y$43,2,FALSE)</f>
        <v>#N/A</v>
      </c>
      <c r="F42" s="210"/>
      <c r="G42" s="210"/>
      <c r="H42" s="210"/>
      <c r="I42" s="211"/>
    </row>
    <row r="43" spans="1:9" ht="20.25" hidden="1" customHeight="1" x14ac:dyDescent="0.25">
      <c r="A43" s="200"/>
      <c r="B43" s="201"/>
      <c r="C43" s="201"/>
      <c r="D43" s="202"/>
      <c r="E43" s="197" t="e">
        <f>+VLOOKUP($A$38,Listas!$X$39:$Y$43,2,FALSE)</f>
        <v>#N/A</v>
      </c>
      <c r="F43" s="210"/>
      <c r="G43" s="210"/>
      <c r="H43" s="210"/>
      <c r="I43" s="211"/>
    </row>
    <row r="44" spans="1:9" s="212" customFormat="1" ht="20.25" hidden="1" customHeight="1" x14ac:dyDescent="0.25">
      <c r="A44" s="200"/>
      <c r="B44" s="201"/>
      <c r="C44" s="201"/>
      <c r="D44" s="202"/>
      <c r="E44" s="197" t="e">
        <f>+VLOOKUP($A$38,Listas!$X$39:$Y$43,2,FALSE)</f>
        <v>#N/A</v>
      </c>
      <c r="F44" s="210"/>
      <c r="G44" s="210"/>
      <c r="H44" s="210"/>
      <c r="I44" s="211"/>
    </row>
    <row r="45" spans="1:9" ht="20.25" hidden="1" customHeight="1" x14ac:dyDescent="0.25">
      <c r="A45" s="205"/>
      <c r="B45" s="206"/>
      <c r="C45" s="206"/>
      <c r="D45" s="207"/>
      <c r="E45" s="197" t="e">
        <f>+VLOOKUP($A$38,Listas!$X$39:$Y$43,2,FALSE)</f>
        <v>#N/A</v>
      </c>
      <c r="F45" s="210"/>
      <c r="G45" s="210"/>
      <c r="H45" s="210"/>
      <c r="I45" s="211"/>
    </row>
    <row r="46" spans="1:9" s="212" customFormat="1" ht="4.5" customHeight="1" x14ac:dyDescent="0.25">
      <c r="A46" s="189"/>
      <c r="B46" s="190"/>
      <c r="C46" s="190"/>
      <c r="D46" s="218"/>
      <c r="E46" s="218"/>
      <c r="F46" s="218"/>
      <c r="G46" s="218"/>
      <c r="H46" s="218"/>
      <c r="I46" s="219"/>
    </row>
    <row r="47" spans="1:9" ht="4.5" customHeight="1" x14ac:dyDescent="0.25">
      <c r="A47" s="220"/>
      <c r="B47" s="221"/>
      <c r="C47" s="222"/>
      <c r="D47" s="221"/>
      <c r="E47" s="221"/>
      <c r="F47" s="223"/>
      <c r="G47" s="224"/>
      <c r="H47" s="224"/>
      <c r="I47" s="225"/>
    </row>
    <row r="48" spans="1:9" ht="34.5" customHeight="1" x14ac:dyDescent="0.25">
      <c r="A48" s="165" t="s">
        <v>200</v>
      </c>
      <c r="B48" s="165"/>
      <c r="C48" s="226"/>
      <c r="D48" s="165" t="s">
        <v>201</v>
      </c>
      <c r="E48" s="227"/>
      <c r="F48" s="228" t="s">
        <v>171</v>
      </c>
      <c r="G48" s="165" t="s">
        <v>202</v>
      </c>
      <c r="H48" s="229">
        <f>0.5*'Act. Estrategias'!AA86+'Act. Gestión y Seguimiento '!AA25*0.25+'Act. Gestión y Seguimiento '!AA40*0.25</f>
        <v>0.31156598843601135</v>
      </c>
      <c r="I48" s="229"/>
    </row>
    <row r="49" spans="1:9" ht="34.5" customHeight="1" x14ac:dyDescent="0.25">
      <c r="A49" s="165"/>
      <c r="B49" s="165"/>
      <c r="C49" s="226"/>
      <c r="D49" s="165"/>
      <c r="E49" s="227"/>
      <c r="F49" s="228" t="s">
        <v>127</v>
      </c>
      <c r="G49" s="165"/>
      <c r="H49" s="229"/>
      <c r="I49" s="229"/>
    </row>
    <row r="50" spans="1:9" ht="34.5" customHeight="1" x14ac:dyDescent="0.25">
      <c r="A50" s="165"/>
      <c r="B50" s="165"/>
      <c r="C50" s="226"/>
      <c r="D50" s="165"/>
      <c r="E50" s="227"/>
      <c r="F50" s="228" t="s">
        <v>126</v>
      </c>
      <c r="G50" s="165"/>
      <c r="H50" s="229"/>
      <c r="I50" s="229"/>
    </row>
    <row r="51" spans="1:9" x14ac:dyDescent="0.25">
      <c r="F51" s="230"/>
      <c r="G51" s="144"/>
      <c r="H51" s="144"/>
      <c r="I51" s="144"/>
    </row>
    <row r="52" spans="1:9" hidden="1" x14ac:dyDescent="0.25">
      <c r="A52" s="231" t="s">
        <v>51</v>
      </c>
      <c r="B52" s="232"/>
      <c r="C52" s="231" t="s">
        <v>99</v>
      </c>
      <c r="D52" s="232"/>
      <c r="E52" s="144"/>
      <c r="F52" s="233" t="s">
        <v>101</v>
      </c>
      <c r="G52" s="234"/>
      <c r="H52" s="235"/>
      <c r="I52" s="144"/>
    </row>
    <row r="53" spans="1:9" hidden="1" x14ac:dyDescent="0.25">
      <c r="A53" s="236" t="s">
        <v>52</v>
      </c>
      <c r="B53" s="237"/>
      <c r="C53" s="237" t="s">
        <v>94</v>
      </c>
      <c r="D53" s="237"/>
      <c r="E53" s="144"/>
      <c r="F53" s="238" t="s">
        <v>26</v>
      </c>
      <c r="G53" s="144"/>
      <c r="H53" s="144"/>
      <c r="I53" s="144"/>
    </row>
    <row r="54" spans="1:9" hidden="1" x14ac:dyDescent="0.25">
      <c r="A54" s="236" t="s">
        <v>53</v>
      </c>
      <c r="B54" s="237"/>
      <c r="C54" s="237" t="s">
        <v>95</v>
      </c>
      <c r="D54" s="237"/>
      <c r="E54" s="144"/>
      <c r="F54" s="238" t="s">
        <v>27</v>
      </c>
      <c r="G54" s="144"/>
      <c r="H54" s="144"/>
      <c r="I54" s="144"/>
    </row>
    <row r="55" spans="1:9" hidden="1" x14ac:dyDescent="0.25">
      <c r="A55" s="236" t="s">
        <v>54</v>
      </c>
      <c r="B55" s="237"/>
      <c r="C55" s="237" t="s">
        <v>96</v>
      </c>
      <c r="D55" s="237"/>
      <c r="E55" s="144"/>
      <c r="F55" s="238" t="s">
        <v>28</v>
      </c>
      <c r="G55" s="144"/>
      <c r="H55" s="144"/>
      <c r="I55" s="144"/>
    </row>
    <row r="56" spans="1:9" hidden="1" x14ac:dyDescent="0.25">
      <c r="A56" s="236" t="s">
        <v>55</v>
      </c>
      <c r="B56" s="237"/>
      <c r="C56" s="237" t="s">
        <v>97</v>
      </c>
      <c r="D56" s="237"/>
      <c r="E56" s="144"/>
      <c r="F56" s="238" t="s">
        <v>29</v>
      </c>
      <c r="G56" s="144"/>
      <c r="H56" s="144"/>
      <c r="I56" s="144"/>
    </row>
    <row r="57" spans="1:9" hidden="1" x14ac:dyDescent="0.25">
      <c r="A57" s="236" t="s">
        <v>56</v>
      </c>
      <c r="B57" s="237"/>
      <c r="C57" s="237" t="s">
        <v>98</v>
      </c>
      <c r="D57" s="237"/>
      <c r="E57" s="144"/>
      <c r="F57" s="238" t="s">
        <v>30</v>
      </c>
      <c r="G57" s="144"/>
      <c r="H57" s="144"/>
      <c r="I57" s="144"/>
    </row>
    <row r="58" spans="1:9" hidden="1" x14ac:dyDescent="0.25">
      <c r="A58" s="239" t="s">
        <v>100</v>
      </c>
      <c r="B58" s="237"/>
      <c r="C58" s="237"/>
      <c r="D58" s="237"/>
      <c r="E58" s="144"/>
      <c r="F58" s="144"/>
      <c r="G58" s="144"/>
      <c r="H58" s="144"/>
      <c r="I58" s="144"/>
    </row>
    <row r="59" spans="1:9" hidden="1" x14ac:dyDescent="0.25">
      <c r="A59" s="237" t="s">
        <v>60</v>
      </c>
      <c r="B59" s="237"/>
      <c r="C59" s="237"/>
      <c r="D59" s="237"/>
      <c r="E59" s="144"/>
      <c r="F59" s="233" t="s">
        <v>33</v>
      </c>
      <c r="G59" s="234"/>
      <c r="H59" s="235"/>
      <c r="I59" s="144"/>
    </row>
    <row r="60" spans="1:9" hidden="1" x14ac:dyDescent="0.25">
      <c r="A60" s="237" t="s">
        <v>61</v>
      </c>
      <c r="B60" s="237"/>
      <c r="C60" s="237"/>
      <c r="D60" s="237"/>
      <c r="E60" s="144"/>
      <c r="F60" s="144" t="s">
        <v>34</v>
      </c>
      <c r="G60" s="144"/>
      <c r="H60" s="144"/>
      <c r="I60" s="144"/>
    </row>
    <row r="61" spans="1:9" hidden="1" x14ac:dyDescent="0.25">
      <c r="A61" s="237" t="s">
        <v>62</v>
      </c>
      <c r="B61" s="237"/>
      <c r="C61" s="237"/>
      <c r="D61" s="237"/>
      <c r="E61" s="144"/>
      <c r="F61" s="144" t="s">
        <v>35</v>
      </c>
      <c r="G61" s="144"/>
      <c r="H61" s="144"/>
      <c r="I61" s="144"/>
    </row>
    <row r="62" spans="1:9" hidden="1" x14ac:dyDescent="0.25">
      <c r="A62" s="237" t="s">
        <v>63</v>
      </c>
      <c r="B62" s="237"/>
      <c r="C62" s="237"/>
      <c r="D62" s="237"/>
      <c r="E62" s="144"/>
      <c r="F62" s="144" t="s">
        <v>36</v>
      </c>
      <c r="G62" s="144"/>
      <c r="H62" s="144"/>
      <c r="I62" s="144"/>
    </row>
    <row r="63" spans="1:9" hidden="1" x14ac:dyDescent="0.25">
      <c r="A63" s="237" t="s">
        <v>64</v>
      </c>
      <c r="B63" s="237"/>
      <c r="C63" s="237"/>
      <c r="D63" s="237"/>
      <c r="E63" s="144"/>
      <c r="F63" s="144" t="s">
        <v>37</v>
      </c>
      <c r="G63" s="144"/>
      <c r="H63" s="144"/>
      <c r="I63" s="144"/>
    </row>
    <row r="64" spans="1:9" hidden="1" x14ac:dyDescent="0.25">
      <c r="A64" s="237" t="s">
        <v>66</v>
      </c>
      <c r="B64" s="237"/>
      <c r="C64" s="237"/>
      <c r="D64" s="237"/>
      <c r="E64" s="144"/>
      <c r="F64" s="144" t="s">
        <v>38</v>
      </c>
      <c r="G64" s="144"/>
      <c r="H64" s="144"/>
      <c r="I64" s="144"/>
    </row>
    <row r="65" spans="1:9" hidden="1" x14ac:dyDescent="0.25">
      <c r="A65" s="237" t="s">
        <v>67</v>
      </c>
      <c r="B65" s="237"/>
      <c r="C65" s="237"/>
      <c r="D65" s="237"/>
      <c r="E65" s="144"/>
      <c r="F65" s="144" t="s">
        <v>39</v>
      </c>
      <c r="G65" s="144"/>
      <c r="H65" s="144"/>
      <c r="I65" s="144"/>
    </row>
    <row r="66" spans="1:9" hidden="1" x14ac:dyDescent="0.25">
      <c r="A66" s="237" t="s">
        <v>69</v>
      </c>
      <c r="B66" s="237"/>
      <c r="C66" s="237"/>
      <c r="D66" s="237"/>
      <c r="E66" s="144"/>
      <c r="F66" s="144" t="s">
        <v>40</v>
      </c>
      <c r="G66" s="144"/>
      <c r="H66" s="144"/>
      <c r="I66" s="144"/>
    </row>
    <row r="67" spans="1:9" hidden="1" x14ac:dyDescent="0.25">
      <c r="A67" s="237" t="s">
        <v>70</v>
      </c>
      <c r="B67" s="237"/>
      <c r="C67" s="237"/>
      <c r="D67" s="237"/>
      <c r="E67" s="144"/>
      <c r="F67" s="144" t="s">
        <v>41</v>
      </c>
      <c r="G67" s="144"/>
      <c r="H67" s="144"/>
      <c r="I67" s="144"/>
    </row>
    <row r="68" spans="1:9" hidden="1" x14ac:dyDescent="0.25">
      <c r="A68" s="237" t="s">
        <v>71</v>
      </c>
      <c r="B68" s="237"/>
      <c r="C68" s="237"/>
      <c r="D68" s="237"/>
      <c r="E68" s="144"/>
      <c r="F68" s="144" t="s">
        <v>42</v>
      </c>
      <c r="G68" s="144"/>
      <c r="H68" s="144"/>
      <c r="I68" s="144"/>
    </row>
    <row r="69" spans="1:9" hidden="1" x14ac:dyDescent="0.25">
      <c r="A69" s="237" t="s">
        <v>73</v>
      </c>
      <c r="B69" s="237"/>
      <c r="C69" s="237"/>
      <c r="D69" s="237"/>
      <c r="E69" s="144"/>
      <c r="F69" s="144" t="s">
        <v>43</v>
      </c>
      <c r="G69" s="144"/>
      <c r="H69" s="144"/>
      <c r="I69" s="144"/>
    </row>
    <row r="70" spans="1:9" hidden="1" x14ac:dyDescent="0.25">
      <c r="A70" s="237" t="s">
        <v>74</v>
      </c>
      <c r="B70" s="237"/>
      <c r="C70" s="237"/>
      <c r="D70" s="237"/>
      <c r="E70" s="144"/>
      <c r="F70" s="144" t="s">
        <v>44</v>
      </c>
      <c r="G70" s="144"/>
      <c r="H70" s="144"/>
      <c r="I70" s="144"/>
    </row>
    <row r="71" spans="1:9" hidden="1" x14ac:dyDescent="0.25">
      <c r="A71" s="237" t="s">
        <v>75</v>
      </c>
      <c r="B71" s="237"/>
      <c r="C71" s="237"/>
      <c r="D71" s="237"/>
      <c r="E71" s="144"/>
      <c r="F71" s="144" t="s">
        <v>45</v>
      </c>
      <c r="G71" s="144"/>
      <c r="H71" s="144"/>
      <c r="I71" s="144"/>
    </row>
    <row r="72" spans="1:9" hidden="1" x14ac:dyDescent="0.25">
      <c r="A72" s="237" t="s">
        <v>76</v>
      </c>
      <c r="B72" s="237"/>
      <c r="C72" s="237"/>
      <c r="D72" s="237"/>
      <c r="E72" s="144"/>
      <c r="F72" s="144" t="s">
        <v>46</v>
      </c>
      <c r="G72" s="144"/>
      <c r="H72" s="144"/>
      <c r="I72" s="144"/>
    </row>
    <row r="73" spans="1:9" hidden="1" x14ac:dyDescent="0.25">
      <c r="A73" s="237" t="s">
        <v>77</v>
      </c>
      <c r="B73" s="237"/>
      <c r="C73" s="237"/>
      <c r="D73" s="237"/>
      <c r="E73" s="144"/>
      <c r="F73" s="144" t="s">
        <v>47</v>
      </c>
      <c r="G73" s="144"/>
      <c r="H73" s="144"/>
      <c r="I73" s="144"/>
    </row>
    <row r="74" spans="1:9" hidden="1" x14ac:dyDescent="0.25">
      <c r="A74" s="237" t="s">
        <v>78</v>
      </c>
      <c r="B74" s="237"/>
      <c r="C74" s="237"/>
      <c r="D74" s="237"/>
      <c r="E74" s="144"/>
      <c r="F74" s="144" t="s">
        <v>48</v>
      </c>
      <c r="G74" s="144"/>
      <c r="H74" s="144"/>
      <c r="I74" s="144"/>
    </row>
    <row r="75" spans="1:9" hidden="1" x14ac:dyDescent="0.25">
      <c r="A75" s="237" t="s">
        <v>80</v>
      </c>
      <c r="B75" s="237"/>
      <c r="C75" s="237"/>
      <c r="D75" s="237"/>
      <c r="E75" s="144"/>
      <c r="F75" s="144" t="s">
        <v>49</v>
      </c>
      <c r="G75" s="144"/>
      <c r="H75" s="144"/>
      <c r="I75" s="144"/>
    </row>
    <row r="76" spans="1:9" hidden="1" x14ac:dyDescent="0.25">
      <c r="A76" s="237" t="s">
        <v>81</v>
      </c>
      <c r="B76" s="237"/>
      <c r="C76" s="237"/>
      <c r="D76" s="237"/>
      <c r="E76" s="144"/>
      <c r="F76" s="144" t="s">
        <v>50</v>
      </c>
      <c r="G76" s="144"/>
      <c r="H76" s="144"/>
      <c r="I76" s="144"/>
    </row>
    <row r="77" spans="1:9" hidden="1" x14ac:dyDescent="0.25">
      <c r="A77" s="237" t="s">
        <v>82</v>
      </c>
      <c r="B77" s="237"/>
      <c r="C77" s="237"/>
      <c r="D77" s="237"/>
      <c r="E77" s="144"/>
      <c r="F77" s="144"/>
      <c r="G77" s="144"/>
      <c r="H77" s="144"/>
      <c r="I77" s="144"/>
    </row>
    <row r="78" spans="1:9" hidden="1" x14ac:dyDescent="0.25">
      <c r="A78" s="237" t="s">
        <v>84</v>
      </c>
      <c r="B78" s="237"/>
      <c r="C78" s="237"/>
      <c r="D78" s="237"/>
      <c r="E78" s="144"/>
      <c r="F78" s="144"/>
      <c r="G78" s="144"/>
      <c r="H78" s="144"/>
      <c r="I78" s="144"/>
    </row>
    <row r="79" spans="1:9" hidden="1" x14ac:dyDescent="0.25">
      <c r="A79" s="237" t="s">
        <v>86</v>
      </c>
      <c r="B79" s="237"/>
      <c r="C79" s="237"/>
      <c r="D79" s="237"/>
      <c r="E79" s="144"/>
      <c r="F79" s="144"/>
      <c r="G79" s="144"/>
      <c r="H79" s="144"/>
      <c r="I79" s="144"/>
    </row>
    <row r="80" spans="1:9" hidden="1" x14ac:dyDescent="0.25">
      <c r="A80" s="237" t="s">
        <v>87</v>
      </c>
      <c r="B80" s="237"/>
      <c r="C80" s="237"/>
      <c r="D80" s="237"/>
      <c r="E80" s="144"/>
      <c r="F80" s="144"/>
      <c r="G80" s="144"/>
      <c r="H80" s="144"/>
      <c r="I80" s="144"/>
    </row>
    <row r="81" spans="1:9" hidden="1" x14ac:dyDescent="0.25">
      <c r="A81" s="237" t="s">
        <v>88</v>
      </c>
      <c r="B81" s="237"/>
      <c r="C81" s="237"/>
      <c r="D81" s="237"/>
      <c r="E81" s="144"/>
      <c r="F81" s="144"/>
      <c r="G81" s="144"/>
      <c r="H81" s="144"/>
      <c r="I81" s="144"/>
    </row>
    <row r="82" spans="1:9" hidden="1" x14ac:dyDescent="0.25">
      <c r="A82" s="237" t="s">
        <v>89</v>
      </c>
      <c r="B82" s="237"/>
      <c r="C82" s="237"/>
      <c r="D82" s="237"/>
      <c r="E82" s="144"/>
      <c r="F82" s="144"/>
      <c r="G82" s="144"/>
      <c r="H82" s="144"/>
      <c r="I82" s="144"/>
    </row>
    <row r="83" spans="1:9" hidden="1" x14ac:dyDescent="0.25">
      <c r="A83" s="237" t="s">
        <v>90</v>
      </c>
      <c r="B83" s="237"/>
      <c r="C83" s="237"/>
      <c r="D83" s="237"/>
      <c r="E83" s="144"/>
      <c r="F83" s="144"/>
      <c r="G83" s="144"/>
      <c r="H83" s="144"/>
      <c r="I83" s="144"/>
    </row>
    <row r="84" spans="1:9" hidden="1" x14ac:dyDescent="0.25">
      <c r="A84" s="237" t="s">
        <v>91</v>
      </c>
      <c r="B84" s="237"/>
      <c r="C84" s="237"/>
      <c r="D84" s="237"/>
      <c r="E84" s="144"/>
      <c r="F84" s="144"/>
      <c r="G84" s="144"/>
      <c r="H84" s="144"/>
      <c r="I84" s="144"/>
    </row>
    <row r="85" spans="1:9" hidden="1" x14ac:dyDescent="0.25">
      <c r="A85" s="237" t="s">
        <v>92</v>
      </c>
      <c r="B85" s="237"/>
      <c r="C85" s="237"/>
      <c r="D85" s="237"/>
      <c r="E85" s="144"/>
      <c r="F85" s="144"/>
      <c r="G85" s="144"/>
      <c r="H85" s="144"/>
      <c r="I85" s="144"/>
    </row>
    <row r="86" spans="1:9" x14ac:dyDescent="0.25">
      <c r="A86" s="240" t="s">
        <v>351</v>
      </c>
      <c r="B86" s="240"/>
      <c r="C86" s="241" t="s">
        <v>443</v>
      </c>
      <c r="D86" s="157"/>
      <c r="E86" s="157"/>
      <c r="F86" s="230"/>
      <c r="G86" s="144"/>
      <c r="H86" s="144"/>
      <c r="I86" s="144"/>
    </row>
    <row r="87" spans="1:9" s="212" customFormat="1" x14ac:dyDescent="0.25">
      <c r="A87" s="242"/>
      <c r="B87" s="242"/>
      <c r="C87" s="242"/>
      <c r="D87" s="242"/>
      <c r="E87" s="242"/>
      <c r="F87" s="243"/>
    </row>
    <row r="88" spans="1:9" ht="54.75" customHeight="1" x14ac:dyDescent="0.25">
      <c r="A88" s="157"/>
      <c r="B88" s="244" t="s">
        <v>353</v>
      </c>
      <c r="C88" s="244"/>
      <c r="D88" s="157"/>
      <c r="E88" s="157"/>
      <c r="F88" s="244" t="s">
        <v>352</v>
      </c>
      <c r="G88" s="244"/>
      <c r="H88" s="244"/>
      <c r="I88" s="144"/>
    </row>
  </sheetData>
  <sheetProtection password="F537" sheet="1" formatCells="0" formatColumns="0" formatRows="0" insertColumns="0" insertRows="0" insertHyperlinks="0" deleteColumns="0" deleteRows="0" sort="0" autoFilter="0" pivotTables="0"/>
  <dataConsolidate/>
  <mergeCells count="59">
    <mergeCell ref="F26:I26"/>
    <mergeCell ref="F27:I27"/>
    <mergeCell ref="F24:I24"/>
    <mergeCell ref="F20:I20"/>
    <mergeCell ref="F21:I21"/>
    <mergeCell ref="F22:I22"/>
    <mergeCell ref="F23:I23"/>
    <mergeCell ref="A13:B14"/>
    <mergeCell ref="A10:B11"/>
    <mergeCell ref="B88:C88"/>
    <mergeCell ref="F88:H88"/>
    <mergeCell ref="A86:B86"/>
    <mergeCell ref="F18:I18"/>
    <mergeCell ref="F33:I33"/>
    <mergeCell ref="F34:I34"/>
    <mergeCell ref="F29:I29"/>
    <mergeCell ref="F30:I30"/>
    <mergeCell ref="F25:I25"/>
    <mergeCell ref="D10:F10"/>
    <mergeCell ref="D11:F11"/>
    <mergeCell ref="G10:I10"/>
    <mergeCell ref="G11:I11"/>
    <mergeCell ref="A12:I12"/>
    <mergeCell ref="A52:B52"/>
    <mergeCell ref="F40:I40"/>
    <mergeCell ref="F41:I41"/>
    <mergeCell ref="F42:I42"/>
    <mergeCell ref="F43:I43"/>
    <mergeCell ref="F44:I44"/>
    <mergeCell ref="F45:I45"/>
    <mergeCell ref="A48:B50"/>
    <mergeCell ref="C48:C50"/>
    <mergeCell ref="F35:I35"/>
    <mergeCell ref="F39:I39"/>
    <mergeCell ref="A29:D36"/>
    <mergeCell ref="A38:D45"/>
    <mergeCell ref="F32:I32"/>
    <mergeCell ref="F31:I31"/>
    <mergeCell ref="F59:H59"/>
    <mergeCell ref="F52:H52"/>
    <mergeCell ref="C52:D52"/>
    <mergeCell ref="A9:I9"/>
    <mergeCell ref="A4:I4"/>
    <mergeCell ref="E8:I8"/>
    <mergeCell ref="D48:D50"/>
    <mergeCell ref="G48:G50"/>
    <mergeCell ref="H48:I50"/>
    <mergeCell ref="D13:D14"/>
    <mergeCell ref="F13:I13"/>
    <mergeCell ref="F14:I14"/>
    <mergeCell ref="F36:I36"/>
    <mergeCell ref="A18:D18"/>
    <mergeCell ref="A20:D27"/>
    <mergeCell ref="F38:I38"/>
    <mergeCell ref="A1:B2"/>
    <mergeCell ref="A8:B8"/>
    <mergeCell ref="C1:G1"/>
    <mergeCell ref="C2:G2"/>
    <mergeCell ref="B6:C6"/>
  </mergeCells>
  <dataValidations count="8">
    <dataValidation type="list" allowBlank="1" showInputMessage="1" showErrorMessage="1" sqref="C8">
      <formula1>areas</formula1>
    </dataValidation>
    <dataValidation type="list" allowBlank="1" showInputMessage="1" showErrorMessage="1" sqref="F29:I32 F37:I37 F20:I27">
      <formula1>INDIRECT($E$20)</formula1>
    </dataValidation>
    <dataValidation type="list" allowBlank="1" showInputMessage="1" showErrorMessage="1" sqref="F33: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6"/>
  <sheetViews>
    <sheetView view="pageBreakPreview" zoomScale="55" zoomScaleNormal="40" zoomScaleSheetLayoutView="55" workbookViewId="0">
      <selection sqref="A1:XFD1048576"/>
    </sheetView>
  </sheetViews>
  <sheetFormatPr baseColWidth="10" defaultRowHeight="15.75" x14ac:dyDescent="0.25"/>
  <cols>
    <col min="1" max="1" width="7.85546875" style="154" customWidth="1"/>
    <col min="2" max="2" width="26.5703125" style="154" customWidth="1"/>
    <col min="3" max="3" width="32.28515625" style="154" customWidth="1"/>
    <col min="4" max="4" width="53.42578125" style="154" customWidth="1"/>
    <col min="5" max="5" width="20.42578125" style="376" hidden="1" customWidth="1"/>
    <col min="6" max="7" width="21.5703125" style="154" hidden="1" customWidth="1"/>
    <col min="8" max="8" width="26.85546875" style="154" hidden="1" customWidth="1"/>
    <col min="9" max="9" width="25.42578125" style="154" hidden="1" customWidth="1"/>
    <col min="10" max="10" width="20" style="154" hidden="1" customWidth="1"/>
    <col min="11" max="11" width="18.42578125" style="245" hidden="1" customWidth="1"/>
    <col min="12" max="12" width="13.28515625" style="245" customWidth="1"/>
    <col min="13" max="13" width="12" style="245" customWidth="1"/>
    <col min="14" max="14" width="30.5703125" style="245" customWidth="1"/>
    <col min="15" max="15" width="12.28515625" style="245" customWidth="1"/>
    <col min="16" max="16" width="9" style="377" customWidth="1"/>
    <col min="17" max="17" width="22.85546875" style="377" customWidth="1"/>
    <col min="18" max="18" width="10.140625" style="377" customWidth="1"/>
    <col min="19" max="19" width="10.5703125" style="377" customWidth="1"/>
    <col min="20" max="20" width="19.28515625" style="377" customWidth="1"/>
    <col min="21" max="21" width="11.140625" style="377" customWidth="1"/>
    <col min="22" max="22" width="11" style="377" customWidth="1"/>
    <col min="23" max="23" width="22" style="377" customWidth="1"/>
    <col min="24" max="24" width="15.7109375" style="377" customWidth="1"/>
    <col min="25" max="25" width="15.42578125" style="377" customWidth="1"/>
    <col min="26" max="26" width="18.7109375" style="377" bestFit="1" customWidth="1"/>
    <col min="27" max="27" width="44.28515625" style="387" customWidth="1"/>
    <col min="28" max="16384" width="11.42578125" style="237"/>
  </cols>
  <sheetData>
    <row r="1" spans="1:27" ht="53.25" customHeight="1" x14ac:dyDescent="0.25">
      <c r="A1" s="140"/>
      <c r="B1" s="140"/>
      <c r="C1" s="246" t="str">
        <f>+'Marco General'!C1:G1</f>
        <v>DIRECCIONAMIENTO ESTRATÉGICO</v>
      </c>
      <c r="D1" s="246"/>
      <c r="E1" s="246"/>
      <c r="F1" s="246"/>
      <c r="G1" s="246"/>
      <c r="H1" s="246"/>
      <c r="I1" s="246"/>
      <c r="J1" s="246"/>
      <c r="K1" s="246"/>
      <c r="L1" s="246"/>
      <c r="M1" s="246"/>
      <c r="N1" s="246"/>
      <c r="O1" s="246"/>
      <c r="P1" s="246"/>
      <c r="Q1" s="246"/>
      <c r="R1" s="246"/>
      <c r="S1" s="246"/>
      <c r="T1" s="246"/>
      <c r="U1" s="246"/>
      <c r="V1" s="246"/>
      <c r="W1" s="246"/>
      <c r="X1" s="247" t="s">
        <v>12</v>
      </c>
      <c r="Y1" s="248"/>
      <c r="Z1" s="249" t="s">
        <v>174</v>
      </c>
      <c r="AA1" s="249"/>
    </row>
    <row r="2" spans="1:27" ht="47.25" customHeight="1" x14ac:dyDescent="0.25">
      <c r="A2" s="140"/>
      <c r="B2" s="140"/>
      <c r="C2" s="246" t="str">
        <f>+'Marco General'!C2:G2</f>
        <v>PLAN OPERATIVO POR DEPENDENCIAS / PROCESOS</v>
      </c>
      <c r="D2" s="246"/>
      <c r="E2" s="246"/>
      <c r="F2" s="246"/>
      <c r="G2" s="246"/>
      <c r="H2" s="246"/>
      <c r="I2" s="246"/>
      <c r="J2" s="246"/>
      <c r="K2" s="246"/>
      <c r="L2" s="246"/>
      <c r="M2" s="246"/>
      <c r="N2" s="246"/>
      <c r="O2" s="246"/>
      <c r="P2" s="246"/>
      <c r="Q2" s="246"/>
      <c r="R2" s="246"/>
      <c r="S2" s="246"/>
      <c r="T2" s="246"/>
      <c r="U2" s="246"/>
      <c r="V2" s="246"/>
      <c r="W2" s="246"/>
      <c r="X2" s="247" t="s">
        <v>13</v>
      </c>
      <c r="Y2" s="248"/>
      <c r="Z2" s="250" t="s">
        <v>175</v>
      </c>
      <c r="AA2" s="250"/>
    </row>
    <row r="3" spans="1:27" x14ac:dyDescent="0.25">
      <c r="A3" s="146"/>
      <c r="B3" s="147"/>
      <c r="C3" s="147"/>
      <c r="D3" s="147"/>
      <c r="E3" s="251"/>
      <c r="F3" s="147"/>
      <c r="G3" s="147"/>
      <c r="H3" s="147"/>
      <c r="I3" s="147"/>
      <c r="J3" s="147"/>
      <c r="K3" s="148"/>
      <c r="L3" s="252"/>
      <c r="M3" s="252"/>
      <c r="N3" s="252"/>
      <c r="O3" s="252"/>
      <c r="P3" s="252"/>
      <c r="Q3" s="252"/>
      <c r="R3" s="252"/>
      <c r="S3" s="252"/>
      <c r="T3" s="252"/>
      <c r="U3" s="252"/>
      <c r="V3" s="252"/>
      <c r="W3" s="252"/>
      <c r="X3" s="252"/>
      <c r="Y3" s="252"/>
      <c r="Z3" s="252"/>
      <c r="AA3" s="150"/>
    </row>
    <row r="4" spans="1:27" x14ac:dyDescent="0.25">
      <c r="A4" s="168" t="s">
        <v>1</v>
      </c>
      <c r="B4" s="253"/>
      <c r="C4" s="254" t="str">
        <f>+'Marco General'!C8:C8</f>
        <v>Subdirección General</v>
      </c>
      <c r="D4" s="254"/>
      <c r="E4" s="254"/>
      <c r="F4" s="254"/>
      <c r="G4" s="254"/>
      <c r="H4" s="254"/>
      <c r="I4" s="254"/>
      <c r="J4" s="254"/>
      <c r="K4" s="254"/>
      <c r="L4" s="254"/>
      <c r="M4" s="254"/>
      <c r="N4" s="254"/>
      <c r="O4" s="254"/>
      <c r="P4" s="254"/>
      <c r="Q4" s="254"/>
      <c r="R4" s="254"/>
      <c r="S4" s="254"/>
      <c r="T4" s="254"/>
      <c r="U4" s="254"/>
      <c r="V4" s="254"/>
      <c r="W4" s="254"/>
      <c r="X4" s="255" t="s">
        <v>0</v>
      </c>
      <c r="Y4" s="256"/>
      <c r="Z4" s="257"/>
      <c r="AA4" s="258">
        <v>2017</v>
      </c>
    </row>
    <row r="5" spans="1:27" x14ac:dyDescent="0.25">
      <c r="A5" s="259"/>
      <c r="B5" s="260"/>
      <c r="C5" s="254"/>
      <c r="D5" s="254"/>
      <c r="E5" s="254"/>
      <c r="F5" s="254"/>
      <c r="G5" s="254"/>
      <c r="H5" s="254"/>
      <c r="I5" s="254"/>
      <c r="J5" s="254"/>
      <c r="K5" s="254"/>
      <c r="L5" s="254"/>
      <c r="M5" s="254"/>
      <c r="N5" s="254"/>
      <c r="O5" s="254"/>
      <c r="P5" s="254"/>
      <c r="Q5" s="254"/>
      <c r="R5" s="254"/>
      <c r="S5" s="254"/>
      <c r="T5" s="254"/>
      <c r="U5" s="254"/>
      <c r="V5" s="254"/>
      <c r="W5" s="254"/>
      <c r="X5" s="261"/>
      <c r="Y5" s="262"/>
      <c r="Z5" s="263"/>
      <c r="AA5" s="264"/>
    </row>
    <row r="6" spans="1:27" x14ac:dyDescent="0.25">
      <c r="A6" s="178"/>
      <c r="B6" s="179"/>
      <c r="C6" s="179"/>
      <c r="D6" s="179"/>
      <c r="E6" s="265"/>
      <c r="F6" s="179"/>
      <c r="G6" s="179"/>
      <c r="H6" s="179"/>
      <c r="I6" s="266"/>
      <c r="J6" s="180"/>
      <c r="K6" s="180"/>
      <c r="L6" s="266"/>
      <c r="M6" s="266"/>
      <c r="N6" s="266"/>
      <c r="O6" s="266"/>
      <c r="P6" s="266"/>
      <c r="Q6" s="266"/>
      <c r="R6" s="266"/>
      <c r="S6" s="266"/>
      <c r="T6" s="266"/>
      <c r="U6" s="266"/>
      <c r="V6" s="266"/>
      <c r="W6" s="266"/>
      <c r="X6" s="266"/>
      <c r="Y6" s="266"/>
      <c r="Z6" s="266"/>
      <c r="AA6" s="181"/>
    </row>
    <row r="7" spans="1:27" x14ac:dyDescent="0.25">
      <c r="A7" s="168" t="s">
        <v>25</v>
      </c>
      <c r="B7" s="169"/>
      <c r="C7" s="267" t="str">
        <f>IF('Marco General'!A20="","",'Marco General'!A20)</f>
        <v>Objetivo estratégico 3: Promover la inversión pública y privada con el fin de garantizar la sostenibilidad del patrimonio cultural.</v>
      </c>
      <c r="D7" s="268"/>
      <c r="E7" s="268"/>
      <c r="F7" s="268"/>
      <c r="G7" s="268"/>
      <c r="H7" s="269"/>
      <c r="I7" s="171" t="s">
        <v>15</v>
      </c>
      <c r="J7" s="267" t="str">
        <f>IF('Marco General'!C13="","",'Marco General'!C13)</f>
        <v>Proyecto 1112 - Instrumentos de planeación y gestión para la preservación y sostenibilidad del patrimonio cultural</v>
      </c>
      <c r="K7" s="268"/>
      <c r="L7" s="268"/>
      <c r="M7" s="268"/>
      <c r="N7" s="268"/>
      <c r="O7" s="268"/>
      <c r="P7" s="268"/>
      <c r="Q7" s="268"/>
      <c r="R7" s="270" t="s">
        <v>103</v>
      </c>
      <c r="S7" s="271"/>
      <c r="T7" s="268"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268"/>
      <c r="V7" s="268"/>
      <c r="W7" s="268"/>
      <c r="X7" s="268"/>
      <c r="Y7" s="268"/>
      <c r="Z7" s="268"/>
      <c r="AA7" s="272"/>
    </row>
    <row r="8" spans="1:27" x14ac:dyDescent="0.25">
      <c r="A8" s="259"/>
      <c r="B8" s="273"/>
      <c r="C8" s="267" t="str">
        <f>IF('Marco General'!A29="","",'Marco General'!A29)</f>
        <v>Objetivo estratégico 5: Fortalecer la gestión y administración institucional</v>
      </c>
      <c r="D8" s="268"/>
      <c r="E8" s="268"/>
      <c r="F8" s="268"/>
      <c r="G8" s="268"/>
      <c r="H8" s="269"/>
      <c r="I8" s="171"/>
      <c r="J8" s="267"/>
      <c r="K8" s="268"/>
      <c r="L8" s="268"/>
      <c r="M8" s="268"/>
      <c r="N8" s="268"/>
      <c r="O8" s="268"/>
      <c r="P8" s="268"/>
      <c r="Q8" s="268"/>
      <c r="R8" s="274"/>
      <c r="S8" s="275"/>
      <c r="T8" s="268"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268"/>
      <c r="V8" s="268"/>
      <c r="W8" s="268"/>
      <c r="X8" s="268"/>
      <c r="Y8" s="268"/>
      <c r="Z8" s="268"/>
      <c r="AA8" s="272"/>
    </row>
    <row r="9" spans="1:27" x14ac:dyDescent="0.25">
      <c r="A9" s="176"/>
      <c r="B9" s="177"/>
      <c r="C9" s="276"/>
      <c r="D9" s="277"/>
      <c r="E9" s="277"/>
      <c r="F9" s="277"/>
      <c r="G9" s="277"/>
      <c r="H9" s="278"/>
      <c r="I9" s="171"/>
      <c r="J9" s="279"/>
      <c r="K9" s="280"/>
      <c r="L9" s="280"/>
      <c r="M9" s="280"/>
      <c r="N9" s="280"/>
      <c r="O9" s="280"/>
      <c r="P9" s="280"/>
      <c r="Q9" s="280"/>
      <c r="R9" s="281"/>
      <c r="S9" s="282"/>
      <c r="T9" s="280"/>
      <c r="U9" s="280"/>
      <c r="V9" s="280"/>
      <c r="W9" s="280"/>
      <c r="X9" s="280"/>
      <c r="Y9" s="280"/>
      <c r="Z9" s="280"/>
      <c r="AA9" s="283"/>
    </row>
    <row r="10" spans="1:27" x14ac:dyDescent="0.25">
      <c r="A10" s="178"/>
      <c r="B10" s="179"/>
      <c r="C10" s="179"/>
      <c r="D10" s="179"/>
      <c r="E10" s="265"/>
      <c r="F10" s="179"/>
      <c r="G10" s="179"/>
      <c r="H10" s="179"/>
      <c r="I10" s="266"/>
      <c r="J10" s="180"/>
      <c r="K10" s="180"/>
      <c r="L10" s="266"/>
      <c r="M10" s="266"/>
      <c r="N10" s="266"/>
      <c r="O10" s="266"/>
      <c r="P10" s="266"/>
      <c r="Q10" s="266"/>
      <c r="R10" s="266"/>
      <c r="S10" s="266"/>
      <c r="T10" s="266"/>
      <c r="U10" s="266"/>
      <c r="V10" s="266"/>
      <c r="W10" s="266"/>
      <c r="X10" s="266"/>
      <c r="Y10" s="266"/>
      <c r="Z10" s="266"/>
      <c r="AA10" s="181"/>
    </row>
    <row r="11" spans="1:27" ht="19.5" customHeight="1" x14ac:dyDescent="0.25">
      <c r="A11" s="168" t="s">
        <v>172</v>
      </c>
      <c r="B11" s="169"/>
      <c r="C11" s="284" t="str">
        <f>IF('Marco General'!F20="","",'Marco General'!F20)</f>
        <v>Mediante la generación de mecanismos de articulación interinstitucional para la gestión normativa del patrimonio cultural.</v>
      </c>
      <c r="D11" s="285"/>
      <c r="E11" s="285"/>
      <c r="F11" s="285"/>
      <c r="G11" s="285"/>
      <c r="H11" s="285"/>
      <c r="I11" s="285"/>
      <c r="J11" s="285"/>
      <c r="K11" s="285"/>
      <c r="L11" s="285"/>
      <c r="M11" s="286"/>
      <c r="N11" s="287" t="s">
        <v>173</v>
      </c>
      <c r="O11" s="267" t="str">
        <f>IF('Marco General'!F29="","",'Marco General'!F29)</f>
        <v>Mediante el desarrollo de acciones que mejoren los procesos de planeación estratégica del Instituto.</v>
      </c>
      <c r="P11" s="268"/>
      <c r="Q11" s="268"/>
      <c r="R11" s="268"/>
      <c r="S11" s="268"/>
      <c r="T11" s="268"/>
      <c r="U11" s="268"/>
      <c r="V11" s="268"/>
      <c r="W11" s="268"/>
      <c r="X11" s="268"/>
      <c r="Y11" s="268"/>
      <c r="Z11" s="268"/>
      <c r="AA11" s="272"/>
    </row>
    <row r="12" spans="1:27" x14ac:dyDescent="0.25">
      <c r="A12" s="259"/>
      <c r="B12" s="273"/>
      <c r="C12" s="284" t="str">
        <f>IF('Marco General'!F21="","",'Marco General'!F21)</f>
        <v>Mediante la formulación y ejecución de planes especiales de manejo, protección y salvaguardia, por parte de los sectores público, privado y social de la ciudad.</v>
      </c>
      <c r="D12" s="285"/>
      <c r="E12" s="285"/>
      <c r="F12" s="285"/>
      <c r="G12" s="285"/>
      <c r="H12" s="285"/>
      <c r="I12" s="285"/>
      <c r="J12" s="285"/>
      <c r="K12" s="285"/>
      <c r="L12" s="285"/>
      <c r="M12" s="286"/>
      <c r="N12" s="288"/>
      <c r="O12" s="267" t="str">
        <f>IF('Marco General'!F30="","",'Marco General'!F30)</f>
        <v>Mediante acciones de mejora y sostenibilidad del Sistema Integrado de Gestión.</v>
      </c>
      <c r="P12" s="268"/>
      <c r="Q12" s="268"/>
      <c r="R12" s="268"/>
      <c r="S12" s="268"/>
      <c r="T12" s="268"/>
      <c r="U12" s="268"/>
      <c r="V12" s="268"/>
      <c r="W12" s="268"/>
      <c r="X12" s="268"/>
      <c r="Y12" s="268"/>
      <c r="Z12" s="268"/>
      <c r="AA12" s="272"/>
    </row>
    <row r="13" spans="1:27" x14ac:dyDescent="0.25">
      <c r="A13" s="259"/>
      <c r="B13" s="273"/>
      <c r="C13" s="284" t="str">
        <f>IF('Marco General'!F22="","",'Marco General'!F22)</f>
        <v>Mediante el desarrollo de iniciativas para involucrar el patrimonio cultural en las agendas de responsabilidad social empresarial.</v>
      </c>
      <c r="D13" s="285"/>
      <c r="E13" s="285"/>
      <c r="F13" s="285"/>
      <c r="G13" s="285"/>
      <c r="H13" s="285"/>
      <c r="I13" s="285"/>
      <c r="J13" s="285"/>
      <c r="K13" s="285"/>
      <c r="L13" s="285"/>
      <c r="M13" s="286"/>
      <c r="N13" s="288"/>
      <c r="O13" s="267" t="str">
        <f>IF('Marco General'!F31="","",'Marco General'!F31)</f>
        <v>Mediante el fortalecimiento de la comunicación interna y el trabajo en equipo.</v>
      </c>
      <c r="P13" s="268"/>
      <c r="Q13" s="268"/>
      <c r="R13" s="268"/>
      <c r="S13" s="268"/>
      <c r="T13" s="268"/>
      <c r="U13" s="268"/>
      <c r="V13" s="268"/>
      <c r="W13" s="268"/>
      <c r="X13" s="268"/>
      <c r="Y13" s="268"/>
      <c r="Z13" s="268"/>
      <c r="AA13" s="272"/>
    </row>
    <row r="14" spans="1:27" x14ac:dyDescent="0.25">
      <c r="A14" s="259"/>
      <c r="B14" s="273"/>
      <c r="C14" s="284" t="str">
        <f>IF('Marco General'!F23="","",'Marco General'!F23)</f>
        <v/>
      </c>
      <c r="D14" s="285"/>
      <c r="E14" s="285"/>
      <c r="F14" s="285"/>
      <c r="G14" s="285"/>
      <c r="H14" s="285"/>
      <c r="I14" s="285"/>
      <c r="J14" s="285"/>
      <c r="K14" s="285"/>
      <c r="L14" s="285"/>
      <c r="M14" s="286"/>
      <c r="N14" s="288"/>
      <c r="O14" s="267" t="str">
        <f>IF('Marco General'!F32="","",'Marco General'!F32)</f>
        <v>Mediante el fortalecimiento de ejercicios de rendición de cuentas y otros mecanismos de participación y control social.</v>
      </c>
      <c r="P14" s="268"/>
      <c r="Q14" s="268"/>
      <c r="R14" s="268"/>
      <c r="S14" s="268"/>
      <c r="T14" s="268"/>
      <c r="U14" s="268"/>
      <c r="V14" s="268"/>
      <c r="W14" s="268"/>
      <c r="X14" s="268"/>
      <c r="Y14" s="268"/>
      <c r="Z14" s="268"/>
      <c r="AA14" s="272"/>
    </row>
    <row r="15" spans="1:27" x14ac:dyDescent="0.25">
      <c r="A15" s="259"/>
      <c r="B15" s="273"/>
      <c r="C15" s="284" t="str">
        <f>IF('Marco General'!F24="","",'Marco General'!F24)</f>
        <v/>
      </c>
      <c r="D15" s="285"/>
      <c r="E15" s="285"/>
      <c r="F15" s="285"/>
      <c r="G15" s="285"/>
      <c r="H15" s="285"/>
      <c r="I15" s="285"/>
      <c r="J15" s="285"/>
      <c r="K15" s="285"/>
      <c r="L15" s="285"/>
      <c r="M15" s="286"/>
      <c r="N15" s="288"/>
      <c r="O15" s="267" t="str">
        <f>IF('Marco General'!F33="","",'Marco General'!F33)</f>
        <v/>
      </c>
      <c r="P15" s="268"/>
      <c r="Q15" s="268"/>
      <c r="R15" s="268"/>
      <c r="S15" s="268"/>
      <c r="T15" s="268"/>
      <c r="U15" s="268"/>
      <c r="V15" s="268"/>
      <c r="W15" s="268"/>
      <c r="X15" s="268"/>
      <c r="Y15" s="268"/>
      <c r="Z15" s="268"/>
      <c r="AA15" s="272"/>
    </row>
    <row r="16" spans="1:27" x14ac:dyDescent="0.25">
      <c r="A16" s="176"/>
      <c r="B16" s="177"/>
      <c r="C16" s="284" t="str">
        <f>IF('Marco General'!F25="","",'Marco General'!F25)</f>
        <v/>
      </c>
      <c r="D16" s="285"/>
      <c r="E16" s="285"/>
      <c r="F16" s="285"/>
      <c r="G16" s="285"/>
      <c r="H16" s="285"/>
      <c r="I16" s="285"/>
      <c r="J16" s="285"/>
      <c r="K16" s="285"/>
      <c r="L16" s="285"/>
      <c r="M16" s="286"/>
      <c r="N16" s="289"/>
      <c r="O16" s="290" t="str">
        <f>IF('Marco General'!F34="","",'Marco General'!F34)</f>
        <v/>
      </c>
      <c r="P16" s="291"/>
      <c r="Q16" s="291"/>
      <c r="R16" s="291"/>
      <c r="S16" s="291"/>
      <c r="T16" s="291"/>
      <c r="U16" s="291"/>
      <c r="V16" s="291"/>
      <c r="W16" s="291"/>
      <c r="X16" s="291"/>
      <c r="Y16" s="291"/>
      <c r="Z16" s="291"/>
      <c r="AA16" s="292"/>
    </row>
    <row r="17" spans="1:27" s="212" customFormat="1" x14ac:dyDescent="0.25">
      <c r="A17" s="189"/>
      <c r="B17" s="190"/>
      <c r="C17" s="293"/>
      <c r="D17" s="293"/>
      <c r="E17" s="294"/>
      <c r="F17" s="293"/>
      <c r="G17" s="293"/>
      <c r="H17" s="293"/>
      <c r="I17" s="293"/>
      <c r="J17" s="293"/>
      <c r="L17" s="293"/>
      <c r="M17" s="293"/>
      <c r="N17" s="190"/>
      <c r="O17" s="293"/>
      <c r="P17" s="293"/>
      <c r="Q17" s="293"/>
      <c r="R17" s="293"/>
      <c r="S17" s="293"/>
      <c r="T17" s="293"/>
      <c r="U17" s="293"/>
      <c r="V17" s="293"/>
      <c r="W17" s="293"/>
      <c r="X17" s="293"/>
      <c r="Y17" s="293"/>
      <c r="Z17" s="293"/>
      <c r="AA17" s="295"/>
    </row>
    <row r="18" spans="1:27" hidden="1" x14ac:dyDescent="0.25">
      <c r="A18" s="168" t="s">
        <v>172</v>
      </c>
      <c r="B18" s="169"/>
      <c r="C18" s="290" t="str">
        <f>IF('Marco General'!F38="","",'Marco General'!F38)</f>
        <v/>
      </c>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2"/>
    </row>
    <row r="19" spans="1:27" hidden="1" x14ac:dyDescent="0.25">
      <c r="A19" s="259"/>
      <c r="B19" s="273"/>
      <c r="C19" s="290" t="str">
        <f>IF('Marco General'!F39="","",'Marco General'!F39)</f>
        <v/>
      </c>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2"/>
    </row>
    <row r="20" spans="1:27" hidden="1" x14ac:dyDescent="0.25">
      <c r="A20" s="259"/>
      <c r="B20" s="273"/>
      <c r="C20" s="290" t="str">
        <f>IF('Marco General'!F40="","",'Marco General'!F40)</f>
        <v/>
      </c>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2"/>
    </row>
    <row r="21" spans="1:27" hidden="1" x14ac:dyDescent="0.25">
      <c r="A21" s="259"/>
      <c r="B21" s="273"/>
      <c r="C21" s="290" t="str">
        <f>IF('Marco General'!F41="","",'Marco General'!F41)</f>
        <v/>
      </c>
      <c r="D21" s="291"/>
      <c r="E21" s="291"/>
      <c r="F21" s="291"/>
      <c r="G21" s="291"/>
      <c r="H21" s="291"/>
      <c r="I21" s="291"/>
      <c r="J21" s="291"/>
      <c r="K21" s="291"/>
      <c r="L21" s="291"/>
      <c r="M21" s="291"/>
      <c r="N21" s="291"/>
      <c r="O21" s="291"/>
      <c r="P21" s="291"/>
      <c r="Q21" s="291"/>
      <c r="R21" s="291"/>
      <c r="S21" s="291"/>
      <c r="T21" s="291"/>
      <c r="U21" s="291"/>
      <c r="V21" s="291"/>
      <c r="W21" s="291"/>
      <c r="X21" s="291"/>
      <c r="Y21" s="291"/>
      <c r="Z21" s="291"/>
      <c r="AA21" s="292"/>
    </row>
    <row r="22" spans="1:27" hidden="1" x14ac:dyDescent="0.25">
      <c r="A22" s="259"/>
      <c r="B22" s="273"/>
      <c r="C22" s="290" t="str">
        <f>IF('Marco General'!F42="","",'Marco General'!F42)</f>
        <v/>
      </c>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2"/>
    </row>
    <row r="23" spans="1:27" hidden="1" x14ac:dyDescent="0.25">
      <c r="A23" s="259"/>
      <c r="B23" s="273"/>
      <c r="C23" s="290" t="str">
        <f>IF('Marco General'!F43="","",'Marco General'!F43)</f>
        <v/>
      </c>
      <c r="D23" s="291"/>
      <c r="E23" s="291"/>
      <c r="F23" s="291"/>
      <c r="G23" s="291"/>
      <c r="H23" s="291"/>
      <c r="I23" s="291"/>
      <c r="J23" s="291"/>
      <c r="K23" s="291"/>
      <c r="L23" s="291"/>
      <c r="M23" s="291"/>
      <c r="N23" s="291"/>
      <c r="O23" s="291"/>
      <c r="P23" s="291"/>
      <c r="Q23" s="291"/>
      <c r="R23" s="291"/>
      <c r="S23" s="291"/>
      <c r="T23" s="291"/>
      <c r="U23" s="291"/>
      <c r="V23" s="291"/>
      <c r="W23" s="291"/>
      <c r="X23" s="291"/>
      <c r="Y23" s="291"/>
      <c r="Z23" s="291"/>
      <c r="AA23" s="292"/>
    </row>
    <row r="24" spans="1:27" hidden="1" x14ac:dyDescent="0.25">
      <c r="A24" s="176"/>
      <c r="B24" s="177"/>
      <c r="C24" s="290" t="str">
        <f>IF('Marco General'!F44="","",'Marco General'!F44)</f>
        <v/>
      </c>
      <c r="D24" s="291"/>
      <c r="E24" s="291"/>
      <c r="F24" s="291"/>
      <c r="G24" s="291"/>
      <c r="H24" s="291"/>
      <c r="I24" s="291"/>
      <c r="J24" s="291"/>
      <c r="K24" s="291"/>
      <c r="L24" s="291"/>
      <c r="M24" s="291"/>
      <c r="N24" s="291"/>
      <c r="O24" s="291"/>
      <c r="P24" s="291"/>
      <c r="Q24" s="291"/>
      <c r="R24" s="291"/>
      <c r="S24" s="291"/>
      <c r="T24" s="291"/>
      <c r="U24" s="291"/>
      <c r="V24" s="291"/>
      <c r="W24" s="291"/>
      <c r="X24" s="291"/>
      <c r="Y24" s="291"/>
      <c r="Z24" s="291"/>
      <c r="AA24" s="292"/>
    </row>
    <row r="25" spans="1:27" s="212" customFormat="1" hidden="1" x14ac:dyDescent="0.25">
      <c r="A25" s="189"/>
      <c r="B25" s="190"/>
      <c r="C25" s="190"/>
      <c r="D25" s="190"/>
      <c r="E25" s="294"/>
      <c r="F25" s="190"/>
      <c r="G25" s="190"/>
      <c r="H25" s="190"/>
      <c r="I25" s="190"/>
      <c r="J25" s="190"/>
      <c r="K25" s="190"/>
      <c r="L25" s="190"/>
      <c r="M25" s="190"/>
      <c r="N25" s="296"/>
      <c r="O25" s="190"/>
      <c r="P25" s="190"/>
      <c r="Q25" s="190"/>
      <c r="R25" s="190"/>
      <c r="S25" s="190"/>
      <c r="T25" s="190"/>
      <c r="U25" s="190"/>
      <c r="V25" s="190"/>
      <c r="W25" s="190"/>
      <c r="X25" s="190"/>
      <c r="Y25" s="190"/>
      <c r="Z25" s="190"/>
      <c r="AA25" s="297"/>
    </row>
    <row r="26" spans="1:27" s="303" customFormat="1" x14ac:dyDescent="0.25">
      <c r="A26" s="298" t="s">
        <v>355</v>
      </c>
      <c r="B26" s="299"/>
      <c r="C26" s="300" t="str">
        <f>+C11</f>
        <v>Mediante la generación de mecanismos de articulación interinstitucional para la gestión normativa del patrimonio cultural.</v>
      </c>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2"/>
    </row>
    <row r="27" spans="1:27" s="303" customFormat="1" x14ac:dyDescent="0.25">
      <c r="A27" s="304" t="s">
        <v>16</v>
      </c>
      <c r="B27" s="305"/>
      <c r="C27" s="306"/>
      <c r="D27" s="307" t="s">
        <v>191</v>
      </c>
      <c r="E27" s="307" t="s">
        <v>24</v>
      </c>
      <c r="F27" s="307" t="s">
        <v>181</v>
      </c>
      <c r="G27" s="307" t="s">
        <v>192</v>
      </c>
      <c r="H27" s="308" t="s">
        <v>17</v>
      </c>
      <c r="I27" s="307" t="s">
        <v>23</v>
      </c>
      <c r="J27" s="309" t="s">
        <v>18</v>
      </c>
      <c r="K27" s="310"/>
      <c r="L27" s="311" t="s">
        <v>185</v>
      </c>
      <c r="M27" s="311"/>
      <c r="N27" s="311"/>
      <c r="O27" s="311"/>
      <c r="P27" s="311"/>
      <c r="Q27" s="311"/>
      <c r="R27" s="311"/>
      <c r="S27" s="311"/>
      <c r="T27" s="311"/>
      <c r="U27" s="311"/>
      <c r="V27" s="311"/>
      <c r="W27" s="311"/>
      <c r="X27" s="308" t="s">
        <v>8</v>
      </c>
      <c r="Y27" s="308"/>
      <c r="Z27" s="308"/>
      <c r="AA27" s="312" t="s">
        <v>204</v>
      </c>
    </row>
    <row r="28" spans="1:27" s="303" customFormat="1" x14ac:dyDescent="0.25">
      <c r="A28" s="313"/>
      <c r="B28" s="314"/>
      <c r="C28" s="315"/>
      <c r="D28" s="316"/>
      <c r="E28" s="316"/>
      <c r="F28" s="316"/>
      <c r="G28" s="316"/>
      <c r="H28" s="308"/>
      <c r="I28" s="316"/>
      <c r="J28" s="311" t="s">
        <v>19</v>
      </c>
      <c r="K28" s="308" t="s">
        <v>20</v>
      </c>
      <c r="L28" s="308" t="s">
        <v>4</v>
      </c>
      <c r="M28" s="308"/>
      <c r="N28" s="308"/>
      <c r="O28" s="308" t="s">
        <v>5</v>
      </c>
      <c r="P28" s="308"/>
      <c r="Q28" s="308"/>
      <c r="R28" s="308" t="s">
        <v>6</v>
      </c>
      <c r="S28" s="308"/>
      <c r="T28" s="308"/>
      <c r="U28" s="308" t="s">
        <v>7</v>
      </c>
      <c r="V28" s="308"/>
      <c r="W28" s="308"/>
      <c r="X28" s="308"/>
      <c r="Y28" s="308"/>
      <c r="Z28" s="308"/>
      <c r="AA28" s="312"/>
    </row>
    <row r="29" spans="1:27" s="303" customFormat="1" ht="40.5" customHeight="1" x14ac:dyDescent="0.25">
      <c r="A29" s="313"/>
      <c r="B29" s="314"/>
      <c r="C29" s="315"/>
      <c r="D29" s="317"/>
      <c r="E29" s="317"/>
      <c r="F29" s="317"/>
      <c r="G29" s="317"/>
      <c r="H29" s="308"/>
      <c r="I29" s="317"/>
      <c r="J29" s="311"/>
      <c r="K29" s="308"/>
      <c r="L29" s="318" t="s">
        <v>183</v>
      </c>
      <c r="M29" s="318" t="s">
        <v>184</v>
      </c>
      <c r="N29" s="318" t="s">
        <v>21</v>
      </c>
      <c r="O29" s="318" t="s">
        <v>183</v>
      </c>
      <c r="P29" s="318" t="s">
        <v>184</v>
      </c>
      <c r="Q29" s="318" t="s">
        <v>21</v>
      </c>
      <c r="R29" s="318" t="s">
        <v>183</v>
      </c>
      <c r="S29" s="318" t="s">
        <v>184</v>
      </c>
      <c r="T29" s="318" t="s">
        <v>21</v>
      </c>
      <c r="U29" s="318" t="s">
        <v>183</v>
      </c>
      <c r="V29" s="318" t="s">
        <v>184</v>
      </c>
      <c r="W29" s="318" t="s">
        <v>21</v>
      </c>
      <c r="X29" s="318" t="s">
        <v>183</v>
      </c>
      <c r="Y29" s="319" t="s">
        <v>184</v>
      </c>
      <c r="Z29" s="319" t="s">
        <v>182</v>
      </c>
      <c r="AA29" s="320" t="s">
        <v>11</v>
      </c>
    </row>
    <row r="30" spans="1:27" s="303" customFormat="1" ht="40.5" customHeight="1" x14ac:dyDescent="0.25">
      <c r="A30" s="321" t="s">
        <v>356</v>
      </c>
      <c r="B30" s="321"/>
      <c r="C30" s="321"/>
      <c r="D30" s="322" t="s">
        <v>357</v>
      </c>
      <c r="E30" s="323">
        <f>7.05%/2</f>
        <v>3.5249999999999997E-2</v>
      </c>
      <c r="F30" s="324" t="s">
        <v>358</v>
      </c>
      <c r="G30" s="324" t="s">
        <v>34</v>
      </c>
      <c r="H30" s="324" t="s">
        <v>359</v>
      </c>
      <c r="I30" s="324" t="s">
        <v>360</v>
      </c>
      <c r="J30" s="325">
        <v>42767</v>
      </c>
      <c r="K30" s="325">
        <v>42886</v>
      </c>
      <c r="L30" s="326">
        <v>0.19441340782123001</v>
      </c>
      <c r="M30" s="326">
        <v>0.19441340782123001</v>
      </c>
      <c r="N30" s="324" t="s">
        <v>431</v>
      </c>
      <c r="O30" s="327">
        <v>0.41340782122905001</v>
      </c>
      <c r="P30" s="327">
        <v>0.41340782122905001</v>
      </c>
      <c r="Q30" s="324" t="s">
        <v>455</v>
      </c>
      <c r="R30" s="327">
        <v>0.231843575418994</v>
      </c>
      <c r="S30" s="327"/>
      <c r="T30" s="324"/>
      <c r="U30" s="327">
        <v>0.160335195530726</v>
      </c>
      <c r="V30" s="327"/>
      <c r="W30" s="324"/>
      <c r="X30" s="328">
        <f t="shared" ref="X30:X31" si="0">+SUM(L30,O30,R30,U30)</f>
        <v>1</v>
      </c>
      <c r="Y30" s="328">
        <f t="shared" ref="Y30:Y31" si="1">+SUM(M30,P30,S30,V30)</f>
        <v>0.60782122905028002</v>
      </c>
      <c r="Z30" s="329">
        <f>IFERROR(Y30/X30,"")</f>
        <v>0.60782122905028002</v>
      </c>
      <c r="AA30" s="330" t="s">
        <v>468</v>
      </c>
    </row>
    <row r="31" spans="1:27" s="303" customFormat="1" ht="40.5" customHeight="1" x14ac:dyDescent="0.25">
      <c r="A31" s="321" t="s">
        <v>356</v>
      </c>
      <c r="B31" s="321"/>
      <c r="C31" s="321"/>
      <c r="D31" s="322" t="s">
        <v>361</v>
      </c>
      <c r="E31" s="323">
        <f>7.05%/2</f>
        <v>3.5249999999999997E-2</v>
      </c>
      <c r="F31" s="324" t="s">
        <v>358</v>
      </c>
      <c r="G31" s="324" t="s">
        <v>34</v>
      </c>
      <c r="H31" s="324" t="s">
        <v>359</v>
      </c>
      <c r="I31" s="324" t="s">
        <v>362</v>
      </c>
      <c r="J31" s="325">
        <v>42856</v>
      </c>
      <c r="K31" s="325">
        <v>42978</v>
      </c>
      <c r="L31" s="326">
        <v>0.1124</v>
      </c>
      <c r="M31" s="326">
        <v>0.1124</v>
      </c>
      <c r="N31" s="324" t="s">
        <v>432</v>
      </c>
      <c r="O31" s="327">
        <v>0.22314049586776899</v>
      </c>
      <c r="P31" s="327">
        <v>0.22314049586776899</v>
      </c>
      <c r="Q31" s="324" t="s">
        <v>456</v>
      </c>
      <c r="R31" s="327">
        <v>0.33223140495867798</v>
      </c>
      <c r="S31" s="327"/>
      <c r="T31" s="324"/>
      <c r="U31" s="327">
        <v>0.33223140495867798</v>
      </c>
      <c r="V31" s="327"/>
      <c r="W31" s="324"/>
      <c r="X31" s="328">
        <f t="shared" si="0"/>
        <v>1.000003305785125</v>
      </c>
      <c r="Y31" s="328">
        <f t="shared" si="1"/>
        <v>0.33554049586776902</v>
      </c>
      <c r="Z31" s="329">
        <f>IFERROR(Y31/X31,"")</f>
        <v>0.33553938664665578</v>
      </c>
      <c r="AA31" s="330" t="s">
        <v>468</v>
      </c>
    </row>
    <row r="32" spans="1:27" s="144" customFormat="1" ht="18.75" customHeight="1" x14ac:dyDescent="0.25">
      <c r="A32" s="331"/>
      <c r="B32" s="331"/>
      <c r="C32" s="331"/>
      <c r="D32" s="331"/>
      <c r="E32" s="332"/>
      <c r="F32" s="331"/>
      <c r="G32" s="331"/>
      <c r="H32" s="331"/>
      <c r="I32" s="331"/>
      <c r="J32" s="331"/>
      <c r="K32" s="333"/>
      <c r="L32" s="334"/>
      <c r="M32" s="335"/>
      <c r="N32" s="335"/>
      <c r="O32" s="335"/>
      <c r="P32" s="336"/>
      <c r="Q32" s="336"/>
      <c r="R32" s="336"/>
      <c r="S32" s="336"/>
      <c r="T32" s="336"/>
      <c r="U32" s="336"/>
      <c r="V32" s="336"/>
      <c r="W32" s="336"/>
      <c r="X32" s="336"/>
      <c r="Y32" s="336"/>
      <c r="Z32" s="336"/>
      <c r="AA32" s="337">
        <f>+SUMPRODUCT(Z30:Z31,E30:E31)</f>
        <v>3.3253461703316986E-2</v>
      </c>
    </row>
    <row r="33" spans="1:27" s="303" customFormat="1" x14ac:dyDescent="0.25">
      <c r="A33" s="298" t="s">
        <v>364</v>
      </c>
      <c r="B33" s="299"/>
      <c r="C33" s="300" t="str">
        <f>+C12</f>
        <v>Mediante la formulación y ejecución de planes especiales de manejo, protección y salvaguardia, por parte de los sectores público, privado y social de la ciudad.</v>
      </c>
      <c r="D33" s="301"/>
      <c r="E33" s="301"/>
      <c r="F33" s="301"/>
      <c r="G33" s="301"/>
      <c r="H33" s="301"/>
      <c r="I33" s="301"/>
      <c r="J33" s="301"/>
      <c r="K33" s="301"/>
      <c r="L33" s="301"/>
      <c r="M33" s="301"/>
      <c r="N33" s="301"/>
      <c r="O33" s="301"/>
      <c r="P33" s="301"/>
      <c r="Q33" s="301"/>
      <c r="R33" s="301"/>
      <c r="S33" s="301"/>
      <c r="T33" s="301"/>
      <c r="U33" s="301"/>
      <c r="V33" s="301"/>
      <c r="W33" s="301"/>
      <c r="X33" s="301"/>
      <c r="Y33" s="301"/>
      <c r="Z33" s="301"/>
      <c r="AA33" s="302"/>
    </row>
    <row r="34" spans="1:27" s="303" customFormat="1" x14ac:dyDescent="0.25">
      <c r="A34" s="304" t="s">
        <v>16</v>
      </c>
      <c r="B34" s="305"/>
      <c r="C34" s="306"/>
      <c r="D34" s="307" t="s">
        <v>191</v>
      </c>
      <c r="E34" s="307" t="s">
        <v>24</v>
      </c>
      <c r="F34" s="307" t="s">
        <v>181</v>
      </c>
      <c r="G34" s="307" t="s">
        <v>192</v>
      </c>
      <c r="H34" s="308" t="s">
        <v>17</v>
      </c>
      <c r="I34" s="307" t="s">
        <v>23</v>
      </c>
      <c r="J34" s="309" t="s">
        <v>18</v>
      </c>
      <c r="K34" s="310"/>
      <c r="L34" s="311" t="s">
        <v>185</v>
      </c>
      <c r="M34" s="311"/>
      <c r="N34" s="311"/>
      <c r="O34" s="311"/>
      <c r="P34" s="311"/>
      <c r="Q34" s="311"/>
      <c r="R34" s="311"/>
      <c r="S34" s="311"/>
      <c r="T34" s="311"/>
      <c r="U34" s="311"/>
      <c r="V34" s="311"/>
      <c r="W34" s="311"/>
      <c r="X34" s="308" t="s">
        <v>8</v>
      </c>
      <c r="Y34" s="308"/>
      <c r="Z34" s="308"/>
      <c r="AA34" s="312" t="s">
        <v>204</v>
      </c>
    </row>
    <row r="35" spans="1:27" s="303" customFormat="1" x14ac:dyDescent="0.25">
      <c r="A35" s="313"/>
      <c r="B35" s="314"/>
      <c r="C35" s="315"/>
      <c r="D35" s="316"/>
      <c r="E35" s="316"/>
      <c r="F35" s="316"/>
      <c r="G35" s="316"/>
      <c r="H35" s="308"/>
      <c r="I35" s="316"/>
      <c r="J35" s="311" t="s">
        <v>19</v>
      </c>
      <c r="K35" s="308" t="s">
        <v>20</v>
      </c>
      <c r="L35" s="308" t="s">
        <v>4</v>
      </c>
      <c r="M35" s="308"/>
      <c r="N35" s="308"/>
      <c r="O35" s="308" t="s">
        <v>5</v>
      </c>
      <c r="P35" s="308"/>
      <c r="Q35" s="308"/>
      <c r="R35" s="308" t="s">
        <v>6</v>
      </c>
      <c r="S35" s="308"/>
      <c r="T35" s="308"/>
      <c r="U35" s="308" t="s">
        <v>7</v>
      </c>
      <c r="V35" s="308"/>
      <c r="W35" s="308"/>
      <c r="X35" s="308"/>
      <c r="Y35" s="308"/>
      <c r="Z35" s="308"/>
      <c r="AA35" s="312"/>
    </row>
    <row r="36" spans="1:27" s="303" customFormat="1" ht="30" x14ac:dyDescent="0.25">
      <c r="A36" s="313"/>
      <c r="B36" s="314"/>
      <c r="C36" s="315"/>
      <c r="D36" s="317"/>
      <c r="E36" s="317"/>
      <c r="F36" s="317"/>
      <c r="G36" s="317"/>
      <c r="H36" s="308"/>
      <c r="I36" s="317"/>
      <c r="J36" s="311"/>
      <c r="K36" s="308"/>
      <c r="L36" s="318" t="s">
        <v>183</v>
      </c>
      <c r="M36" s="318" t="s">
        <v>184</v>
      </c>
      <c r="N36" s="318" t="s">
        <v>21</v>
      </c>
      <c r="O36" s="318" t="s">
        <v>183</v>
      </c>
      <c r="P36" s="318" t="s">
        <v>184</v>
      </c>
      <c r="Q36" s="318" t="s">
        <v>21</v>
      </c>
      <c r="R36" s="318" t="s">
        <v>183</v>
      </c>
      <c r="S36" s="318" t="s">
        <v>184</v>
      </c>
      <c r="T36" s="318" t="s">
        <v>21</v>
      </c>
      <c r="U36" s="318" t="s">
        <v>183</v>
      </c>
      <c r="V36" s="318" t="s">
        <v>184</v>
      </c>
      <c r="W36" s="318" t="s">
        <v>21</v>
      </c>
      <c r="X36" s="318" t="s">
        <v>183</v>
      </c>
      <c r="Y36" s="319" t="s">
        <v>184</v>
      </c>
      <c r="Z36" s="319" t="s">
        <v>182</v>
      </c>
      <c r="AA36" s="320" t="s">
        <v>11</v>
      </c>
    </row>
    <row r="37" spans="1:27" s="303" customFormat="1" ht="40.5" customHeight="1" x14ac:dyDescent="0.25">
      <c r="A37" s="338" t="s">
        <v>365</v>
      </c>
      <c r="B37" s="339"/>
      <c r="C37" s="340"/>
      <c r="D37" s="322" t="s">
        <v>366</v>
      </c>
      <c r="E37" s="341">
        <f t="shared" ref="E37:E45" si="2">9.1%/2</f>
        <v>4.5499999999999999E-2</v>
      </c>
      <c r="F37" s="324" t="s">
        <v>367</v>
      </c>
      <c r="G37" s="324" t="s">
        <v>34</v>
      </c>
      <c r="H37" s="324" t="s">
        <v>368</v>
      </c>
      <c r="I37" s="324" t="s">
        <v>369</v>
      </c>
      <c r="J37" s="325">
        <v>42736</v>
      </c>
      <c r="K37" s="325">
        <v>43100</v>
      </c>
      <c r="L37" s="326">
        <v>0.20924599999999999</v>
      </c>
      <c r="M37" s="326">
        <v>0.20924599999999999</v>
      </c>
      <c r="N37" s="342" t="s">
        <v>425</v>
      </c>
      <c r="O37" s="326">
        <v>0.36218299999999998</v>
      </c>
      <c r="P37" s="324">
        <v>0.31456000000000001</v>
      </c>
      <c r="Q37" s="324" t="s">
        <v>457</v>
      </c>
      <c r="R37" s="326">
        <v>0.33333299999999999</v>
      </c>
      <c r="S37" s="324"/>
      <c r="T37" s="324"/>
      <c r="U37" s="326">
        <v>9.5238000000000003E-2</v>
      </c>
      <c r="V37" s="324"/>
      <c r="W37" s="324"/>
      <c r="X37" s="328">
        <f t="shared" ref="X37:X45" si="3">+SUM(L37,O37,R37,U37)</f>
        <v>1</v>
      </c>
      <c r="Y37" s="328">
        <f t="shared" ref="Y37:Y45" si="4">+SUM(M37,P37,S37,V37)</f>
        <v>0.52380599999999999</v>
      </c>
      <c r="Z37" s="329">
        <f t="shared" ref="Z37:Z45" si="5">IFERROR(Y37/X37,"")</f>
        <v>0.52380599999999999</v>
      </c>
      <c r="AA37" s="330" t="s">
        <v>466</v>
      </c>
    </row>
    <row r="38" spans="1:27" s="303" customFormat="1" ht="40.5" customHeight="1" x14ac:dyDescent="0.25">
      <c r="A38" s="338" t="s">
        <v>370</v>
      </c>
      <c r="B38" s="339"/>
      <c r="C38" s="340"/>
      <c r="D38" s="322" t="s">
        <v>371</v>
      </c>
      <c r="E38" s="341">
        <f t="shared" si="2"/>
        <v>4.5499999999999999E-2</v>
      </c>
      <c r="F38" s="324" t="s">
        <v>372</v>
      </c>
      <c r="G38" s="324" t="s">
        <v>34</v>
      </c>
      <c r="H38" s="324" t="s">
        <v>373</v>
      </c>
      <c r="I38" s="324" t="s">
        <v>374</v>
      </c>
      <c r="J38" s="325">
        <v>42767</v>
      </c>
      <c r="K38" s="325">
        <v>42978</v>
      </c>
      <c r="L38" s="326">
        <v>0.42420200000000002</v>
      </c>
      <c r="M38" s="326">
        <v>0.42420200000000002</v>
      </c>
      <c r="N38" s="342" t="s">
        <v>426</v>
      </c>
      <c r="O38" s="326">
        <v>0.57579800000000003</v>
      </c>
      <c r="P38" s="324">
        <v>0.42246</v>
      </c>
      <c r="Q38" s="324" t="s">
        <v>458</v>
      </c>
      <c r="R38" s="326">
        <v>0</v>
      </c>
      <c r="S38" s="324"/>
      <c r="T38" s="324"/>
      <c r="U38" s="326">
        <v>0</v>
      </c>
      <c r="V38" s="324"/>
      <c r="W38" s="324"/>
      <c r="X38" s="328">
        <f t="shared" si="3"/>
        <v>1</v>
      </c>
      <c r="Y38" s="328">
        <f t="shared" si="4"/>
        <v>0.84666200000000003</v>
      </c>
      <c r="Z38" s="329">
        <f t="shared" si="5"/>
        <v>0.84666200000000003</v>
      </c>
      <c r="AA38" s="330" t="s">
        <v>467</v>
      </c>
    </row>
    <row r="39" spans="1:27" s="303" customFormat="1" ht="40.5" customHeight="1" x14ac:dyDescent="0.25">
      <c r="A39" s="338" t="s">
        <v>375</v>
      </c>
      <c r="B39" s="339"/>
      <c r="C39" s="340"/>
      <c r="D39" s="322" t="s">
        <v>376</v>
      </c>
      <c r="E39" s="341">
        <f t="shared" si="2"/>
        <v>4.5499999999999999E-2</v>
      </c>
      <c r="F39" s="324" t="s">
        <v>377</v>
      </c>
      <c r="G39" s="324" t="s">
        <v>34</v>
      </c>
      <c r="H39" s="324" t="s">
        <v>373</v>
      </c>
      <c r="I39" s="324" t="s">
        <v>374</v>
      </c>
      <c r="J39" s="325">
        <v>42767</v>
      </c>
      <c r="K39" s="325">
        <v>43100</v>
      </c>
      <c r="L39" s="326"/>
      <c r="M39" s="326"/>
      <c r="N39" s="343"/>
      <c r="O39" s="326">
        <v>0.25806499999999999</v>
      </c>
      <c r="P39" s="326">
        <v>0.26</v>
      </c>
      <c r="Q39" s="326" t="s">
        <v>459</v>
      </c>
      <c r="R39" s="326">
        <v>0.45161299999999999</v>
      </c>
      <c r="S39" s="324"/>
      <c r="T39" s="324"/>
      <c r="U39" s="326">
        <v>0.290323</v>
      </c>
      <c r="V39" s="324"/>
      <c r="W39" s="324"/>
      <c r="X39" s="328">
        <f t="shared" si="3"/>
        <v>1.0000010000000001</v>
      </c>
      <c r="Y39" s="328">
        <f t="shared" si="4"/>
        <v>0.26</v>
      </c>
      <c r="Z39" s="329">
        <f t="shared" si="5"/>
        <v>0.25999974000025999</v>
      </c>
      <c r="AA39" s="330" t="s">
        <v>468</v>
      </c>
    </row>
    <row r="40" spans="1:27" s="303" customFormat="1" ht="40.5" customHeight="1" x14ac:dyDescent="0.25">
      <c r="A40" s="338" t="s">
        <v>378</v>
      </c>
      <c r="B40" s="339"/>
      <c r="C40" s="340"/>
      <c r="D40" s="322" t="s">
        <v>379</v>
      </c>
      <c r="E40" s="341">
        <f t="shared" si="2"/>
        <v>4.5499999999999999E-2</v>
      </c>
      <c r="F40" s="324" t="s">
        <v>372</v>
      </c>
      <c r="G40" s="324" t="s">
        <v>34</v>
      </c>
      <c r="H40" s="324" t="s">
        <v>380</v>
      </c>
      <c r="I40" s="324" t="s">
        <v>381</v>
      </c>
      <c r="J40" s="325">
        <v>42767</v>
      </c>
      <c r="K40" s="325">
        <v>42885</v>
      </c>
      <c r="L40" s="326">
        <v>0.81955900000000004</v>
      </c>
      <c r="M40" s="326">
        <v>0.81955900000000004</v>
      </c>
      <c r="N40" s="342" t="s">
        <v>427</v>
      </c>
      <c r="O40" s="326">
        <v>0.18044099999999999</v>
      </c>
      <c r="P40" s="324">
        <v>0.18</v>
      </c>
      <c r="Q40" s="324" t="s">
        <v>460</v>
      </c>
      <c r="R40" s="326">
        <v>0</v>
      </c>
      <c r="S40" s="324"/>
      <c r="T40" s="324"/>
      <c r="U40" s="326">
        <v>0</v>
      </c>
      <c r="V40" s="324"/>
      <c r="W40" s="324"/>
      <c r="X40" s="328">
        <f t="shared" si="3"/>
        <v>1</v>
      </c>
      <c r="Y40" s="328">
        <f t="shared" si="4"/>
        <v>0.99955900000000009</v>
      </c>
      <c r="Z40" s="329">
        <f t="shared" si="5"/>
        <v>0.99955900000000009</v>
      </c>
      <c r="AA40" s="330" t="s">
        <v>468</v>
      </c>
    </row>
    <row r="41" spans="1:27" s="303" customFormat="1" ht="40.5" customHeight="1" x14ac:dyDescent="0.25">
      <c r="A41" s="338" t="s">
        <v>382</v>
      </c>
      <c r="B41" s="339"/>
      <c r="C41" s="340"/>
      <c r="D41" s="322" t="s">
        <v>383</v>
      </c>
      <c r="E41" s="341">
        <f t="shared" si="2"/>
        <v>4.5499999999999999E-2</v>
      </c>
      <c r="F41" s="324" t="s">
        <v>377</v>
      </c>
      <c r="G41" s="324" t="s">
        <v>34</v>
      </c>
      <c r="H41" s="324" t="s">
        <v>380</v>
      </c>
      <c r="I41" s="324" t="s">
        <v>381</v>
      </c>
      <c r="J41" s="325">
        <v>42736</v>
      </c>
      <c r="K41" s="325">
        <v>43100</v>
      </c>
      <c r="L41" s="326">
        <v>2.0833000000000001E-2</v>
      </c>
      <c r="M41" s="326">
        <v>2.0833000000000001E-2</v>
      </c>
      <c r="N41" s="342" t="s">
        <v>428</v>
      </c>
      <c r="O41" s="326">
        <v>0.1875</v>
      </c>
      <c r="P41" s="324">
        <v>0.19</v>
      </c>
      <c r="Q41" s="324" t="s">
        <v>461</v>
      </c>
      <c r="R41" s="326">
        <v>0.29166700000000001</v>
      </c>
      <c r="S41" s="324"/>
      <c r="T41" s="324"/>
      <c r="U41" s="326">
        <v>0.5</v>
      </c>
      <c r="V41" s="324"/>
      <c r="W41" s="324"/>
      <c r="X41" s="328">
        <f t="shared" si="3"/>
        <v>1</v>
      </c>
      <c r="Y41" s="328">
        <f t="shared" si="4"/>
        <v>0.21083299999999999</v>
      </c>
      <c r="Z41" s="329">
        <f t="shared" si="5"/>
        <v>0.21083299999999999</v>
      </c>
      <c r="AA41" s="330" t="s">
        <v>468</v>
      </c>
    </row>
    <row r="42" spans="1:27" s="303" customFormat="1" ht="40.5" customHeight="1" x14ac:dyDescent="0.25">
      <c r="A42" s="338" t="s">
        <v>384</v>
      </c>
      <c r="B42" s="339"/>
      <c r="C42" s="340"/>
      <c r="D42" s="322" t="s">
        <v>385</v>
      </c>
      <c r="E42" s="341">
        <f t="shared" si="2"/>
        <v>4.5499999999999999E-2</v>
      </c>
      <c r="F42" s="324" t="s">
        <v>372</v>
      </c>
      <c r="G42" s="324" t="s">
        <v>34</v>
      </c>
      <c r="H42" s="324" t="s">
        <v>380</v>
      </c>
      <c r="I42" s="324" t="s">
        <v>386</v>
      </c>
      <c r="J42" s="325">
        <v>42767</v>
      </c>
      <c r="K42" s="325">
        <v>42885</v>
      </c>
      <c r="L42" s="326">
        <v>0.60696000000000006</v>
      </c>
      <c r="M42" s="326">
        <v>0.60696000000000006</v>
      </c>
      <c r="N42" s="342" t="s">
        <v>429</v>
      </c>
      <c r="O42" s="326">
        <v>0.39304</v>
      </c>
      <c r="P42" s="324">
        <v>0.39</v>
      </c>
      <c r="Q42" s="324" t="s">
        <v>462</v>
      </c>
      <c r="R42" s="326">
        <v>0</v>
      </c>
      <c r="S42" s="324"/>
      <c r="T42" s="324"/>
      <c r="U42" s="326">
        <v>0</v>
      </c>
      <c r="V42" s="324"/>
      <c r="W42" s="324"/>
      <c r="X42" s="328">
        <f t="shared" si="3"/>
        <v>1</v>
      </c>
      <c r="Y42" s="328">
        <f t="shared" si="4"/>
        <v>0.99696000000000007</v>
      </c>
      <c r="Z42" s="329">
        <f t="shared" si="5"/>
        <v>0.99696000000000007</v>
      </c>
      <c r="AA42" s="330" t="s">
        <v>468</v>
      </c>
    </row>
    <row r="43" spans="1:27" s="303" customFormat="1" ht="40.5" customHeight="1" x14ac:dyDescent="0.25">
      <c r="A43" s="338" t="s">
        <v>387</v>
      </c>
      <c r="B43" s="339"/>
      <c r="C43" s="340"/>
      <c r="D43" s="322" t="s">
        <v>388</v>
      </c>
      <c r="E43" s="341">
        <f t="shared" si="2"/>
        <v>4.5499999999999999E-2</v>
      </c>
      <c r="F43" s="324" t="s">
        <v>377</v>
      </c>
      <c r="G43" s="324" t="s">
        <v>34</v>
      </c>
      <c r="H43" s="324" t="s">
        <v>380</v>
      </c>
      <c r="I43" s="324" t="s">
        <v>386</v>
      </c>
      <c r="J43" s="325">
        <v>42826</v>
      </c>
      <c r="K43" s="325">
        <v>43100</v>
      </c>
      <c r="L43" s="326"/>
      <c r="M43" s="326"/>
      <c r="N43" s="342"/>
      <c r="O43" s="326">
        <v>8.1081E-2</v>
      </c>
      <c r="P43" s="324">
        <v>0.08</v>
      </c>
      <c r="Q43" s="324" t="s">
        <v>463</v>
      </c>
      <c r="R43" s="326">
        <v>0.35135100000000002</v>
      </c>
      <c r="S43" s="324"/>
      <c r="T43" s="324"/>
      <c r="U43" s="326">
        <v>0.56756799999999996</v>
      </c>
      <c r="V43" s="324"/>
      <c r="W43" s="324"/>
      <c r="X43" s="328">
        <f t="shared" si="3"/>
        <v>1</v>
      </c>
      <c r="Y43" s="328">
        <f t="shared" si="4"/>
        <v>0.08</v>
      </c>
      <c r="Z43" s="329">
        <f t="shared" si="5"/>
        <v>0.08</v>
      </c>
      <c r="AA43" s="330" t="s">
        <v>468</v>
      </c>
    </row>
    <row r="44" spans="1:27" s="303" customFormat="1" ht="40.5" customHeight="1" x14ac:dyDescent="0.25">
      <c r="A44" s="338" t="s">
        <v>389</v>
      </c>
      <c r="B44" s="339"/>
      <c r="C44" s="340"/>
      <c r="D44" s="344" t="s">
        <v>390</v>
      </c>
      <c r="E44" s="341">
        <f t="shared" si="2"/>
        <v>4.5499999999999999E-2</v>
      </c>
      <c r="F44" s="324" t="s">
        <v>391</v>
      </c>
      <c r="G44" s="324" t="s">
        <v>34</v>
      </c>
      <c r="H44" s="324" t="s">
        <v>380</v>
      </c>
      <c r="I44" s="324" t="s">
        <v>386</v>
      </c>
      <c r="J44" s="325">
        <v>42736</v>
      </c>
      <c r="K44" s="325" t="s">
        <v>392</v>
      </c>
      <c r="L44" s="326">
        <v>0.42755599999999999</v>
      </c>
      <c r="M44" s="326">
        <v>0.42755599999999999</v>
      </c>
      <c r="N44" s="342" t="s">
        <v>430</v>
      </c>
      <c r="O44" s="326">
        <v>0.32244400000000001</v>
      </c>
      <c r="P44" s="324">
        <v>0.32</v>
      </c>
      <c r="Q44" s="324" t="s">
        <v>464</v>
      </c>
      <c r="R44" s="326">
        <v>0.25</v>
      </c>
      <c r="S44" s="324"/>
      <c r="T44" s="324"/>
      <c r="U44" s="326">
        <v>0</v>
      </c>
      <c r="V44" s="324"/>
      <c r="W44" s="324"/>
      <c r="X44" s="328">
        <f t="shared" si="3"/>
        <v>1</v>
      </c>
      <c r="Y44" s="328">
        <f t="shared" si="4"/>
        <v>0.747556</v>
      </c>
      <c r="Z44" s="329">
        <f t="shared" si="5"/>
        <v>0.747556</v>
      </c>
      <c r="AA44" s="330" t="s">
        <v>468</v>
      </c>
    </row>
    <row r="45" spans="1:27" s="303" customFormat="1" ht="40.5" customHeight="1" x14ac:dyDescent="0.25">
      <c r="A45" s="338" t="s">
        <v>393</v>
      </c>
      <c r="B45" s="339"/>
      <c r="C45" s="340"/>
      <c r="D45" s="322" t="s">
        <v>394</v>
      </c>
      <c r="E45" s="341">
        <f t="shared" si="2"/>
        <v>4.5499999999999999E-2</v>
      </c>
      <c r="F45" s="324" t="s">
        <v>395</v>
      </c>
      <c r="G45" s="324" t="s">
        <v>34</v>
      </c>
      <c r="H45" s="324" t="s">
        <v>380</v>
      </c>
      <c r="I45" s="324" t="s">
        <v>386</v>
      </c>
      <c r="J45" s="325">
        <v>42979</v>
      </c>
      <c r="K45" s="325">
        <v>43100</v>
      </c>
      <c r="L45" s="326">
        <v>0</v>
      </c>
      <c r="M45" s="326">
        <v>0</v>
      </c>
      <c r="N45" s="342"/>
      <c r="O45" s="326">
        <v>0.14285700000000001</v>
      </c>
      <c r="P45" s="324">
        <v>0.14000000000000001</v>
      </c>
      <c r="Q45" s="324" t="s">
        <v>465</v>
      </c>
      <c r="R45" s="326">
        <v>0.35714299999999999</v>
      </c>
      <c r="S45" s="324"/>
      <c r="T45" s="324"/>
      <c r="U45" s="326">
        <v>0.5</v>
      </c>
      <c r="V45" s="324"/>
      <c r="W45" s="324"/>
      <c r="X45" s="328">
        <f t="shared" si="3"/>
        <v>1</v>
      </c>
      <c r="Y45" s="328">
        <f t="shared" si="4"/>
        <v>0.14000000000000001</v>
      </c>
      <c r="Z45" s="329">
        <f t="shared" si="5"/>
        <v>0.14000000000000001</v>
      </c>
      <c r="AA45" s="330" t="s">
        <v>468</v>
      </c>
    </row>
    <row r="46" spans="1:27" s="144" customFormat="1" ht="20.25" customHeight="1" x14ac:dyDescent="0.25">
      <c r="A46" s="214"/>
      <c r="B46" s="214"/>
      <c r="C46" s="214"/>
      <c r="D46" s="241"/>
      <c r="E46" s="214"/>
      <c r="F46" s="214"/>
      <c r="G46" s="214"/>
      <c r="H46" s="214"/>
      <c r="I46" s="214"/>
      <c r="J46" s="222"/>
      <c r="K46" s="222"/>
      <c r="L46" s="345"/>
      <c r="M46" s="345"/>
      <c r="N46" s="345"/>
      <c r="O46" s="345"/>
      <c r="P46" s="345"/>
      <c r="Q46" s="345"/>
      <c r="R46" s="345"/>
      <c r="S46" s="345"/>
      <c r="T46" s="345"/>
      <c r="U46" s="345"/>
      <c r="V46" s="345"/>
      <c r="W46" s="214"/>
      <c r="X46" s="346"/>
      <c r="Y46" s="347"/>
      <c r="Z46" s="347"/>
      <c r="AA46" s="348">
        <f>+SUMPRODUCT(Z37:Z45,E37:E45)</f>
        <v>0.21864459617001181</v>
      </c>
    </row>
    <row r="47" spans="1:27" s="303" customFormat="1" x14ac:dyDescent="0.25">
      <c r="A47" s="298" t="s">
        <v>396</v>
      </c>
      <c r="B47" s="299"/>
      <c r="C47" s="300" t="str">
        <f>+C13</f>
        <v>Mediante el desarrollo de iniciativas para involucrar el patrimonio cultural en las agendas de responsabilidad social empresarial.</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2"/>
    </row>
    <row r="48" spans="1:27" s="303" customFormat="1" x14ac:dyDescent="0.25">
      <c r="A48" s="304" t="s">
        <v>16</v>
      </c>
      <c r="B48" s="305"/>
      <c r="C48" s="306"/>
      <c r="D48" s="307" t="s">
        <v>397</v>
      </c>
      <c r="E48" s="307" t="s">
        <v>24</v>
      </c>
      <c r="F48" s="307" t="s">
        <v>181</v>
      </c>
      <c r="G48" s="307" t="s">
        <v>192</v>
      </c>
      <c r="H48" s="308" t="s">
        <v>17</v>
      </c>
      <c r="I48" s="307" t="s">
        <v>23</v>
      </c>
      <c r="J48" s="309" t="s">
        <v>18</v>
      </c>
      <c r="K48" s="310"/>
      <c r="L48" s="311" t="s">
        <v>185</v>
      </c>
      <c r="M48" s="311"/>
      <c r="N48" s="311"/>
      <c r="O48" s="311"/>
      <c r="P48" s="311"/>
      <c r="Q48" s="311"/>
      <c r="R48" s="311"/>
      <c r="S48" s="311"/>
      <c r="T48" s="311"/>
      <c r="U48" s="311"/>
      <c r="V48" s="311"/>
      <c r="W48" s="311"/>
      <c r="X48" s="308" t="s">
        <v>8</v>
      </c>
      <c r="Y48" s="308"/>
      <c r="Z48" s="308"/>
      <c r="AA48" s="312" t="s">
        <v>204</v>
      </c>
    </row>
    <row r="49" spans="1:27" s="303" customFormat="1" x14ac:dyDescent="0.25">
      <c r="A49" s="313"/>
      <c r="B49" s="314"/>
      <c r="C49" s="315"/>
      <c r="D49" s="316"/>
      <c r="E49" s="316"/>
      <c r="F49" s="316"/>
      <c r="G49" s="316"/>
      <c r="H49" s="308"/>
      <c r="I49" s="316"/>
      <c r="J49" s="311" t="s">
        <v>19</v>
      </c>
      <c r="K49" s="308" t="s">
        <v>20</v>
      </c>
      <c r="L49" s="308" t="s">
        <v>4</v>
      </c>
      <c r="M49" s="308"/>
      <c r="N49" s="308"/>
      <c r="O49" s="308" t="s">
        <v>5</v>
      </c>
      <c r="P49" s="308"/>
      <c r="Q49" s="308"/>
      <c r="R49" s="308" t="s">
        <v>6</v>
      </c>
      <c r="S49" s="308"/>
      <c r="T49" s="308"/>
      <c r="U49" s="308" t="s">
        <v>7</v>
      </c>
      <c r="V49" s="308"/>
      <c r="W49" s="308"/>
      <c r="X49" s="308"/>
      <c r="Y49" s="308"/>
      <c r="Z49" s="308"/>
      <c r="AA49" s="312"/>
    </row>
    <row r="50" spans="1:27" s="303" customFormat="1" ht="30" x14ac:dyDescent="0.25">
      <c r="A50" s="313"/>
      <c r="B50" s="314"/>
      <c r="C50" s="315"/>
      <c r="D50" s="317"/>
      <c r="E50" s="317"/>
      <c r="F50" s="317"/>
      <c r="G50" s="317"/>
      <c r="H50" s="308"/>
      <c r="I50" s="317"/>
      <c r="J50" s="311"/>
      <c r="K50" s="308"/>
      <c r="L50" s="318" t="s">
        <v>183</v>
      </c>
      <c r="M50" s="318" t="s">
        <v>184</v>
      </c>
      <c r="N50" s="318" t="s">
        <v>21</v>
      </c>
      <c r="O50" s="318" t="s">
        <v>183</v>
      </c>
      <c r="P50" s="318" t="s">
        <v>184</v>
      </c>
      <c r="Q50" s="318" t="s">
        <v>21</v>
      </c>
      <c r="R50" s="318" t="s">
        <v>183</v>
      </c>
      <c r="S50" s="318" t="s">
        <v>184</v>
      </c>
      <c r="T50" s="318" t="s">
        <v>21</v>
      </c>
      <c r="U50" s="318" t="s">
        <v>183</v>
      </c>
      <c r="V50" s="318" t="s">
        <v>184</v>
      </c>
      <c r="W50" s="318" t="s">
        <v>21</v>
      </c>
      <c r="X50" s="318" t="s">
        <v>183</v>
      </c>
      <c r="Y50" s="319" t="s">
        <v>184</v>
      </c>
      <c r="Z50" s="319" t="s">
        <v>182</v>
      </c>
      <c r="AA50" s="320" t="s">
        <v>11</v>
      </c>
    </row>
    <row r="51" spans="1:27" s="303" customFormat="1" ht="40.5" customHeight="1" x14ac:dyDescent="0.25">
      <c r="A51" s="321" t="s">
        <v>401</v>
      </c>
      <c r="B51" s="321"/>
      <c r="C51" s="321"/>
      <c r="D51" s="322" t="s">
        <v>408</v>
      </c>
      <c r="E51" s="323">
        <v>0.02</v>
      </c>
      <c r="F51" s="324" t="s">
        <v>403</v>
      </c>
      <c r="G51" s="324" t="s">
        <v>34</v>
      </c>
      <c r="H51" s="324" t="s">
        <v>380</v>
      </c>
      <c r="I51" s="324" t="s">
        <v>404</v>
      </c>
      <c r="J51" s="325">
        <v>42767</v>
      </c>
      <c r="K51" s="325">
        <v>42947</v>
      </c>
      <c r="L51" s="349">
        <v>0.3333333</v>
      </c>
      <c r="M51" s="349">
        <v>0.3333333</v>
      </c>
      <c r="N51" s="350" t="s">
        <v>433</v>
      </c>
      <c r="O51" s="349">
        <v>0.5</v>
      </c>
      <c r="P51" s="349">
        <v>0.5</v>
      </c>
      <c r="Q51" s="324" t="s">
        <v>469</v>
      </c>
      <c r="R51" s="349">
        <v>0.1666667</v>
      </c>
      <c r="S51" s="324"/>
      <c r="T51" s="324"/>
      <c r="U51" s="324"/>
      <c r="V51" s="324"/>
      <c r="W51" s="324"/>
      <c r="X51" s="328">
        <f t="shared" ref="X51" si="6">+SUM(L51,O51,R51,U51)</f>
        <v>1</v>
      </c>
      <c r="Y51" s="328">
        <f t="shared" ref="Y51" si="7">+SUM(M51,P51,S51,V51)</f>
        <v>0.83333330000000005</v>
      </c>
      <c r="Z51" s="329">
        <f>IFERROR(Y51/X51,"")</f>
        <v>0.83333330000000005</v>
      </c>
      <c r="AA51" s="330" t="s">
        <v>468</v>
      </c>
    </row>
    <row r="52" spans="1:27" s="212" customFormat="1" x14ac:dyDescent="0.25">
      <c r="A52" s="189"/>
      <c r="B52" s="190"/>
      <c r="C52" s="190"/>
      <c r="D52" s="190"/>
      <c r="E52" s="294"/>
      <c r="F52" s="190"/>
      <c r="G52" s="190"/>
      <c r="H52" s="190"/>
      <c r="I52" s="190"/>
      <c r="J52" s="190"/>
      <c r="K52" s="190"/>
      <c r="L52" s="190"/>
      <c r="M52" s="190"/>
      <c r="N52" s="296"/>
      <c r="O52" s="190"/>
      <c r="P52" s="190"/>
      <c r="Q52" s="190"/>
      <c r="R52" s="190"/>
      <c r="S52" s="190"/>
      <c r="T52" s="190"/>
      <c r="U52" s="190"/>
      <c r="V52" s="190"/>
      <c r="W52" s="190"/>
      <c r="X52" s="190"/>
      <c r="Y52" s="190"/>
      <c r="Z52" s="190"/>
      <c r="AA52" s="351">
        <f>+Z51*E51</f>
        <v>1.6666666E-2</v>
      </c>
    </row>
    <row r="53" spans="1:27" x14ac:dyDescent="0.25">
      <c r="A53" s="298" t="s">
        <v>400</v>
      </c>
      <c r="B53" s="299"/>
      <c r="C53" s="300" t="str">
        <f>O11</f>
        <v>Mediante el desarrollo de acciones que mejoren los procesos de planeación estratégica del Instituto.</v>
      </c>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2"/>
    </row>
    <row r="54" spans="1:27" x14ac:dyDescent="0.25">
      <c r="A54" s="304" t="s">
        <v>16</v>
      </c>
      <c r="B54" s="305"/>
      <c r="C54" s="306"/>
      <c r="D54" s="307" t="s">
        <v>191</v>
      </c>
      <c r="E54" s="352" t="s">
        <v>24</v>
      </c>
      <c r="F54" s="307" t="s">
        <v>181</v>
      </c>
      <c r="G54" s="307" t="s">
        <v>192</v>
      </c>
      <c r="H54" s="308" t="s">
        <v>17</v>
      </c>
      <c r="I54" s="307" t="s">
        <v>23</v>
      </c>
      <c r="J54" s="309" t="s">
        <v>18</v>
      </c>
      <c r="K54" s="310"/>
      <c r="L54" s="311" t="s">
        <v>185</v>
      </c>
      <c r="M54" s="311"/>
      <c r="N54" s="311"/>
      <c r="O54" s="311"/>
      <c r="P54" s="311"/>
      <c r="Q54" s="311"/>
      <c r="R54" s="311"/>
      <c r="S54" s="311"/>
      <c r="T54" s="311"/>
      <c r="U54" s="311"/>
      <c r="V54" s="311"/>
      <c r="W54" s="311"/>
      <c r="X54" s="308" t="s">
        <v>8</v>
      </c>
      <c r="Y54" s="308"/>
      <c r="Z54" s="308"/>
      <c r="AA54" s="312" t="s">
        <v>204</v>
      </c>
    </row>
    <row r="55" spans="1:27" x14ac:dyDescent="0.25">
      <c r="A55" s="313"/>
      <c r="B55" s="314"/>
      <c r="C55" s="315"/>
      <c r="D55" s="316"/>
      <c r="E55" s="353"/>
      <c r="F55" s="316"/>
      <c r="G55" s="316"/>
      <c r="H55" s="308"/>
      <c r="I55" s="316"/>
      <c r="J55" s="311" t="s">
        <v>19</v>
      </c>
      <c r="K55" s="308" t="s">
        <v>20</v>
      </c>
      <c r="L55" s="308" t="s">
        <v>4</v>
      </c>
      <c r="M55" s="308"/>
      <c r="N55" s="308"/>
      <c r="O55" s="308" t="s">
        <v>5</v>
      </c>
      <c r="P55" s="308"/>
      <c r="Q55" s="308"/>
      <c r="R55" s="308" t="s">
        <v>6</v>
      </c>
      <c r="S55" s="308"/>
      <c r="T55" s="308"/>
      <c r="U55" s="308" t="s">
        <v>7</v>
      </c>
      <c r="V55" s="308"/>
      <c r="W55" s="308"/>
      <c r="X55" s="308"/>
      <c r="Y55" s="308"/>
      <c r="Z55" s="308"/>
      <c r="AA55" s="312"/>
    </row>
    <row r="56" spans="1:27" ht="30" x14ac:dyDescent="0.25">
      <c r="A56" s="313"/>
      <c r="B56" s="314"/>
      <c r="C56" s="315"/>
      <c r="D56" s="317"/>
      <c r="E56" s="354"/>
      <c r="F56" s="317"/>
      <c r="G56" s="317"/>
      <c r="H56" s="308"/>
      <c r="I56" s="317"/>
      <c r="J56" s="311"/>
      <c r="K56" s="308"/>
      <c r="L56" s="318" t="s">
        <v>183</v>
      </c>
      <c r="M56" s="318" t="s">
        <v>184</v>
      </c>
      <c r="N56" s="318" t="s">
        <v>21</v>
      </c>
      <c r="O56" s="318" t="s">
        <v>183</v>
      </c>
      <c r="P56" s="318" t="s">
        <v>184</v>
      </c>
      <c r="Q56" s="318" t="s">
        <v>21</v>
      </c>
      <c r="R56" s="318" t="s">
        <v>183</v>
      </c>
      <c r="S56" s="318" t="s">
        <v>184</v>
      </c>
      <c r="T56" s="318" t="s">
        <v>21</v>
      </c>
      <c r="U56" s="318" t="s">
        <v>183</v>
      </c>
      <c r="V56" s="318" t="s">
        <v>184</v>
      </c>
      <c r="W56" s="318" t="s">
        <v>21</v>
      </c>
      <c r="X56" s="318" t="s">
        <v>183</v>
      </c>
      <c r="Y56" s="319" t="s">
        <v>184</v>
      </c>
      <c r="Z56" s="319" t="s">
        <v>182</v>
      </c>
      <c r="AA56" s="320" t="s">
        <v>11</v>
      </c>
    </row>
    <row r="57" spans="1:27" s="303" customFormat="1" ht="74.25" customHeight="1" x14ac:dyDescent="0.25">
      <c r="A57" s="338" t="s">
        <v>205</v>
      </c>
      <c r="B57" s="339"/>
      <c r="C57" s="340"/>
      <c r="D57" s="322" t="s">
        <v>303</v>
      </c>
      <c r="E57" s="355">
        <f>10%/2</f>
        <v>0.05</v>
      </c>
      <c r="F57" s="322" t="s">
        <v>273</v>
      </c>
      <c r="G57" s="324" t="s">
        <v>34</v>
      </c>
      <c r="H57" s="324" t="s">
        <v>206</v>
      </c>
      <c r="I57" s="324" t="s">
        <v>207</v>
      </c>
      <c r="J57" s="325">
        <v>42737</v>
      </c>
      <c r="K57" s="325">
        <v>43069</v>
      </c>
      <c r="L57" s="328">
        <v>0.25</v>
      </c>
      <c r="M57" s="356">
        <v>0.25</v>
      </c>
      <c r="N57" s="324" t="s">
        <v>424</v>
      </c>
      <c r="O57" s="328">
        <v>0.25</v>
      </c>
      <c r="P57" s="328">
        <v>0.25</v>
      </c>
      <c r="Q57" s="324" t="s">
        <v>500</v>
      </c>
      <c r="R57" s="328">
        <v>0.25</v>
      </c>
      <c r="S57" s="324"/>
      <c r="T57" s="324"/>
      <c r="U57" s="328">
        <v>0.25</v>
      </c>
      <c r="V57" s="324"/>
      <c r="W57" s="324"/>
      <c r="X57" s="328">
        <f t="shared" ref="X57:Y59" si="8">+SUM(L57,O57,R57,U57)</f>
        <v>1</v>
      </c>
      <c r="Y57" s="328">
        <f t="shared" si="8"/>
        <v>0.5</v>
      </c>
      <c r="Z57" s="329">
        <f>IFERROR(Y57/X57,"")</f>
        <v>0.5</v>
      </c>
      <c r="AA57" s="330" t="s">
        <v>499</v>
      </c>
    </row>
    <row r="58" spans="1:27" s="303" customFormat="1" ht="299.25" x14ac:dyDescent="0.25">
      <c r="A58" s="338" t="s">
        <v>238</v>
      </c>
      <c r="B58" s="339"/>
      <c r="C58" s="340"/>
      <c r="D58" s="322" t="s">
        <v>304</v>
      </c>
      <c r="E58" s="355">
        <f>5%/2</f>
        <v>2.5000000000000001E-2</v>
      </c>
      <c r="F58" s="322" t="s">
        <v>254</v>
      </c>
      <c r="G58" s="324" t="s">
        <v>34</v>
      </c>
      <c r="H58" s="324" t="s">
        <v>206</v>
      </c>
      <c r="I58" s="324" t="s">
        <v>207</v>
      </c>
      <c r="J58" s="325">
        <v>42828</v>
      </c>
      <c r="K58" s="325">
        <v>43099</v>
      </c>
      <c r="L58" s="357"/>
      <c r="M58" s="324"/>
      <c r="N58" s="324"/>
      <c r="O58" s="357">
        <v>2</v>
      </c>
      <c r="P58" s="324">
        <v>1.7</v>
      </c>
      <c r="Q58" s="324" t="s">
        <v>501</v>
      </c>
      <c r="R58" s="357"/>
      <c r="S58" s="324"/>
      <c r="T58" s="324"/>
      <c r="U58" s="357"/>
      <c r="V58" s="324"/>
      <c r="W58" s="324"/>
      <c r="X58" s="357">
        <f t="shared" si="8"/>
        <v>2</v>
      </c>
      <c r="Y58" s="357">
        <f t="shared" si="8"/>
        <v>1.7</v>
      </c>
      <c r="Z58" s="329">
        <f>IFERROR(Y58/X58,"")</f>
        <v>0.85</v>
      </c>
      <c r="AA58" s="330" t="s">
        <v>502</v>
      </c>
    </row>
    <row r="59" spans="1:27" s="303" customFormat="1" ht="86.25" customHeight="1" x14ac:dyDescent="0.25">
      <c r="A59" s="321" t="s">
        <v>328</v>
      </c>
      <c r="B59" s="321"/>
      <c r="C59" s="321"/>
      <c r="D59" s="322" t="s">
        <v>330</v>
      </c>
      <c r="E59" s="355">
        <f>5%/2</f>
        <v>2.5000000000000001E-2</v>
      </c>
      <c r="F59" s="350" t="s">
        <v>329</v>
      </c>
      <c r="G59" s="324" t="s">
        <v>34</v>
      </c>
      <c r="H59" s="324" t="s">
        <v>206</v>
      </c>
      <c r="I59" s="324" t="s">
        <v>207</v>
      </c>
      <c r="J59" s="325">
        <v>42917</v>
      </c>
      <c r="K59" s="325">
        <v>43069</v>
      </c>
      <c r="L59" s="357"/>
      <c r="M59" s="324"/>
      <c r="N59" s="324"/>
      <c r="O59" s="357"/>
      <c r="P59" s="324"/>
      <c r="Q59" s="324"/>
      <c r="R59" s="328">
        <v>0.5</v>
      </c>
      <c r="S59" s="324"/>
      <c r="T59" s="324"/>
      <c r="U59" s="328">
        <v>0.5</v>
      </c>
      <c r="V59" s="324"/>
      <c r="W59" s="324"/>
      <c r="X59" s="357">
        <f t="shared" si="8"/>
        <v>1</v>
      </c>
      <c r="Y59" s="357">
        <f t="shared" si="8"/>
        <v>0</v>
      </c>
      <c r="Z59" s="329">
        <f>IFERROR(Y59/X59,"")</f>
        <v>0</v>
      </c>
      <c r="AA59" s="330"/>
    </row>
    <row r="60" spans="1:27" x14ac:dyDescent="0.25">
      <c r="A60" s="358"/>
      <c r="B60" s="358"/>
      <c r="C60" s="358"/>
      <c r="D60" s="358"/>
      <c r="E60" s="359"/>
      <c r="F60" s="358"/>
      <c r="G60" s="358"/>
      <c r="H60" s="358"/>
      <c r="I60" s="358"/>
      <c r="J60" s="358"/>
      <c r="K60" s="360"/>
      <c r="L60" s="360"/>
      <c r="M60" s="360"/>
      <c r="N60" s="360"/>
      <c r="O60" s="360"/>
      <c r="P60" s="361"/>
      <c r="Q60" s="361"/>
      <c r="R60" s="361"/>
      <c r="S60" s="361"/>
      <c r="T60" s="361"/>
      <c r="U60" s="361"/>
      <c r="V60" s="361"/>
      <c r="W60" s="361"/>
      <c r="X60" s="361"/>
      <c r="Y60" s="361"/>
      <c r="Z60" s="361"/>
      <c r="AA60" s="362">
        <f>+SUMPRODUCT(Z57:Z59,E57:E59)</f>
        <v>4.6249999999999999E-2</v>
      </c>
    </row>
    <row r="61" spans="1:27" x14ac:dyDescent="0.25">
      <c r="A61" s="298" t="s">
        <v>407</v>
      </c>
      <c r="B61" s="299"/>
      <c r="C61" s="300" t="str">
        <f>+O12</f>
        <v>Mediante acciones de mejora y sostenibilidad del Sistema Integrado de Gestión.</v>
      </c>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2"/>
    </row>
    <row r="62" spans="1:27" ht="15.75" customHeight="1" x14ac:dyDescent="0.25">
      <c r="A62" s="304" t="s">
        <v>16</v>
      </c>
      <c r="B62" s="305"/>
      <c r="C62" s="306"/>
      <c r="D62" s="307" t="s">
        <v>191</v>
      </c>
      <c r="E62" s="352" t="s">
        <v>24</v>
      </c>
      <c r="F62" s="307" t="s">
        <v>181</v>
      </c>
      <c r="G62" s="307" t="s">
        <v>192</v>
      </c>
      <c r="H62" s="308" t="s">
        <v>17</v>
      </c>
      <c r="I62" s="307" t="s">
        <v>23</v>
      </c>
      <c r="J62" s="309" t="s">
        <v>18</v>
      </c>
      <c r="K62" s="310"/>
      <c r="L62" s="311" t="s">
        <v>185</v>
      </c>
      <c r="M62" s="311"/>
      <c r="N62" s="311"/>
      <c r="O62" s="311"/>
      <c r="P62" s="311"/>
      <c r="Q62" s="311"/>
      <c r="R62" s="311"/>
      <c r="S62" s="311"/>
      <c r="T62" s="311"/>
      <c r="U62" s="311"/>
      <c r="V62" s="311"/>
      <c r="W62" s="311"/>
      <c r="X62" s="308" t="s">
        <v>8</v>
      </c>
      <c r="Y62" s="308"/>
      <c r="Z62" s="308"/>
      <c r="AA62" s="312" t="s">
        <v>204</v>
      </c>
    </row>
    <row r="63" spans="1:27" x14ac:dyDescent="0.25">
      <c r="A63" s="313"/>
      <c r="B63" s="314"/>
      <c r="C63" s="315"/>
      <c r="D63" s="316"/>
      <c r="E63" s="353"/>
      <c r="F63" s="316"/>
      <c r="G63" s="316"/>
      <c r="H63" s="308"/>
      <c r="I63" s="316"/>
      <c r="J63" s="311" t="s">
        <v>19</v>
      </c>
      <c r="K63" s="308" t="s">
        <v>20</v>
      </c>
      <c r="L63" s="308" t="s">
        <v>4</v>
      </c>
      <c r="M63" s="308"/>
      <c r="N63" s="308"/>
      <c r="O63" s="308" t="s">
        <v>5</v>
      </c>
      <c r="P63" s="308"/>
      <c r="Q63" s="308"/>
      <c r="R63" s="308" t="s">
        <v>6</v>
      </c>
      <c r="S63" s="308"/>
      <c r="T63" s="308"/>
      <c r="U63" s="308" t="s">
        <v>7</v>
      </c>
      <c r="V63" s="308"/>
      <c r="W63" s="308"/>
      <c r="X63" s="308"/>
      <c r="Y63" s="308"/>
      <c r="Z63" s="308"/>
      <c r="AA63" s="312"/>
    </row>
    <row r="64" spans="1:27" ht="30" x14ac:dyDescent="0.25">
      <c r="A64" s="313"/>
      <c r="B64" s="314"/>
      <c r="C64" s="315"/>
      <c r="D64" s="317"/>
      <c r="E64" s="354"/>
      <c r="F64" s="317"/>
      <c r="G64" s="317"/>
      <c r="H64" s="308"/>
      <c r="I64" s="317"/>
      <c r="J64" s="311"/>
      <c r="K64" s="308"/>
      <c r="L64" s="318" t="s">
        <v>183</v>
      </c>
      <c r="M64" s="318" t="s">
        <v>184</v>
      </c>
      <c r="N64" s="318" t="s">
        <v>21</v>
      </c>
      <c r="O64" s="318" t="s">
        <v>183</v>
      </c>
      <c r="P64" s="318" t="s">
        <v>184</v>
      </c>
      <c r="Q64" s="318" t="s">
        <v>21</v>
      </c>
      <c r="R64" s="318" t="s">
        <v>183</v>
      </c>
      <c r="S64" s="318" t="s">
        <v>184</v>
      </c>
      <c r="T64" s="318" t="s">
        <v>21</v>
      </c>
      <c r="U64" s="318" t="s">
        <v>183</v>
      </c>
      <c r="V64" s="318" t="s">
        <v>184</v>
      </c>
      <c r="W64" s="318" t="s">
        <v>21</v>
      </c>
      <c r="X64" s="318" t="s">
        <v>183</v>
      </c>
      <c r="Y64" s="319" t="s">
        <v>184</v>
      </c>
      <c r="Z64" s="319" t="s">
        <v>182</v>
      </c>
      <c r="AA64" s="320" t="s">
        <v>11</v>
      </c>
    </row>
    <row r="65" spans="1:27" s="303" customFormat="1" ht="327.75" x14ac:dyDescent="0.25">
      <c r="A65" s="363" t="s">
        <v>208</v>
      </c>
      <c r="B65" s="364"/>
      <c r="C65" s="365"/>
      <c r="D65" s="322" t="s">
        <v>305</v>
      </c>
      <c r="E65" s="355">
        <f>5%/2</f>
        <v>2.5000000000000001E-2</v>
      </c>
      <c r="F65" s="322" t="s">
        <v>209</v>
      </c>
      <c r="G65" s="324" t="s">
        <v>49</v>
      </c>
      <c r="H65" s="324" t="s">
        <v>210</v>
      </c>
      <c r="I65" s="324" t="s">
        <v>211</v>
      </c>
      <c r="J65" s="325">
        <v>42828</v>
      </c>
      <c r="K65" s="325" t="s">
        <v>283</v>
      </c>
      <c r="L65" s="357"/>
      <c r="M65" s="324"/>
      <c r="N65" s="366" t="s">
        <v>413</v>
      </c>
      <c r="O65" s="357">
        <v>4</v>
      </c>
      <c r="P65" s="324">
        <v>0</v>
      </c>
      <c r="Q65" s="324" t="s">
        <v>470</v>
      </c>
      <c r="R65" s="357"/>
      <c r="S65" s="324"/>
      <c r="T65" s="324"/>
      <c r="U65" s="357"/>
      <c r="V65" s="324"/>
      <c r="W65" s="324"/>
      <c r="X65" s="357">
        <f t="shared" ref="X65:Y72" si="9">+SUM(L65,O65,R65,U65)</f>
        <v>4</v>
      </c>
      <c r="Y65" s="357">
        <f t="shared" si="9"/>
        <v>0</v>
      </c>
      <c r="Z65" s="367">
        <f t="shared" ref="Z65:Z72" si="10">IFERROR(Y65/X65,"")</f>
        <v>0</v>
      </c>
      <c r="AA65" s="330" t="s">
        <v>476</v>
      </c>
    </row>
    <row r="66" spans="1:27" s="303" customFormat="1" ht="42.75" x14ac:dyDescent="0.25">
      <c r="A66" s="363" t="s">
        <v>213</v>
      </c>
      <c r="B66" s="364"/>
      <c r="C66" s="365"/>
      <c r="D66" s="322" t="s">
        <v>306</v>
      </c>
      <c r="E66" s="355">
        <f>10%/2</f>
        <v>0.05</v>
      </c>
      <c r="F66" s="322" t="s">
        <v>214</v>
      </c>
      <c r="G66" s="324" t="s">
        <v>49</v>
      </c>
      <c r="H66" s="324" t="s">
        <v>216</v>
      </c>
      <c r="I66" s="324" t="s">
        <v>215</v>
      </c>
      <c r="J66" s="325">
        <v>42870</v>
      </c>
      <c r="K66" s="325">
        <v>43099</v>
      </c>
      <c r="L66" s="357"/>
      <c r="M66" s="324"/>
      <c r="N66" s="324"/>
      <c r="O66" s="357"/>
      <c r="P66" s="324"/>
      <c r="Q66" s="324"/>
      <c r="R66" s="357">
        <v>1</v>
      </c>
      <c r="S66" s="324"/>
      <c r="T66" s="324"/>
      <c r="U66" s="357">
        <v>1</v>
      </c>
      <c r="V66" s="324"/>
      <c r="W66" s="324"/>
      <c r="X66" s="357">
        <f t="shared" si="9"/>
        <v>2</v>
      </c>
      <c r="Y66" s="357">
        <f t="shared" si="9"/>
        <v>0</v>
      </c>
      <c r="Z66" s="367">
        <f t="shared" si="10"/>
        <v>0</v>
      </c>
      <c r="AA66" s="330"/>
    </row>
    <row r="67" spans="1:27" s="303" customFormat="1" ht="71.25" x14ac:dyDescent="0.25">
      <c r="A67" s="363" t="s">
        <v>331</v>
      </c>
      <c r="B67" s="364"/>
      <c r="C67" s="365"/>
      <c r="D67" s="322" t="s">
        <v>307</v>
      </c>
      <c r="E67" s="355">
        <f>10%/2</f>
        <v>0.05</v>
      </c>
      <c r="F67" s="322" t="s">
        <v>217</v>
      </c>
      <c r="G67" s="324" t="s">
        <v>49</v>
      </c>
      <c r="H67" s="324" t="s">
        <v>210</v>
      </c>
      <c r="I67" s="324" t="s">
        <v>215</v>
      </c>
      <c r="J67" s="325">
        <v>42809</v>
      </c>
      <c r="K67" s="325">
        <v>42916</v>
      </c>
      <c r="L67" s="357"/>
      <c r="M67" s="324"/>
      <c r="N67" s="366" t="s">
        <v>414</v>
      </c>
      <c r="O67" s="357">
        <v>1</v>
      </c>
      <c r="P67" s="324">
        <v>0</v>
      </c>
      <c r="Q67" s="324" t="s">
        <v>471</v>
      </c>
      <c r="R67" s="357"/>
      <c r="S67" s="324"/>
      <c r="T67" s="324"/>
      <c r="U67" s="357"/>
      <c r="V67" s="324"/>
      <c r="W67" s="324"/>
      <c r="X67" s="357">
        <f t="shared" si="9"/>
        <v>1</v>
      </c>
      <c r="Y67" s="357">
        <f t="shared" si="9"/>
        <v>0</v>
      </c>
      <c r="Z67" s="367">
        <f t="shared" si="10"/>
        <v>0</v>
      </c>
      <c r="AA67" s="330" t="s">
        <v>477</v>
      </c>
    </row>
    <row r="68" spans="1:27" s="303" customFormat="1" ht="409.5" x14ac:dyDescent="0.25">
      <c r="A68" s="363" t="s">
        <v>218</v>
      </c>
      <c r="B68" s="364"/>
      <c r="C68" s="365"/>
      <c r="D68" s="322" t="s">
        <v>308</v>
      </c>
      <c r="E68" s="355">
        <f>10%/2</f>
        <v>0.05</v>
      </c>
      <c r="F68" s="322" t="s">
        <v>219</v>
      </c>
      <c r="G68" s="324" t="s">
        <v>49</v>
      </c>
      <c r="H68" s="324" t="s">
        <v>210</v>
      </c>
      <c r="I68" s="324" t="s">
        <v>212</v>
      </c>
      <c r="J68" s="325">
        <v>42870</v>
      </c>
      <c r="K68" s="325">
        <v>43099</v>
      </c>
      <c r="L68" s="357"/>
      <c r="M68" s="324"/>
      <c r="N68" s="366" t="s">
        <v>415</v>
      </c>
      <c r="O68" s="357"/>
      <c r="P68" s="324"/>
      <c r="Q68" s="366" t="s">
        <v>472</v>
      </c>
      <c r="R68" s="357">
        <v>1</v>
      </c>
      <c r="S68" s="324"/>
      <c r="T68" s="324"/>
      <c r="U68" s="357">
        <v>1</v>
      </c>
      <c r="V68" s="324"/>
      <c r="W68" s="324"/>
      <c r="X68" s="357">
        <f t="shared" si="9"/>
        <v>2</v>
      </c>
      <c r="Y68" s="357">
        <f t="shared" si="9"/>
        <v>0</v>
      </c>
      <c r="Z68" s="367">
        <f t="shared" si="10"/>
        <v>0</v>
      </c>
      <c r="AA68" s="330" t="s">
        <v>478</v>
      </c>
    </row>
    <row r="69" spans="1:27" s="303" customFormat="1" ht="63.75" x14ac:dyDescent="0.25">
      <c r="A69" s="363" t="s">
        <v>226</v>
      </c>
      <c r="B69" s="364"/>
      <c r="C69" s="365"/>
      <c r="D69" s="322" t="s">
        <v>312</v>
      </c>
      <c r="E69" s="355">
        <f>5%/2</f>
        <v>2.5000000000000001E-2</v>
      </c>
      <c r="F69" s="322" t="s">
        <v>280</v>
      </c>
      <c r="G69" s="324" t="s">
        <v>49</v>
      </c>
      <c r="H69" s="324" t="s">
        <v>227</v>
      </c>
      <c r="I69" s="324" t="s">
        <v>227</v>
      </c>
      <c r="J69" s="325">
        <v>42736</v>
      </c>
      <c r="K69" s="325">
        <v>43099</v>
      </c>
      <c r="L69" s="328">
        <v>0.25</v>
      </c>
      <c r="M69" s="356">
        <v>0.25</v>
      </c>
      <c r="N69" s="366" t="s">
        <v>416</v>
      </c>
      <c r="O69" s="328">
        <v>0.25</v>
      </c>
      <c r="P69" s="356">
        <v>0.25</v>
      </c>
      <c r="Q69" s="366" t="s">
        <v>416</v>
      </c>
      <c r="R69" s="328">
        <v>0.25</v>
      </c>
      <c r="S69" s="324"/>
      <c r="T69" s="324"/>
      <c r="U69" s="328">
        <v>0.25</v>
      </c>
      <c r="V69" s="324"/>
      <c r="W69" s="324"/>
      <c r="X69" s="328">
        <f t="shared" si="9"/>
        <v>1</v>
      </c>
      <c r="Y69" s="328">
        <f t="shared" si="9"/>
        <v>0.5</v>
      </c>
      <c r="Z69" s="367">
        <f t="shared" si="10"/>
        <v>0.5</v>
      </c>
      <c r="AA69" s="330" t="s">
        <v>479</v>
      </c>
    </row>
    <row r="70" spans="1:27" s="303" customFormat="1" ht="85.5" x14ac:dyDescent="0.25">
      <c r="A70" s="363" t="s">
        <v>220</v>
      </c>
      <c r="B70" s="364"/>
      <c r="C70" s="365"/>
      <c r="D70" s="322" t="s">
        <v>309</v>
      </c>
      <c r="E70" s="355">
        <f>5%/2</f>
        <v>2.5000000000000001E-2</v>
      </c>
      <c r="F70" s="322" t="s">
        <v>222</v>
      </c>
      <c r="G70" s="324" t="s">
        <v>43</v>
      </c>
      <c r="H70" s="324" t="s">
        <v>224</v>
      </c>
      <c r="I70" s="324" t="s">
        <v>225</v>
      </c>
      <c r="J70" s="325">
        <v>42809</v>
      </c>
      <c r="K70" s="325">
        <v>42885</v>
      </c>
      <c r="L70" s="357"/>
      <c r="M70" s="324"/>
      <c r="N70" s="324"/>
      <c r="O70" s="357">
        <v>1</v>
      </c>
      <c r="P70" s="324">
        <v>0</v>
      </c>
      <c r="Q70" s="324" t="s">
        <v>473</v>
      </c>
      <c r="R70" s="357"/>
      <c r="S70" s="324"/>
      <c r="T70" s="324"/>
      <c r="U70" s="357"/>
      <c r="V70" s="324"/>
      <c r="W70" s="324"/>
      <c r="X70" s="357">
        <f t="shared" si="9"/>
        <v>1</v>
      </c>
      <c r="Y70" s="357">
        <f t="shared" si="9"/>
        <v>0</v>
      </c>
      <c r="Z70" s="367">
        <f t="shared" si="10"/>
        <v>0</v>
      </c>
      <c r="AA70" s="330" t="s">
        <v>480</v>
      </c>
    </row>
    <row r="71" spans="1:27" s="303" customFormat="1" ht="28.5" x14ac:dyDescent="0.25">
      <c r="A71" s="363" t="s">
        <v>221</v>
      </c>
      <c r="B71" s="364"/>
      <c r="C71" s="365"/>
      <c r="D71" s="322" t="s">
        <v>310</v>
      </c>
      <c r="E71" s="355">
        <f>5%/2</f>
        <v>2.5000000000000001E-2</v>
      </c>
      <c r="F71" s="322" t="s">
        <v>223</v>
      </c>
      <c r="G71" s="324" t="s">
        <v>43</v>
      </c>
      <c r="H71" s="324" t="s">
        <v>224</v>
      </c>
      <c r="I71" s="324" t="s">
        <v>225</v>
      </c>
      <c r="J71" s="325">
        <v>42842</v>
      </c>
      <c r="K71" s="325">
        <v>42977</v>
      </c>
      <c r="L71" s="357"/>
      <c r="M71" s="324"/>
      <c r="N71" s="324"/>
      <c r="O71" s="357"/>
      <c r="P71" s="324"/>
      <c r="Q71" s="324"/>
      <c r="R71" s="357">
        <v>1</v>
      </c>
      <c r="S71" s="324"/>
      <c r="T71" s="324"/>
      <c r="U71" s="357"/>
      <c r="V71" s="324"/>
      <c r="W71" s="324"/>
      <c r="X71" s="357">
        <f t="shared" si="9"/>
        <v>1</v>
      </c>
      <c r="Y71" s="357">
        <f t="shared" si="9"/>
        <v>0</v>
      </c>
      <c r="Z71" s="367">
        <f t="shared" si="10"/>
        <v>0</v>
      </c>
      <c r="AA71" s="330"/>
    </row>
    <row r="72" spans="1:27" s="303" customFormat="1" ht="32.25" customHeight="1" x14ac:dyDescent="0.25">
      <c r="A72" s="363" t="s">
        <v>255</v>
      </c>
      <c r="B72" s="364"/>
      <c r="C72" s="365"/>
      <c r="D72" s="322" t="s">
        <v>311</v>
      </c>
      <c r="E72" s="355">
        <f>10%/2</f>
        <v>0.05</v>
      </c>
      <c r="F72" s="322" t="s">
        <v>257</v>
      </c>
      <c r="G72" s="324" t="s">
        <v>43</v>
      </c>
      <c r="H72" s="324" t="s">
        <v>224</v>
      </c>
      <c r="I72" s="324" t="s">
        <v>256</v>
      </c>
      <c r="J72" s="325">
        <v>42842</v>
      </c>
      <c r="K72" s="325">
        <v>43099</v>
      </c>
      <c r="L72" s="357"/>
      <c r="M72" s="324"/>
      <c r="N72" s="324"/>
      <c r="O72" s="356">
        <v>0.2</v>
      </c>
      <c r="P72" s="356">
        <v>0.2</v>
      </c>
      <c r="Q72" s="324" t="s">
        <v>474</v>
      </c>
      <c r="R72" s="356">
        <v>0.4</v>
      </c>
      <c r="S72" s="324"/>
      <c r="T72" s="324"/>
      <c r="U72" s="356">
        <v>0.4</v>
      </c>
      <c r="V72" s="324"/>
      <c r="W72" s="324"/>
      <c r="X72" s="328">
        <f t="shared" si="9"/>
        <v>1</v>
      </c>
      <c r="Y72" s="328">
        <f t="shared" si="9"/>
        <v>0.2</v>
      </c>
      <c r="Z72" s="367">
        <f t="shared" si="10"/>
        <v>0.2</v>
      </c>
      <c r="AA72" s="330" t="s">
        <v>481</v>
      </c>
    </row>
    <row r="73" spans="1:27" s="303" customFormat="1" x14ac:dyDescent="0.25">
      <c r="A73" s="214"/>
      <c r="B73" s="214"/>
      <c r="C73" s="214"/>
      <c r="D73" s="368"/>
      <c r="E73" s="369"/>
      <c r="F73" s="370"/>
      <c r="G73" s="370"/>
      <c r="H73" s="370"/>
      <c r="I73" s="370"/>
      <c r="J73" s="371"/>
      <c r="K73" s="371"/>
      <c r="L73" s="372"/>
      <c r="M73" s="370"/>
      <c r="N73" s="370"/>
      <c r="O73" s="372"/>
      <c r="P73" s="370"/>
      <c r="Q73" s="370"/>
      <c r="R73" s="372"/>
      <c r="S73" s="370"/>
      <c r="T73" s="370"/>
      <c r="U73" s="372"/>
      <c r="V73" s="370"/>
      <c r="W73" s="370"/>
      <c r="X73" s="373"/>
      <c r="Y73" s="373"/>
      <c r="Z73" s="374"/>
      <c r="AA73" s="375">
        <f>+SUMPRODUCT(Z65:Z72,E65:E72)</f>
        <v>2.2500000000000003E-2</v>
      </c>
    </row>
    <row r="74" spans="1:27" x14ac:dyDescent="0.25">
      <c r="A74" s="298" t="s">
        <v>441</v>
      </c>
      <c r="B74" s="299"/>
      <c r="C74" s="300" t="str">
        <f>+O13</f>
        <v>Mediante el fortalecimiento de la comunicación interna y el trabajo en equipo.</v>
      </c>
      <c r="D74" s="301"/>
      <c r="E74" s="301"/>
      <c r="F74" s="301"/>
      <c r="G74" s="301"/>
      <c r="H74" s="301"/>
      <c r="I74" s="301"/>
      <c r="J74" s="301"/>
      <c r="K74" s="301"/>
      <c r="L74" s="301"/>
      <c r="M74" s="301"/>
      <c r="N74" s="301"/>
      <c r="O74" s="301"/>
      <c r="P74" s="301"/>
      <c r="Q74" s="301"/>
      <c r="R74" s="301"/>
      <c r="S74" s="301"/>
      <c r="T74" s="301"/>
      <c r="U74" s="301"/>
      <c r="V74" s="301"/>
      <c r="W74" s="301"/>
      <c r="X74" s="301"/>
      <c r="Y74" s="301"/>
      <c r="Z74" s="301"/>
      <c r="AA74" s="302"/>
    </row>
    <row r="75" spans="1:27" ht="15.75" customHeight="1" x14ac:dyDescent="0.25">
      <c r="A75" s="304" t="s">
        <v>16</v>
      </c>
      <c r="B75" s="305"/>
      <c r="C75" s="306"/>
      <c r="D75" s="307" t="s">
        <v>191</v>
      </c>
      <c r="E75" s="352" t="s">
        <v>24</v>
      </c>
      <c r="F75" s="307" t="s">
        <v>181</v>
      </c>
      <c r="G75" s="307" t="s">
        <v>192</v>
      </c>
      <c r="H75" s="308" t="s">
        <v>17</v>
      </c>
      <c r="I75" s="307" t="s">
        <v>23</v>
      </c>
      <c r="J75" s="309" t="s">
        <v>18</v>
      </c>
      <c r="K75" s="310"/>
      <c r="L75" s="311" t="s">
        <v>185</v>
      </c>
      <c r="M75" s="311"/>
      <c r="N75" s="311"/>
      <c r="O75" s="311"/>
      <c r="P75" s="311"/>
      <c r="Q75" s="311"/>
      <c r="R75" s="311"/>
      <c r="S75" s="311"/>
      <c r="T75" s="311"/>
      <c r="U75" s="311"/>
      <c r="V75" s="311"/>
      <c r="W75" s="311"/>
      <c r="X75" s="308" t="s">
        <v>8</v>
      </c>
      <c r="Y75" s="308"/>
      <c r="Z75" s="308"/>
      <c r="AA75" s="312" t="s">
        <v>204</v>
      </c>
    </row>
    <row r="76" spans="1:27" x14ac:dyDescent="0.25">
      <c r="A76" s="313"/>
      <c r="B76" s="314"/>
      <c r="C76" s="315"/>
      <c r="D76" s="316"/>
      <c r="E76" s="353"/>
      <c r="F76" s="316"/>
      <c r="G76" s="316"/>
      <c r="H76" s="308"/>
      <c r="I76" s="316"/>
      <c r="J76" s="311" t="s">
        <v>19</v>
      </c>
      <c r="K76" s="308" t="s">
        <v>20</v>
      </c>
      <c r="L76" s="308" t="s">
        <v>4</v>
      </c>
      <c r="M76" s="308"/>
      <c r="N76" s="308"/>
      <c r="O76" s="308" t="s">
        <v>5</v>
      </c>
      <c r="P76" s="308"/>
      <c r="Q76" s="308"/>
      <c r="R76" s="308" t="s">
        <v>6</v>
      </c>
      <c r="S76" s="308"/>
      <c r="T76" s="308"/>
      <c r="U76" s="308" t="s">
        <v>7</v>
      </c>
      <c r="V76" s="308"/>
      <c r="W76" s="308"/>
      <c r="X76" s="308"/>
      <c r="Y76" s="308"/>
      <c r="Z76" s="308"/>
      <c r="AA76" s="312"/>
    </row>
    <row r="77" spans="1:27" ht="30" x14ac:dyDescent="0.25">
      <c r="A77" s="313"/>
      <c r="B77" s="314"/>
      <c r="C77" s="315"/>
      <c r="D77" s="317"/>
      <c r="E77" s="354"/>
      <c r="F77" s="317"/>
      <c r="G77" s="317"/>
      <c r="H77" s="308"/>
      <c r="I77" s="317"/>
      <c r="J77" s="311"/>
      <c r="K77" s="308"/>
      <c r="L77" s="318" t="s">
        <v>183</v>
      </c>
      <c r="M77" s="318" t="s">
        <v>184</v>
      </c>
      <c r="N77" s="318" t="s">
        <v>21</v>
      </c>
      <c r="O77" s="318" t="s">
        <v>183</v>
      </c>
      <c r="P77" s="318" t="s">
        <v>184</v>
      </c>
      <c r="Q77" s="318" t="s">
        <v>21</v>
      </c>
      <c r="R77" s="318" t="s">
        <v>183</v>
      </c>
      <c r="S77" s="318" t="s">
        <v>184</v>
      </c>
      <c r="T77" s="318" t="s">
        <v>21</v>
      </c>
      <c r="U77" s="318" t="s">
        <v>183</v>
      </c>
      <c r="V77" s="318" t="s">
        <v>184</v>
      </c>
      <c r="W77" s="318" t="s">
        <v>21</v>
      </c>
      <c r="X77" s="318" t="s">
        <v>183</v>
      </c>
      <c r="Y77" s="319" t="s">
        <v>184</v>
      </c>
      <c r="Z77" s="319" t="s">
        <v>182</v>
      </c>
      <c r="AA77" s="320" t="s">
        <v>11</v>
      </c>
    </row>
    <row r="78" spans="1:27" s="303" customFormat="1" ht="409.5" x14ac:dyDescent="0.25">
      <c r="A78" s="363" t="s">
        <v>228</v>
      </c>
      <c r="B78" s="364"/>
      <c r="C78" s="365"/>
      <c r="D78" s="322" t="s">
        <v>313</v>
      </c>
      <c r="E78" s="355">
        <f>10%/2</f>
        <v>0.05</v>
      </c>
      <c r="F78" s="322" t="s">
        <v>284</v>
      </c>
      <c r="G78" s="324" t="s">
        <v>49</v>
      </c>
      <c r="H78" s="324" t="s">
        <v>332</v>
      </c>
      <c r="I78" s="324" t="s">
        <v>212</v>
      </c>
      <c r="J78" s="325">
        <v>42870</v>
      </c>
      <c r="K78" s="325">
        <v>43069</v>
      </c>
      <c r="L78" s="357"/>
      <c r="M78" s="324"/>
      <c r="N78" s="324"/>
      <c r="O78" s="356">
        <v>0.3</v>
      </c>
      <c r="P78" s="356">
        <v>0.33</v>
      </c>
      <c r="Q78" s="324" t="s">
        <v>475</v>
      </c>
      <c r="R78" s="356">
        <v>0.3</v>
      </c>
      <c r="S78" s="324"/>
      <c r="T78" s="324"/>
      <c r="U78" s="356">
        <v>0.2</v>
      </c>
      <c r="V78" s="324"/>
      <c r="W78" s="324"/>
      <c r="X78" s="326">
        <f>+SUM(L78,O78,R78,U78)</f>
        <v>0.8</v>
      </c>
      <c r="Y78" s="326">
        <f>+SUM(M78,P78,S78,V78)</f>
        <v>0.33</v>
      </c>
      <c r="Z78" s="367">
        <f>IFERROR(Y78/X78,"")</f>
        <v>0.41249999999999998</v>
      </c>
      <c r="AA78" s="330" t="s">
        <v>482</v>
      </c>
    </row>
    <row r="79" spans="1:27" x14ac:dyDescent="0.25">
      <c r="AA79" s="378">
        <f>+Z78*E78</f>
        <v>2.0625000000000001E-2</v>
      </c>
    </row>
    <row r="80" spans="1:27" x14ac:dyDescent="0.25">
      <c r="A80" s="298" t="s">
        <v>442</v>
      </c>
      <c r="B80" s="299"/>
      <c r="C80" s="300" t="str">
        <f>+O14</f>
        <v>Mediante el fortalecimiento de ejercicios de rendición de cuentas y otros mecanismos de participación y control social.</v>
      </c>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2"/>
    </row>
    <row r="81" spans="1:27" ht="15.75" customHeight="1" x14ac:dyDescent="0.25">
      <c r="A81" s="304" t="s">
        <v>16</v>
      </c>
      <c r="B81" s="305"/>
      <c r="C81" s="306"/>
      <c r="D81" s="307" t="s">
        <v>191</v>
      </c>
      <c r="E81" s="352" t="s">
        <v>24</v>
      </c>
      <c r="F81" s="307" t="s">
        <v>181</v>
      </c>
      <c r="G81" s="307" t="s">
        <v>192</v>
      </c>
      <c r="H81" s="308" t="s">
        <v>17</v>
      </c>
      <c r="I81" s="307" t="s">
        <v>23</v>
      </c>
      <c r="J81" s="309" t="s">
        <v>18</v>
      </c>
      <c r="K81" s="310"/>
      <c r="L81" s="311" t="s">
        <v>185</v>
      </c>
      <c r="M81" s="311"/>
      <c r="N81" s="311"/>
      <c r="O81" s="311"/>
      <c r="P81" s="311"/>
      <c r="Q81" s="311"/>
      <c r="R81" s="311"/>
      <c r="S81" s="311"/>
      <c r="T81" s="311"/>
      <c r="U81" s="311"/>
      <c r="V81" s="311"/>
      <c r="W81" s="311"/>
      <c r="X81" s="308" t="s">
        <v>8</v>
      </c>
      <c r="Y81" s="308"/>
      <c r="Z81" s="308"/>
      <c r="AA81" s="312" t="s">
        <v>204</v>
      </c>
    </row>
    <row r="82" spans="1:27" x14ac:dyDescent="0.25">
      <c r="A82" s="313"/>
      <c r="B82" s="314"/>
      <c r="C82" s="315"/>
      <c r="D82" s="316"/>
      <c r="E82" s="353"/>
      <c r="F82" s="316"/>
      <c r="G82" s="316"/>
      <c r="H82" s="308"/>
      <c r="I82" s="316"/>
      <c r="J82" s="311" t="s">
        <v>19</v>
      </c>
      <c r="K82" s="308" t="s">
        <v>20</v>
      </c>
      <c r="L82" s="308" t="s">
        <v>4</v>
      </c>
      <c r="M82" s="308"/>
      <c r="N82" s="308"/>
      <c r="O82" s="308" t="s">
        <v>5</v>
      </c>
      <c r="P82" s="308"/>
      <c r="Q82" s="308"/>
      <c r="R82" s="308" t="s">
        <v>6</v>
      </c>
      <c r="S82" s="308"/>
      <c r="T82" s="308"/>
      <c r="U82" s="308" t="s">
        <v>7</v>
      </c>
      <c r="V82" s="308"/>
      <c r="W82" s="308"/>
      <c r="X82" s="308"/>
      <c r="Y82" s="308"/>
      <c r="Z82" s="308"/>
      <c r="AA82" s="312"/>
    </row>
    <row r="83" spans="1:27" ht="30" x14ac:dyDescent="0.25">
      <c r="A83" s="313"/>
      <c r="B83" s="314"/>
      <c r="C83" s="315"/>
      <c r="D83" s="317"/>
      <c r="E83" s="354"/>
      <c r="F83" s="317"/>
      <c r="G83" s="317"/>
      <c r="H83" s="308"/>
      <c r="I83" s="317"/>
      <c r="J83" s="311"/>
      <c r="K83" s="308"/>
      <c r="L83" s="318" t="s">
        <v>183</v>
      </c>
      <c r="M83" s="318" t="s">
        <v>184</v>
      </c>
      <c r="N83" s="318" t="s">
        <v>21</v>
      </c>
      <c r="O83" s="318" t="s">
        <v>183</v>
      </c>
      <c r="P83" s="318" t="s">
        <v>184</v>
      </c>
      <c r="Q83" s="318" t="s">
        <v>21</v>
      </c>
      <c r="R83" s="318" t="s">
        <v>183</v>
      </c>
      <c r="S83" s="318" t="s">
        <v>184</v>
      </c>
      <c r="T83" s="318" t="s">
        <v>21</v>
      </c>
      <c r="U83" s="318" t="s">
        <v>183</v>
      </c>
      <c r="V83" s="318" t="s">
        <v>184</v>
      </c>
      <c r="W83" s="318" t="s">
        <v>21</v>
      </c>
      <c r="X83" s="318" t="s">
        <v>183</v>
      </c>
      <c r="Y83" s="319" t="s">
        <v>184</v>
      </c>
      <c r="Z83" s="319" t="s">
        <v>182</v>
      </c>
      <c r="AA83" s="320" t="s">
        <v>11</v>
      </c>
    </row>
    <row r="84" spans="1:27" s="303" customFormat="1" ht="40.5" customHeight="1" x14ac:dyDescent="0.25">
      <c r="A84" s="363" t="s">
        <v>229</v>
      </c>
      <c r="B84" s="364"/>
      <c r="C84" s="365"/>
      <c r="D84" s="322" t="s">
        <v>258</v>
      </c>
      <c r="E84" s="355">
        <f>10%/2</f>
        <v>0.05</v>
      </c>
      <c r="F84" s="322" t="s">
        <v>279</v>
      </c>
      <c r="G84" s="324" t="s">
        <v>34</v>
      </c>
      <c r="H84" s="324" t="s">
        <v>242</v>
      </c>
      <c r="I84" s="324" t="s">
        <v>207</v>
      </c>
      <c r="J84" s="325">
        <v>43089</v>
      </c>
      <c r="K84" s="325">
        <v>42765</v>
      </c>
      <c r="L84" s="357"/>
      <c r="M84" s="324"/>
      <c r="N84" s="324"/>
      <c r="O84" s="357"/>
      <c r="P84" s="324"/>
      <c r="Q84" s="324"/>
      <c r="R84" s="357"/>
      <c r="S84" s="324"/>
      <c r="T84" s="324"/>
      <c r="U84" s="357">
        <v>1</v>
      </c>
      <c r="V84" s="324"/>
      <c r="W84" s="324"/>
      <c r="X84" s="357">
        <f>+SUM(L84,O84,R84,U84)</f>
        <v>1</v>
      </c>
      <c r="Y84" s="357">
        <f>+SUM(M84,P84,S84,V84)</f>
        <v>0</v>
      </c>
      <c r="Z84" s="367">
        <f>IFERROR(Y84/X84,"")</f>
        <v>0</v>
      </c>
      <c r="AA84" s="330"/>
    </row>
    <row r="85" spans="1:27" s="144" customFormat="1" x14ac:dyDescent="0.25">
      <c r="A85" s="241"/>
      <c r="B85" s="241"/>
      <c r="C85" s="241"/>
      <c r="D85" s="241"/>
      <c r="E85" s="379"/>
      <c r="F85" s="241"/>
      <c r="G85" s="214"/>
      <c r="H85" s="214"/>
      <c r="I85" s="214"/>
      <c r="J85" s="380"/>
      <c r="K85" s="380"/>
      <c r="L85" s="347"/>
      <c r="M85" s="214"/>
      <c r="N85" s="214"/>
      <c r="O85" s="347"/>
      <c r="P85" s="214"/>
      <c r="Q85" s="214"/>
      <c r="R85" s="347"/>
      <c r="S85" s="214"/>
      <c r="T85" s="214"/>
      <c r="U85" s="347"/>
      <c r="V85" s="214"/>
      <c r="W85" s="214"/>
      <c r="X85" s="347"/>
      <c r="Y85" s="347"/>
      <c r="Z85" s="347"/>
      <c r="AA85" s="348">
        <f>+Z51*E51</f>
        <v>1.6666666E-2</v>
      </c>
    </row>
    <row r="86" spans="1:27" s="144" customFormat="1" ht="28.5" x14ac:dyDescent="0.25">
      <c r="A86" s="214"/>
      <c r="B86" s="381" t="s">
        <v>351</v>
      </c>
      <c r="C86" s="241" t="s">
        <v>443</v>
      </c>
      <c r="D86" s="241"/>
      <c r="E86" s="214"/>
      <c r="F86" s="214"/>
      <c r="G86" s="214"/>
      <c r="H86" s="214"/>
      <c r="I86" s="214"/>
      <c r="J86" s="222"/>
      <c r="K86" s="222"/>
      <c r="L86" s="347"/>
      <c r="M86" s="214"/>
      <c r="N86" s="214"/>
      <c r="O86" s="347"/>
      <c r="P86" s="214"/>
      <c r="Q86" s="214"/>
      <c r="R86" s="347"/>
      <c r="S86" s="214"/>
      <c r="T86" s="214"/>
      <c r="U86" s="347"/>
      <c r="V86" s="214"/>
      <c r="W86" s="214"/>
      <c r="X86" s="346"/>
      <c r="Y86" s="346"/>
      <c r="Z86" s="348"/>
      <c r="AA86" s="32">
        <f>+SUM(AA32,AA46,AA52,AA60,AA73,AA79,AA85)</f>
        <v>0.37460638987332884</v>
      </c>
    </row>
    <row r="87" spans="1:27" s="212" customFormat="1" x14ac:dyDescent="0.25">
      <c r="A87" s="242"/>
      <c r="B87" s="242"/>
      <c r="K87" s="243"/>
      <c r="P87" s="382"/>
      <c r="Q87" s="214"/>
      <c r="R87" s="347"/>
      <c r="S87" s="214"/>
      <c r="T87" s="214"/>
      <c r="U87" s="347"/>
      <c r="V87" s="214"/>
    </row>
    <row r="88" spans="1:27" s="144" customFormat="1" ht="56.25" customHeight="1" x14ac:dyDescent="0.25">
      <c r="E88" s="244" t="s">
        <v>353</v>
      </c>
      <c r="F88" s="244"/>
      <c r="G88" s="244"/>
      <c r="H88" s="244"/>
      <c r="I88" s="244"/>
      <c r="L88" s="383"/>
      <c r="M88" s="244" t="s">
        <v>352</v>
      </c>
      <c r="N88" s="244"/>
      <c r="O88" s="244"/>
      <c r="P88" s="244"/>
      <c r="Q88" s="244"/>
      <c r="R88" s="244"/>
      <c r="S88" s="214"/>
      <c r="T88" s="214"/>
      <c r="U88" s="347"/>
      <c r="V88" s="214"/>
      <c r="W88" s="384"/>
      <c r="X88" s="384"/>
      <c r="Y88" s="384"/>
      <c r="Z88" s="384"/>
      <c r="AA88" s="384"/>
    </row>
    <row r="89" spans="1:27" s="144" customFormat="1" x14ac:dyDescent="0.25">
      <c r="A89" s="157"/>
      <c r="B89" s="157"/>
      <c r="C89" s="157"/>
      <c r="D89" s="157"/>
      <c r="E89" s="385"/>
      <c r="F89" s="157"/>
      <c r="G89" s="157"/>
      <c r="H89" s="157"/>
      <c r="I89" s="157"/>
      <c r="J89" s="157"/>
      <c r="K89" s="230"/>
      <c r="L89" s="230"/>
      <c r="M89" s="230"/>
      <c r="N89" s="230"/>
      <c r="O89" s="230"/>
      <c r="P89" s="386"/>
      <c r="Q89" s="386"/>
      <c r="R89" s="386"/>
      <c r="S89" s="386"/>
      <c r="T89" s="386"/>
      <c r="U89" s="386"/>
      <c r="V89" s="386"/>
      <c r="W89" s="386"/>
      <c r="X89" s="386"/>
      <c r="Y89" s="386"/>
      <c r="Z89" s="386"/>
      <c r="AA89" s="384"/>
    </row>
    <row r="90" spans="1:27" s="144" customFormat="1" x14ac:dyDescent="0.25">
      <c r="A90" s="157"/>
      <c r="B90" s="157"/>
      <c r="C90" s="157"/>
      <c r="D90" s="157"/>
      <c r="E90" s="385"/>
      <c r="F90" s="157"/>
      <c r="G90" s="157"/>
      <c r="H90" s="157"/>
      <c r="I90" s="157"/>
      <c r="J90" s="157"/>
      <c r="K90" s="230"/>
      <c r="L90" s="230"/>
      <c r="M90" s="230"/>
      <c r="N90" s="230"/>
      <c r="O90" s="230"/>
      <c r="P90" s="386"/>
      <c r="Q90" s="386"/>
      <c r="R90" s="386"/>
      <c r="S90" s="386"/>
      <c r="T90" s="386"/>
      <c r="U90" s="386"/>
      <c r="V90" s="386"/>
      <c r="W90" s="386"/>
      <c r="X90" s="386"/>
      <c r="Y90" s="386"/>
      <c r="Z90" s="386"/>
      <c r="AA90" s="384"/>
    </row>
    <row r="91" spans="1:27" s="144" customFormat="1" x14ac:dyDescent="0.25">
      <c r="A91" s="157"/>
      <c r="B91" s="157"/>
      <c r="C91" s="157"/>
      <c r="D91" s="157"/>
      <c r="E91" s="385"/>
      <c r="F91" s="157"/>
      <c r="G91" s="157"/>
      <c r="H91" s="157"/>
      <c r="I91" s="157"/>
      <c r="J91" s="157"/>
      <c r="K91" s="230"/>
      <c r="L91" s="230"/>
      <c r="M91" s="230"/>
      <c r="N91" s="230"/>
      <c r="O91" s="230"/>
      <c r="P91" s="386"/>
      <c r="Q91" s="386"/>
      <c r="R91" s="386"/>
      <c r="S91" s="386"/>
      <c r="T91" s="386"/>
      <c r="U91" s="386"/>
      <c r="V91" s="386"/>
      <c r="W91" s="386"/>
      <c r="X91" s="386"/>
      <c r="Y91" s="386"/>
      <c r="Z91" s="386"/>
      <c r="AA91" s="384"/>
    </row>
    <row r="92" spans="1:27" s="144" customFormat="1" x14ac:dyDescent="0.25">
      <c r="A92" s="157"/>
      <c r="B92" s="157"/>
      <c r="C92" s="157"/>
      <c r="D92" s="157"/>
      <c r="E92" s="385"/>
      <c r="F92" s="157"/>
      <c r="G92" s="157"/>
      <c r="H92" s="157"/>
      <c r="I92" s="157"/>
      <c r="J92" s="157"/>
      <c r="K92" s="230"/>
      <c r="L92" s="230"/>
      <c r="M92" s="230"/>
      <c r="N92" s="230"/>
      <c r="O92" s="230"/>
      <c r="P92" s="386"/>
      <c r="Q92" s="386"/>
      <c r="R92" s="386"/>
      <c r="S92" s="386"/>
      <c r="T92" s="386"/>
      <c r="U92" s="386"/>
      <c r="V92" s="386"/>
      <c r="W92" s="386"/>
      <c r="X92" s="386"/>
      <c r="Y92" s="386"/>
      <c r="Z92" s="386"/>
      <c r="AA92" s="384"/>
    </row>
    <row r="93" spans="1:27" s="144" customFormat="1" x14ac:dyDescent="0.25">
      <c r="A93" s="157"/>
      <c r="B93" s="157"/>
      <c r="C93" s="157"/>
      <c r="D93" s="157"/>
      <c r="S93" s="386"/>
      <c r="T93" s="386"/>
      <c r="U93" s="386"/>
      <c r="V93" s="386"/>
      <c r="W93" s="386"/>
      <c r="X93" s="386"/>
      <c r="Y93" s="386"/>
      <c r="Z93" s="386"/>
      <c r="AA93" s="384"/>
    </row>
    <row r="94" spans="1:27" s="144" customFormat="1" x14ac:dyDescent="0.25">
      <c r="A94" s="157"/>
      <c r="B94" s="157"/>
      <c r="C94" s="157"/>
      <c r="D94" s="157"/>
      <c r="E94" s="385"/>
      <c r="F94" s="157"/>
      <c r="G94" s="157"/>
      <c r="H94" s="157"/>
      <c r="I94" s="157"/>
      <c r="J94" s="157"/>
      <c r="K94" s="230"/>
      <c r="L94" s="230"/>
      <c r="M94" s="230"/>
      <c r="N94" s="230"/>
      <c r="O94" s="230"/>
      <c r="P94" s="386"/>
      <c r="Q94" s="386"/>
      <c r="R94" s="386"/>
      <c r="S94" s="386"/>
      <c r="T94" s="386"/>
      <c r="U94" s="386"/>
      <c r="V94" s="386"/>
      <c r="W94" s="386"/>
      <c r="X94" s="386"/>
      <c r="Y94" s="386"/>
      <c r="Z94" s="386"/>
      <c r="AA94" s="384"/>
    </row>
    <row r="95" spans="1:27" s="144" customFormat="1" x14ac:dyDescent="0.25">
      <c r="A95" s="157"/>
      <c r="B95" s="157"/>
      <c r="C95" s="157"/>
      <c r="D95" s="157"/>
      <c r="E95" s="385"/>
      <c r="F95" s="157"/>
      <c r="G95" s="157"/>
      <c r="H95" s="157"/>
      <c r="I95" s="157"/>
      <c r="J95" s="157"/>
      <c r="K95" s="230"/>
      <c r="L95" s="230"/>
      <c r="M95" s="230"/>
      <c r="N95" s="230"/>
      <c r="O95" s="230"/>
      <c r="P95" s="386"/>
      <c r="Q95" s="386"/>
      <c r="R95" s="386"/>
      <c r="S95" s="386"/>
      <c r="T95" s="386"/>
      <c r="U95" s="386"/>
      <c r="V95" s="386"/>
      <c r="W95" s="386"/>
      <c r="X95" s="386"/>
      <c r="Y95" s="386"/>
      <c r="Z95" s="386"/>
      <c r="AA95" s="384"/>
    </row>
    <row r="96" spans="1:27" s="144" customFormat="1" x14ac:dyDescent="0.25">
      <c r="A96" s="157"/>
      <c r="B96" s="157"/>
      <c r="C96" s="157"/>
      <c r="D96" s="157"/>
      <c r="E96" s="385"/>
      <c r="F96" s="157"/>
      <c r="G96" s="157"/>
      <c r="H96" s="157"/>
      <c r="I96" s="157"/>
      <c r="J96" s="157"/>
      <c r="K96" s="230"/>
      <c r="L96" s="230"/>
      <c r="M96" s="230"/>
      <c r="N96" s="230"/>
      <c r="O96" s="230"/>
      <c r="P96" s="386"/>
      <c r="Q96" s="386"/>
      <c r="R96" s="386"/>
      <c r="S96" s="386"/>
      <c r="T96" s="386"/>
      <c r="U96" s="386"/>
      <c r="V96" s="386"/>
      <c r="W96" s="386"/>
      <c r="X96" s="386"/>
      <c r="Y96" s="386"/>
      <c r="Z96" s="386"/>
      <c r="AA96" s="384"/>
    </row>
  </sheetData>
  <sheetProtection password="F537" sheet="1" objects="1" scenarios="1" formatCells="0" formatColumns="0" formatRows="0" insertColumns="0" insertRows="0" insertHyperlinks="0" deleteColumns="0" deleteRows="0" sort="0" autoFilter="0" pivotTables="0"/>
  <mergeCells count="205">
    <mergeCell ref="A47:B47"/>
    <mergeCell ref="C47:AA47"/>
    <mergeCell ref="A51:C51"/>
    <mergeCell ref="AA48:AA49"/>
    <mergeCell ref="J49:J50"/>
    <mergeCell ref="K49:K50"/>
    <mergeCell ref="L49:N49"/>
    <mergeCell ref="O49:Q49"/>
    <mergeCell ref="R49:T49"/>
    <mergeCell ref="U49:W49"/>
    <mergeCell ref="H48:H50"/>
    <mergeCell ref="I48:I50"/>
    <mergeCell ref="J48:K48"/>
    <mergeCell ref="L48:W48"/>
    <mergeCell ref="X48:Z49"/>
    <mergeCell ref="A48:C50"/>
    <mergeCell ref="D48:D50"/>
    <mergeCell ref="E48:E50"/>
    <mergeCell ref="F48:F50"/>
    <mergeCell ref="G48:G50"/>
    <mergeCell ref="C26:AA26"/>
    <mergeCell ref="I27:I29"/>
    <mergeCell ref="L27:W27"/>
    <mergeCell ref="A26:B26"/>
    <mergeCell ref="K28:K29"/>
    <mergeCell ref="L28:N28"/>
    <mergeCell ref="O28:Q28"/>
    <mergeCell ref="R28:T28"/>
    <mergeCell ref="D34:D36"/>
    <mergeCell ref="AA34:AA35"/>
    <mergeCell ref="J35:J36"/>
    <mergeCell ref="K35:K36"/>
    <mergeCell ref="L35:N35"/>
    <mergeCell ref="O35:Q35"/>
    <mergeCell ref="R35:T35"/>
    <mergeCell ref="U35:W35"/>
    <mergeCell ref="A30:C30"/>
    <mergeCell ref="A31:C31"/>
    <mergeCell ref="G27:G29"/>
    <mergeCell ref="E27:E29"/>
    <mergeCell ref="A27:C29"/>
    <mergeCell ref="H27:H29"/>
    <mergeCell ref="X27:Z28"/>
    <mergeCell ref="J28:J29"/>
    <mergeCell ref="U28:W28"/>
    <mergeCell ref="J27:K27"/>
    <mergeCell ref="F27:F29"/>
    <mergeCell ref="L34:W34"/>
    <mergeCell ref="X34:Z35"/>
    <mergeCell ref="AA27:AA28"/>
    <mergeCell ref="A34:C36"/>
    <mergeCell ref="D27:D29"/>
    <mergeCell ref="A33:B33"/>
    <mergeCell ref="C33:AA33"/>
    <mergeCell ref="A44:C44"/>
    <mergeCell ref="A45:C45"/>
    <mergeCell ref="A41:C41"/>
    <mergeCell ref="A42:C42"/>
    <mergeCell ref="A43:C43"/>
    <mergeCell ref="I34:I36"/>
    <mergeCell ref="J34:K34"/>
    <mergeCell ref="F34:F36"/>
    <mergeCell ref="E34:E36"/>
    <mergeCell ref="H34:H36"/>
    <mergeCell ref="G34:G36"/>
    <mergeCell ref="A37:C37"/>
    <mergeCell ref="A38:C38"/>
    <mergeCell ref="A39:C39"/>
    <mergeCell ref="A40:C40"/>
    <mergeCell ref="E88:I88"/>
    <mergeCell ref="M88:R88"/>
    <mergeCell ref="A84:C84"/>
    <mergeCell ref="AA81:AA82"/>
    <mergeCell ref="J82:J83"/>
    <mergeCell ref="K82:K83"/>
    <mergeCell ref="L82:N82"/>
    <mergeCell ref="O82:Q82"/>
    <mergeCell ref="R82:T82"/>
    <mergeCell ref="U82:W82"/>
    <mergeCell ref="H81:H83"/>
    <mergeCell ref="I81:I83"/>
    <mergeCell ref="J81:K81"/>
    <mergeCell ref="L81:W81"/>
    <mergeCell ref="X81:Z82"/>
    <mergeCell ref="A81:C83"/>
    <mergeCell ref="D81:D83"/>
    <mergeCell ref="E81:E83"/>
    <mergeCell ref="F81:F83"/>
    <mergeCell ref="G81:G83"/>
    <mergeCell ref="A80:B80"/>
    <mergeCell ref="C80:AA80"/>
    <mergeCell ref="K76:K77"/>
    <mergeCell ref="L76:N76"/>
    <mergeCell ref="O76:Q76"/>
    <mergeCell ref="R76:T76"/>
    <mergeCell ref="U76:W76"/>
    <mergeCell ref="A75:C77"/>
    <mergeCell ref="D75:D77"/>
    <mergeCell ref="E75:E77"/>
    <mergeCell ref="F75:F77"/>
    <mergeCell ref="G75:G77"/>
    <mergeCell ref="H75:H77"/>
    <mergeCell ref="I75:I77"/>
    <mergeCell ref="J75:K75"/>
    <mergeCell ref="L75:W75"/>
    <mergeCell ref="X75:Z76"/>
    <mergeCell ref="AA75:AA76"/>
    <mergeCell ref="J76:J77"/>
    <mergeCell ref="A78:C78"/>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T9:AA9"/>
    <mergeCell ref="A11:B16"/>
    <mergeCell ref="C11:M11"/>
    <mergeCell ref="N11:N16"/>
    <mergeCell ref="O11:AA11"/>
    <mergeCell ref="C12:M12"/>
    <mergeCell ref="O12:AA12"/>
    <mergeCell ref="C14:M14"/>
    <mergeCell ref="A7:B9"/>
    <mergeCell ref="C7:H7"/>
    <mergeCell ref="C13:M13"/>
    <mergeCell ref="O14:AA14"/>
    <mergeCell ref="O13:AA13"/>
    <mergeCell ref="E62:E64"/>
    <mergeCell ref="H62:H64"/>
    <mergeCell ref="G62:G64"/>
    <mergeCell ref="A57:C57"/>
    <mergeCell ref="A58:C58"/>
    <mergeCell ref="G54:G56"/>
    <mergeCell ref="E54:E56"/>
    <mergeCell ref="A54:C56"/>
    <mergeCell ref="A61:B61"/>
    <mergeCell ref="C61:AA61"/>
    <mergeCell ref="A59:C59"/>
    <mergeCell ref="A53:B53"/>
    <mergeCell ref="C19:AA19"/>
    <mergeCell ref="C20:AA20"/>
    <mergeCell ref="C18:AA18"/>
    <mergeCell ref="C21:AA21"/>
    <mergeCell ref="C24:AA24"/>
    <mergeCell ref="K55:K56"/>
    <mergeCell ref="L55:N55"/>
    <mergeCell ref="O55:Q55"/>
    <mergeCell ref="R55:T55"/>
    <mergeCell ref="C53:AA53"/>
    <mergeCell ref="I54:I56"/>
    <mergeCell ref="L54:W54"/>
    <mergeCell ref="C22:AA22"/>
    <mergeCell ref="J55:J56"/>
    <mergeCell ref="U55:W55"/>
    <mergeCell ref="J54:K54"/>
    <mergeCell ref="F54:F56"/>
    <mergeCell ref="AA54:AA55"/>
    <mergeCell ref="D54:D56"/>
    <mergeCell ref="H54:H56"/>
    <mergeCell ref="X54:Z55"/>
    <mergeCell ref="C23:AA23"/>
    <mergeCell ref="A18:B24"/>
    <mergeCell ref="A66:C66"/>
    <mergeCell ref="A67:C67"/>
    <mergeCell ref="A68:C68"/>
    <mergeCell ref="A70:C70"/>
    <mergeCell ref="A71:C71"/>
    <mergeCell ref="A69:C69"/>
    <mergeCell ref="A62:C64"/>
    <mergeCell ref="A74:B74"/>
    <mergeCell ref="C74:AA74"/>
    <mergeCell ref="A72:C72"/>
    <mergeCell ref="AA62:AA63"/>
    <mergeCell ref="J63:J64"/>
    <mergeCell ref="K63:K64"/>
    <mergeCell ref="L63:N63"/>
    <mergeCell ref="O63:Q63"/>
    <mergeCell ref="R63:T63"/>
    <mergeCell ref="U63:W63"/>
    <mergeCell ref="A65:C65"/>
    <mergeCell ref="L62:W62"/>
    <mergeCell ref="X62:Z63"/>
    <mergeCell ref="D62:D64"/>
    <mergeCell ref="I62:I64"/>
    <mergeCell ref="J62:K62"/>
    <mergeCell ref="F62:F64"/>
  </mergeCells>
  <conditionalFormatting sqref="Z57 Z59">
    <cfRule type="iconSet" priority="165">
      <iconSet iconSet="3TrafficLights2">
        <cfvo type="percent" val="0"/>
        <cfvo type="num" val="0.7"/>
        <cfvo type="num" val="0.9"/>
      </iconSet>
    </cfRule>
    <cfRule type="cellIs" dxfId="77" priority="166" stopIfTrue="1" operator="greaterThan">
      <formula>0.9</formula>
    </cfRule>
    <cfRule type="cellIs" dxfId="76" priority="167" stopIfTrue="1" operator="between">
      <formula>0.7</formula>
      <formula>0.89</formula>
    </cfRule>
    <cfRule type="cellIs" dxfId="75" priority="168" stopIfTrue="1" operator="between">
      <formula>0</formula>
      <formula>0.69</formula>
    </cfRule>
  </conditionalFormatting>
  <conditionalFormatting sqref="Z58">
    <cfRule type="iconSet" priority="77">
      <iconSet iconSet="3TrafficLights2">
        <cfvo type="percent" val="0"/>
        <cfvo type="num" val="0.7"/>
        <cfvo type="num" val="0.9"/>
      </iconSet>
    </cfRule>
    <cfRule type="cellIs" dxfId="74" priority="78" stopIfTrue="1" operator="greaterThan">
      <formula>0.9</formula>
    </cfRule>
    <cfRule type="cellIs" dxfId="73" priority="79" stopIfTrue="1" operator="between">
      <formula>0.7</formula>
      <formula>0.89</formula>
    </cfRule>
    <cfRule type="cellIs" dxfId="72" priority="80" stopIfTrue="1" operator="between">
      <formula>0</formula>
      <formula>0.69</formula>
    </cfRule>
  </conditionalFormatting>
  <conditionalFormatting sqref="Z78">
    <cfRule type="iconSet" priority="29">
      <iconSet iconSet="3TrafficLights2">
        <cfvo type="percent" val="0"/>
        <cfvo type="num" val="0.7"/>
        <cfvo type="num" val="0.9"/>
      </iconSet>
    </cfRule>
    <cfRule type="cellIs" dxfId="71" priority="30" stopIfTrue="1" operator="greaterThan">
      <formula>0.9</formula>
    </cfRule>
    <cfRule type="cellIs" dxfId="70" priority="31" stopIfTrue="1" operator="between">
      <formula>0.7</formula>
      <formula>0.89</formula>
    </cfRule>
    <cfRule type="cellIs" dxfId="69" priority="32" stopIfTrue="1" operator="between">
      <formula>0</formula>
      <formula>0.69</formula>
    </cfRule>
  </conditionalFormatting>
  <conditionalFormatting sqref="Z65:Z72">
    <cfRule type="iconSet" priority="177">
      <iconSet iconSet="3TrafficLights2">
        <cfvo type="percent" val="0"/>
        <cfvo type="num" val="0.7"/>
        <cfvo type="num" val="0.9"/>
      </iconSet>
    </cfRule>
    <cfRule type="cellIs" dxfId="68" priority="178" stopIfTrue="1" operator="greaterThan">
      <formula>0.9</formula>
    </cfRule>
    <cfRule type="cellIs" dxfId="67" priority="179" stopIfTrue="1" operator="between">
      <formula>0.7</formula>
      <formula>0.89</formula>
    </cfRule>
    <cfRule type="cellIs" dxfId="66" priority="180" stopIfTrue="1" operator="between">
      <formula>0</formula>
      <formula>0.69</formula>
    </cfRule>
  </conditionalFormatting>
  <conditionalFormatting sqref="Z47:Z49">
    <cfRule type="iconSet" priority="21">
      <iconSet iconSet="3TrafficLights2">
        <cfvo type="percent" val="0"/>
        <cfvo type="num" val="0.7"/>
        <cfvo type="num" val="0.9"/>
      </iconSet>
    </cfRule>
    <cfRule type="cellIs" dxfId="65" priority="22" stopIfTrue="1" operator="greaterThan">
      <formula>0.9</formula>
    </cfRule>
    <cfRule type="cellIs" dxfId="64" priority="23" stopIfTrue="1" operator="between">
      <formula>0.7</formula>
      <formula>0.89</formula>
    </cfRule>
    <cfRule type="cellIs" dxfId="63" priority="24" stopIfTrue="1" operator="between">
      <formula>0</formula>
      <formula>0.69</formula>
    </cfRule>
  </conditionalFormatting>
  <conditionalFormatting sqref="Z84 Z33:Z35 Z26:Z28">
    <cfRule type="iconSet" priority="181">
      <iconSet iconSet="3TrafficLights2">
        <cfvo type="percent" val="0"/>
        <cfvo type="num" val="0.7"/>
        <cfvo type="num" val="0.9"/>
      </iconSet>
    </cfRule>
    <cfRule type="cellIs" dxfId="62" priority="182" stopIfTrue="1" operator="greaterThan">
      <formula>0.9</formula>
    </cfRule>
    <cfRule type="cellIs" dxfId="61" priority="183" stopIfTrue="1" operator="between">
      <formula>0.7</formula>
      <formula>0.89</formula>
    </cfRule>
    <cfRule type="cellIs" dxfId="60" priority="184" stopIfTrue="1" operator="between">
      <formula>0</formula>
      <formula>0.69</formula>
    </cfRule>
  </conditionalFormatting>
  <conditionalFormatting sqref="Z30">
    <cfRule type="iconSet" priority="17">
      <iconSet iconSet="3TrafficLights2">
        <cfvo type="percent" val="0"/>
        <cfvo type="num" val="0.7"/>
        <cfvo type="num" val="0.9"/>
      </iconSet>
    </cfRule>
    <cfRule type="cellIs" dxfId="59" priority="18" stopIfTrue="1" operator="greaterThan">
      <formula>0.9</formula>
    </cfRule>
    <cfRule type="cellIs" dxfId="58" priority="19" stopIfTrue="1" operator="between">
      <formula>0.7</formula>
      <formula>0.89</formula>
    </cfRule>
    <cfRule type="cellIs" dxfId="57" priority="20" stopIfTrue="1" operator="between">
      <formula>0</formula>
      <formula>0.69</formula>
    </cfRule>
  </conditionalFormatting>
  <conditionalFormatting sqref="Z31">
    <cfRule type="iconSet" priority="13">
      <iconSet iconSet="3TrafficLights2">
        <cfvo type="percent" val="0"/>
        <cfvo type="num" val="0.7"/>
        <cfvo type="num" val="0.9"/>
      </iconSet>
    </cfRule>
    <cfRule type="cellIs" dxfId="56" priority="14" stopIfTrue="1" operator="greaterThan">
      <formula>0.9</formula>
    </cfRule>
    <cfRule type="cellIs" dxfId="55" priority="15" stopIfTrue="1" operator="between">
      <formula>0.7</formula>
      <formula>0.89</formula>
    </cfRule>
    <cfRule type="cellIs" dxfId="54" priority="16" stopIfTrue="1" operator="between">
      <formula>0</formula>
      <formula>0.69</formula>
    </cfRule>
  </conditionalFormatting>
  <conditionalFormatting sqref="Z37:Z45">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conditionalFormatting sqref="Z51">
    <cfRule type="iconSet" priority="1">
      <iconSet iconSet="3TrafficLights2">
        <cfvo type="percent" val="0"/>
        <cfvo type="num" val="0.7"/>
        <cfvo type="num" val="0.9"/>
      </iconSet>
    </cfRule>
    <cfRule type="cellIs" dxfId="50" priority="2" stopIfTrue="1" operator="greaterThan">
      <formula>0.9</formula>
    </cfRule>
    <cfRule type="cellIs" dxfId="49" priority="3" stopIfTrue="1" operator="between">
      <formula>0.7</formula>
      <formula>0.89</formula>
    </cfRule>
    <cfRule type="cellIs" dxfId="48"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G57:G59 G65:G72 G78 G84:G85 G26:G51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zoomScale="55" zoomScaleNormal="55" zoomScaleSheetLayoutView="87" workbookViewId="0">
      <selection activeCell="G16" sqref="G16"/>
    </sheetView>
  </sheetViews>
  <sheetFormatPr baseColWidth="10" defaultRowHeight="15.75" zeroHeight="1" x14ac:dyDescent="0.25"/>
  <cols>
    <col min="1" max="1" width="6.85546875" style="154" customWidth="1"/>
    <col min="2" max="2" width="19.7109375" style="154" customWidth="1"/>
    <col min="3" max="3" width="37.28515625" style="154" customWidth="1"/>
    <col min="4" max="4" width="47.140625" style="154" customWidth="1"/>
    <col min="5" max="5" width="11.5703125" style="376" customWidth="1"/>
    <col min="6" max="7" width="21.5703125" style="154" customWidth="1"/>
    <col min="8" max="8" width="26.85546875" style="154" customWidth="1"/>
    <col min="9" max="9" width="18.7109375" style="154" customWidth="1"/>
    <col min="10" max="10" width="17.5703125" style="154" customWidth="1"/>
    <col min="11" max="11" width="20.5703125" style="245" customWidth="1"/>
    <col min="12" max="12" width="13.28515625" style="245" customWidth="1"/>
    <col min="13" max="13" width="12" style="245" customWidth="1"/>
    <col min="14" max="14" width="56.42578125" style="245" customWidth="1"/>
    <col min="15" max="15" width="12.28515625" style="245" customWidth="1"/>
    <col min="16" max="16" width="9" style="377" customWidth="1"/>
    <col min="17" max="17" width="59.42578125" style="377" customWidth="1"/>
    <col min="18" max="18" width="10.140625" style="377" customWidth="1"/>
    <col min="19" max="19" width="10.5703125" style="377" customWidth="1"/>
    <col min="20" max="20" width="19.28515625" style="377" customWidth="1"/>
    <col min="21" max="21" width="7.85546875" style="377" bestFit="1" customWidth="1"/>
    <col min="22" max="22" width="8.140625" style="377" customWidth="1"/>
    <col min="23" max="23" width="22" style="377" customWidth="1"/>
    <col min="24" max="25" width="15.7109375" style="377" customWidth="1"/>
    <col min="26" max="26" width="19.5703125" style="377" customWidth="1"/>
    <col min="27" max="27" width="37.5703125" style="377" customWidth="1"/>
    <col min="28" max="16384" width="11.42578125" style="237"/>
  </cols>
  <sheetData>
    <row r="1" spans="1:27" ht="32.25" customHeight="1" x14ac:dyDescent="0.25">
      <c r="A1" s="140"/>
      <c r="B1" s="140"/>
      <c r="C1" s="246" t="str">
        <f>+'Marco General'!C1:G1</f>
        <v>DIRECCIONAMIENTO ESTRATÉGICO</v>
      </c>
      <c r="D1" s="246"/>
      <c r="E1" s="246"/>
      <c r="F1" s="246"/>
      <c r="G1" s="246"/>
      <c r="H1" s="246"/>
      <c r="I1" s="246"/>
      <c r="J1" s="246"/>
      <c r="K1" s="246"/>
      <c r="L1" s="246"/>
      <c r="M1" s="246"/>
      <c r="N1" s="246"/>
      <c r="O1" s="246"/>
      <c r="P1" s="246"/>
      <c r="Q1" s="246"/>
      <c r="R1" s="246"/>
      <c r="S1" s="246"/>
      <c r="T1" s="246"/>
      <c r="U1" s="388" t="s">
        <v>12</v>
      </c>
      <c r="V1" s="388"/>
      <c r="W1" s="249" t="s">
        <v>174</v>
      </c>
      <c r="X1" s="249"/>
      <c r="Y1" s="249"/>
      <c r="Z1" s="389" t="s">
        <v>104</v>
      </c>
      <c r="AA1" s="390" t="s">
        <v>105</v>
      </c>
    </row>
    <row r="2" spans="1:27" ht="29.25" customHeight="1" x14ac:dyDescent="0.25">
      <c r="A2" s="140"/>
      <c r="B2" s="140"/>
      <c r="C2" s="246" t="str">
        <f>+'Marco General'!C2:G2</f>
        <v>PLAN OPERATIVO POR DEPENDENCIAS / PROCESOS</v>
      </c>
      <c r="D2" s="246"/>
      <c r="E2" s="246"/>
      <c r="F2" s="246"/>
      <c r="G2" s="246"/>
      <c r="H2" s="246"/>
      <c r="I2" s="246"/>
      <c r="J2" s="246"/>
      <c r="K2" s="246"/>
      <c r="L2" s="246"/>
      <c r="M2" s="246"/>
      <c r="N2" s="246"/>
      <c r="O2" s="246"/>
      <c r="P2" s="246"/>
      <c r="Q2" s="246"/>
      <c r="R2" s="246"/>
      <c r="S2" s="246"/>
      <c r="T2" s="246"/>
      <c r="U2" s="388" t="s">
        <v>13</v>
      </c>
      <c r="V2" s="388"/>
      <c r="W2" s="250" t="s">
        <v>175</v>
      </c>
      <c r="X2" s="250"/>
      <c r="Y2" s="250"/>
      <c r="Z2" s="389"/>
      <c r="AA2" s="390"/>
    </row>
    <row r="3" spans="1:27" x14ac:dyDescent="0.25">
      <c r="A3" s="146"/>
      <c r="B3" s="147"/>
      <c r="C3" s="147"/>
      <c r="D3" s="147"/>
      <c r="E3" s="391"/>
      <c r="F3" s="147"/>
      <c r="G3" s="147"/>
      <c r="H3" s="147"/>
      <c r="I3" s="147"/>
      <c r="J3" s="147"/>
      <c r="K3" s="148"/>
      <c r="L3" s="252"/>
      <c r="M3" s="252"/>
      <c r="N3" s="252"/>
      <c r="O3" s="252"/>
      <c r="P3" s="252"/>
      <c r="Q3" s="252"/>
      <c r="R3" s="252"/>
      <c r="S3" s="252"/>
      <c r="T3" s="252"/>
      <c r="U3" s="252"/>
      <c r="V3" s="252"/>
      <c r="W3" s="252"/>
      <c r="X3" s="252"/>
      <c r="Y3" s="252"/>
      <c r="Z3" s="252"/>
      <c r="AA3" s="392"/>
    </row>
    <row r="4" spans="1:27" x14ac:dyDescent="0.25">
      <c r="A4" s="299" t="s">
        <v>1</v>
      </c>
      <c r="B4" s="299"/>
      <c r="C4" s="254" t="str">
        <f>+'Marco General'!C8</f>
        <v>Subdirección General</v>
      </c>
      <c r="D4" s="254"/>
      <c r="E4" s="254"/>
      <c r="F4" s="254"/>
      <c r="G4" s="254"/>
      <c r="H4" s="254"/>
      <c r="I4" s="254"/>
      <c r="J4" s="254"/>
      <c r="K4" s="254"/>
      <c r="L4" s="299" t="s">
        <v>14</v>
      </c>
      <c r="M4" s="299"/>
      <c r="N4" s="393" t="str">
        <f>IF('Marco General'!C10="","",'Marco General'!C10)</f>
        <v>Direccionamiento Estratégico</v>
      </c>
      <c r="O4" s="393"/>
      <c r="P4" s="393"/>
      <c r="Q4" s="393"/>
      <c r="R4" s="299" t="s">
        <v>14</v>
      </c>
      <c r="S4" s="299"/>
      <c r="T4" s="394" t="str">
        <f>IF('Marco General'!D10="","",'Marco General'!D10)</f>
        <v>Gestión Documental</v>
      </c>
      <c r="U4" s="395"/>
      <c r="V4" s="395"/>
      <c r="W4" s="395"/>
      <c r="X4" s="395"/>
      <c r="Y4" s="396"/>
      <c r="Z4" s="299" t="s">
        <v>0</v>
      </c>
      <c r="AA4" s="397">
        <v>2017</v>
      </c>
    </row>
    <row r="5" spans="1:27" x14ac:dyDescent="0.25">
      <c r="A5" s="299"/>
      <c r="B5" s="299"/>
      <c r="C5" s="254"/>
      <c r="D5" s="254"/>
      <c r="E5" s="254"/>
      <c r="F5" s="254"/>
      <c r="G5" s="254"/>
      <c r="H5" s="254"/>
      <c r="I5" s="254"/>
      <c r="J5" s="254"/>
      <c r="K5" s="254"/>
      <c r="L5" s="299"/>
      <c r="M5" s="299"/>
      <c r="N5" s="393" t="str">
        <f>IF('Marco General'!C11="","",'Marco General'!C11)</f>
        <v>Mejoramiento Continuo</v>
      </c>
      <c r="O5" s="393"/>
      <c r="P5" s="393"/>
      <c r="Q5" s="393"/>
      <c r="R5" s="299"/>
      <c r="S5" s="299"/>
      <c r="T5" s="394" t="str">
        <f>IF('Marco General'!D11="","",'Marco General'!D11)</f>
        <v/>
      </c>
      <c r="U5" s="395"/>
      <c r="V5" s="395"/>
      <c r="W5" s="395"/>
      <c r="X5" s="395"/>
      <c r="Y5" s="396"/>
      <c r="Z5" s="299"/>
      <c r="AA5" s="397"/>
    </row>
    <row r="6" spans="1:27" x14ac:dyDescent="0.25">
      <c r="A6" s="178"/>
      <c r="B6" s="179"/>
      <c r="C6" s="179"/>
      <c r="D6" s="179"/>
      <c r="E6" s="398"/>
      <c r="F6" s="179"/>
      <c r="G6" s="179"/>
      <c r="H6" s="179"/>
      <c r="I6" s="266"/>
      <c r="J6" s="180"/>
      <c r="K6" s="180"/>
      <c r="L6" s="266"/>
      <c r="M6" s="266"/>
      <c r="N6" s="266"/>
      <c r="O6" s="266"/>
      <c r="P6" s="266"/>
      <c r="Q6" s="266"/>
      <c r="R6" s="266"/>
      <c r="S6" s="266"/>
      <c r="T6" s="266"/>
      <c r="U6" s="266"/>
      <c r="V6" s="266"/>
      <c r="W6" s="266"/>
      <c r="X6" s="266"/>
      <c r="Y6" s="266"/>
      <c r="Z6" s="266"/>
      <c r="AA6" s="399"/>
    </row>
    <row r="7" spans="1:27" s="212" customFormat="1" x14ac:dyDescent="0.25">
      <c r="A7" s="189"/>
      <c r="B7" s="190"/>
      <c r="C7" s="190"/>
      <c r="D7" s="190"/>
      <c r="E7" s="294"/>
      <c r="F7" s="190"/>
      <c r="G7" s="190"/>
      <c r="H7" s="190"/>
      <c r="I7" s="190"/>
      <c r="J7" s="190"/>
      <c r="L7" s="190"/>
      <c r="M7" s="190"/>
      <c r="N7" s="190"/>
      <c r="O7" s="190"/>
      <c r="P7" s="190"/>
      <c r="Q7" s="190"/>
      <c r="R7" s="190"/>
      <c r="S7" s="190"/>
      <c r="T7" s="190"/>
      <c r="U7" s="190"/>
      <c r="V7" s="190"/>
      <c r="W7" s="190"/>
      <c r="X7" s="190"/>
      <c r="Y7" s="190"/>
      <c r="Z7" s="190"/>
      <c r="AA7" s="400"/>
    </row>
    <row r="8" spans="1:27" x14ac:dyDescent="0.25">
      <c r="A8" s="298" t="s">
        <v>3</v>
      </c>
      <c r="B8" s="299"/>
      <c r="C8" s="300" t="s">
        <v>136</v>
      </c>
      <c r="D8" s="301"/>
      <c r="E8" s="301"/>
      <c r="F8" s="301"/>
      <c r="G8" s="301"/>
      <c r="H8" s="301"/>
      <c r="I8" s="301"/>
      <c r="J8" s="301"/>
      <c r="K8" s="301"/>
      <c r="L8" s="301"/>
      <c r="M8" s="301"/>
      <c r="N8" s="301"/>
      <c r="O8" s="301"/>
      <c r="P8" s="301"/>
      <c r="Q8" s="301"/>
      <c r="R8" s="301"/>
      <c r="S8" s="301"/>
      <c r="T8" s="301"/>
      <c r="U8" s="301"/>
      <c r="V8" s="301"/>
      <c r="W8" s="301"/>
      <c r="X8" s="301"/>
      <c r="Y8" s="301"/>
      <c r="Z8" s="301"/>
      <c r="AA8" s="302"/>
    </row>
    <row r="9" spans="1:27" x14ac:dyDescent="0.25">
      <c r="A9" s="308" t="s">
        <v>16</v>
      </c>
      <c r="B9" s="308"/>
      <c r="C9" s="308"/>
      <c r="D9" s="307" t="s">
        <v>191</v>
      </c>
      <c r="E9" s="352" t="s">
        <v>24</v>
      </c>
      <c r="F9" s="307" t="s">
        <v>181</v>
      </c>
      <c r="G9" s="307" t="s">
        <v>192</v>
      </c>
      <c r="H9" s="308" t="s">
        <v>17</v>
      </c>
      <c r="I9" s="308" t="s">
        <v>23</v>
      </c>
      <c r="J9" s="311" t="s">
        <v>18</v>
      </c>
      <c r="K9" s="311"/>
      <c r="L9" s="311" t="s">
        <v>185</v>
      </c>
      <c r="M9" s="311"/>
      <c r="N9" s="311"/>
      <c r="O9" s="311"/>
      <c r="P9" s="311"/>
      <c r="Q9" s="311"/>
      <c r="R9" s="311"/>
      <c r="S9" s="311"/>
      <c r="T9" s="311"/>
      <c r="U9" s="311"/>
      <c r="V9" s="311"/>
      <c r="W9" s="311"/>
      <c r="X9" s="308" t="s">
        <v>8</v>
      </c>
      <c r="Y9" s="308"/>
      <c r="Z9" s="308"/>
      <c r="AA9" s="312" t="s">
        <v>22</v>
      </c>
    </row>
    <row r="10" spans="1:27" x14ac:dyDescent="0.25">
      <c r="A10" s="308"/>
      <c r="B10" s="308"/>
      <c r="C10" s="308"/>
      <c r="D10" s="316"/>
      <c r="E10" s="353"/>
      <c r="F10" s="316"/>
      <c r="G10" s="316"/>
      <c r="H10" s="308"/>
      <c r="I10" s="308"/>
      <c r="J10" s="311" t="s">
        <v>19</v>
      </c>
      <c r="K10" s="308" t="s">
        <v>20</v>
      </c>
      <c r="L10" s="308" t="s">
        <v>4</v>
      </c>
      <c r="M10" s="308"/>
      <c r="N10" s="308"/>
      <c r="O10" s="308" t="s">
        <v>5</v>
      </c>
      <c r="P10" s="308"/>
      <c r="Q10" s="308"/>
      <c r="R10" s="308" t="s">
        <v>6</v>
      </c>
      <c r="S10" s="308"/>
      <c r="T10" s="308"/>
      <c r="U10" s="308" t="s">
        <v>7</v>
      </c>
      <c r="V10" s="308"/>
      <c r="W10" s="308"/>
      <c r="X10" s="308"/>
      <c r="Y10" s="308"/>
      <c r="Z10" s="308"/>
      <c r="AA10" s="312"/>
    </row>
    <row r="11" spans="1:27" ht="30" x14ac:dyDescent="0.25">
      <c r="A11" s="308"/>
      <c r="B11" s="308"/>
      <c r="C11" s="308"/>
      <c r="D11" s="317"/>
      <c r="E11" s="354"/>
      <c r="F11" s="317"/>
      <c r="G11" s="317"/>
      <c r="H11" s="308"/>
      <c r="I11" s="308"/>
      <c r="J11" s="311"/>
      <c r="K11" s="308"/>
      <c r="L11" s="318" t="s">
        <v>10</v>
      </c>
      <c r="M11" s="318" t="s">
        <v>9</v>
      </c>
      <c r="N11" s="318" t="s">
        <v>21</v>
      </c>
      <c r="O11" s="318" t="s">
        <v>10</v>
      </c>
      <c r="P11" s="318" t="s">
        <v>9</v>
      </c>
      <c r="Q11" s="318" t="s">
        <v>21</v>
      </c>
      <c r="R11" s="318" t="s">
        <v>10</v>
      </c>
      <c r="S11" s="318" t="s">
        <v>9</v>
      </c>
      <c r="T11" s="318" t="s">
        <v>21</v>
      </c>
      <c r="U11" s="318" t="s">
        <v>10</v>
      </c>
      <c r="V11" s="318" t="s">
        <v>9</v>
      </c>
      <c r="W11" s="318" t="s">
        <v>21</v>
      </c>
      <c r="X11" s="318" t="s">
        <v>183</v>
      </c>
      <c r="Y11" s="319" t="s">
        <v>184</v>
      </c>
      <c r="Z11" s="319" t="s">
        <v>182</v>
      </c>
      <c r="AA11" s="320" t="s">
        <v>11</v>
      </c>
    </row>
    <row r="12" spans="1:27" s="303" customFormat="1" ht="71.25" customHeight="1" x14ac:dyDescent="0.25">
      <c r="A12" s="401" t="s">
        <v>230</v>
      </c>
      <c r="B12" s="402"/>
      <c r="C12" s="403"/>
      <c r="D12" s="404" t="s">
        <v>290</v>
      </c>
      <c r="E12" s="355">
        <v>0.1</v>
      </c>
      <c r="F12" s="405" t="s">
        <v>231</v>
      </c>
      <c r="G12" s="405" t="s">
        <v>232</v>
      </c>
      <c r="H12" s="405" t="s">
        <v>233</v>
      </c>
      <c r="I12" s="405" t="s">
        <v>234</v>
      </c>
      <c r="J12" s="406">
        <v>42752</v>
      </c>
      <c r="K12" s="406">
        <v>43099</v>
      </c>
      <c r="L12" s="328">
        <v>0.25</v>
      </c>
      <c r="M12" s="356">
        <v>0.25</v>
      </c>
      <c r="N12" s="324" t="s">
        <v>417</v>
      </c>
      <c r="O12" s="328">
        <v>0.25</v>
      </c>
      <c r="P12" s="328">
        <v>0.25</v>
      </c>
      <c r="Q12" s="324" t="s">
        <v>498</v>
      </c>
      <c r="R12" s="328">
        <v>0.25</v>
      </c>
      <c r="S12" s="324"/>
      <c r="T12" s="324"/>
      <c r="U12" s="328">
        <v>0.25</v>
      </c>
      <c r="V12" s="324"/>
      <c r="W12" s="324"/>
      <c r="X12" s="407">
        <f t="shared" ref="X12:Y12" si="0">+SUM(L12,O12,R12,U12)</f>
        <v>1</v>
      </c>
      <c r="Y12" s="407">
        <f t="shared" si="0"/>
        <v>0.5</v>
      </c>
      <c r="Z12" s="367">
        <f t="shared" ref="Z12:Z23" si="1">IFERROR(Y12/X12,"")</f>
        <v>0.5</v>
      </c>
      <c r="AA12" s="330" t="s">
        <v>493</v>
      </c>
    </row>
    <row r="13" spans="1:27" s="303" customFormat="1" ht="71.25" customHeight="1" x14ac:dyDescent="0.25">
      <c r="A13" s="408" t="s">
        <v>281</v>
      </c>
      <c r="B13" s="408"/>
      <c r="C13" s="408"/>
      <c r="D13" s="404" t="s">
        <v>285</v>
      </c>
      <c r="E13" s="355">
        <v>0.04</v>
      </c>
      <c r="F13" s="405" t="s">
        <v>259</v>
      </c>
      <c r="G13" s="405" t="s">
        <v>260</v>
      </c>
      <c r="H13" s="405" t="s">
        <v>227</v>
      </c>
      <c r="I13" s="405" t="s">
        <v>227</v>
      </c>
      <c r="J13" s="406">
        <v>42931</v>
      </c>
      <c r="K13" s="406">
        <v>43130</v>
      </c>
      <c r="L13" s="326"/>
      <c r="M13" s="324"/>
      <c r="N13" s="324"/>
      <c r="O13" s="326"/>
      <c r="P13" s="324"/>
      <c r="Q13" s="324"/>
      <c r="R13" s="326">
        <v>1</v>
      </c>
      <c r="S13" s="324"/>
      <c r="T13" s="324"/>
      <c r="U13" s="326">
        <v>1</v>
      </c>
      <c r="V13" s="324"/>
      <c r="W13" s="324"/>
      <c r="X13" s="409">
        <f>+SUM(L13,O13,R13,U13)</f>
        <v>2</v>
      </c>
      <c r="Y13" s="409">
        <f>+SUM(M13,P13,S13,V13)</f>
        <v>0</v>
      </c>
      <c r="Z13" s="367">
        <f t="shared" si="1"/>
        <v>0</v>
      </c>
      <c r="AA13" s="330"/>
    </row>
    <row r="14" spans="1:27" s="303" customFormat="1" ht="71.25" customHeight="1" x14ac:dyDescent="0.25">
      <c r="A14" s="408" t="s">
        <v>243</v>
      </c>
      <c r="B14" s="408"/>
      <c r="C14" s="408"/>
      <c r="D14" s="404" t="s">
        <v>286</v>
      </c>
      <c r="E14" s="355">
        <v>0.04</v>
      </c>
      <c r="F14" s="405" t="s">
        <v>261</v>
      </c>
      <c r="G14" s="405" t="s">
        <v>260</v>
      </c>
      <c r="H14" s="405" t="s">
        <v>227</v>
      </c>
      <c r="I14" s="405" t="s">
        <v>227</v>
      </c>
      <c r="J14" s="406">
        <v>42828</v>
      </c>
      <c r="K14" s="406">
        <v>43115</v>
      </c>
      <c r="L14" s="326">
        <v>1</v>
      </c>
      <c r="M14" s="324">
        <v>1</v>
      </c>
      <c r="N14" s="410" t="s">
        <v>418</v>
      </c>
      <c r="O14" s="324">
        <v>1</v>
      </c>
      <c r="P14" s="324">
        <v>1</v>
      </c>
      <c r="Q14" s="324" t="s">
        <v>483</v>
      </c>
      <c r="R14" s="324">
        <v>1</v>
      </c>
      <c r="S14" s="324"/>
      <c r="T14" s="324"/>
      <c r="U14" s="324">
        <v>1</v>
      </c>
      <c r="V14" s="324"/>
      <c r="W14" s="324"/>
      <c r="X14" s="409">
        <f t="shared" ref="X14:Y18" si="2">+SUM(L14,O14,R14,U14)</f>
        <v>4</v>
      </c>
      <c r="Y14" s="409">
        <f t="shared" si="2"/>
        <v>2</v>
      </c>
      <c r="Z14" s="367">
        <f t="shared" si="1"/>
        <v>0.5</v>
      </c>
      <c r="AA14" s="330" t="s">
        <v>484</v>
      </c>
    </row>
    <row r="15" spans="1:27" s="303" customFormat="1" ht="71.25" customHeight="1" x14ac:dyDescent="0.25">
      <c r="A15" s="408" t="s">
        <v>262</v>
      </c>
      <c r="B15" s="408"/>
      <c r="C15" s="408"/>
      <c r="D15" s="404" t="s">
        <v>287</v>
      </c>
      <c r="E15" s="355">
        <v>0.04</v>
      </c>
      <c r="F15" s="405" t="s">
        <v>263</v>
      </c>
      <c r="G15" s="405" t="s">
        <v>260</v>
      </c>
      <c r="H15" s="405" t="s">
        <v>227</v>
      </c>
      <c r="I15" s="405" t="s">
        <v>227</v>
      </c>
      <c r="J15" s="406">
        <v>42828</v>
      </c>
      <c r="K15" s="406">
        <v>43115</v>
      </c>
      <c r="L15" s="326"/>
      <c r="M15" s="324"/>
      <c r="N15" s="324"/>
      <c r="O15" s="324">
        <v>1</v>
      </c>
      <c r="P15" s="324">
        <v>1</v>
      </c>
      <c r="Q15" s="324" t="s">
        <v>485</v>
      </c>
      <c r="R15" s="324">
        <v>1</v>
      </c>
      <c r="S15" s="324"/>
      <c r="T15" s="324"/>
      <c r="U15" s="324">
        <v>1</v>
      </c>
      <c r="V15" s="324"/>
      <c r="W15" s="324"/>
      <c r="X15" s="409">
        <f t="shared" si="2"/>
        <v>3</v>
      </c>
      <c r="Y15" s="409">
        <f t="shared" si="2"/>
        <v>1</v>
      </c>
      <c r="Z15" s="367">
        <f t="shared" si="1"/>
        <v>0.33333333333333331</v>
      </c>
      <c r="AA15" s="330" t="s">
        <v>486</v>
      </c>
    </row>
    <row r="16" spans="1:27" s="303" customFormat="1" ht="71.25" customHeight="1" x14ac:dyDescent="0.25">
      <c r="A16" s="408" t="s">
        <v>241</v>
      </c>
      <c r="B16" s="408"/>
      <c r="C16" s="408"/>
      <c r="D16" s="404" t="s">
        <v>288</v>
      </c>
      <c r="E16" s="355">
        <v>0.04</v>
      </c>
      <c r="F16" s="405" t="s">
        <v>264</v>
      </c>
      <c r="G16" s="405" t="s">
        <v>260</v>
      </c>
      <c r="H16" s="405" t="s">
        <v>227</v>
      </c>
      <c r="I16" s="405" t="s">
        <v>227</v>
      </c>
      <c r="J16" s="406">
        <v>42901</v>
      </c>
      <c r="K16" s="406">
        <v>43115</v>
      </c>
      <c r="L16" s="411">
        <v>1</v>
      </c>
      <c r="M16" s="324">
        <v>1</v>
      </c>
      <c r="N16" s="410" t="s">
        <v>419</v>
      </c>
      <c r="O16" s="324"/>
      <c r="P16" s="324"/>
      <c r="Q16" s="324"/>
      <c r="R16" s="324"/>
      <c r="S16" s="324"/>
      <c r="T16" s="324"/>
      <c r="U16" s="324">
        <v>1</v>
      </c>
      <c r="V16" s="324"/>
      <c r="W16" s="324"/>
      <c r="X16" s="409">
        <f t="shared" si="2"/>
        <v>2</v>
      </c>
      <c r="Y16" s="409">
        <f t="shared" si="2"/>
        <v>1</v>
      </c>
      <c r="Z16" s="367">
        <f t="shared" si="1"/>
        <v>0.5</v>
      </c>
      <c r="AA16" s="330" t="s">
        <v>491</v>
      </c>
    </row>
    <row r="17" spans="1:27" s="303" customFormat="1" ht="71.25" customHeight="1" x14ac:dyDescent="0.25">
      <c r="A17" s="412" t="s">
        <v>488</v>
      </c>
      <c r="B17" s="413"/>
      <c r="C17" s="414"/>
      <c r="D17" s="404" t="s">
        <v>490</v>
      </c>
      <c r="E17" s="355">
        <v>0.04</v>
      </c>
      <c r="F17" s="405" t="s">
        <v>489</v>
      </c>
      <c r="G17" s="405" t="s">
        <v>43</v>
      </c>
      <c r="H17" s="405" t="s">
        <v>224</v>
      </c>
      <c r="I17" s="405" t="s">
        <v>224</v>
      </c>
      <c r="J17" s="406">
        <v>42901</v>
      </c>
      <c r="K17" s="406">
        <v>43115</v>
      </c>
      <c r="L17" s="415"/>
      <c r="M17" s="405"/>
      <c r="N17" s="405"/>
      <c r="O17" s="328"/>
      <c r="P17" s="328"/>
      <c r="Q17" s="416"/>
      <c r="R17" s="328">
        <v>0.5</v>
      </c>
      <c r="S17" s="328"/>
      <c r="T17" s="328"/>
      <c r="U17" s="328">
        <v>0.5</v>
      </c>
      <c r="V17" s="405"/>
      <c r="W17" s="405"/>
      <c r="X17" s="407">
        <f t="shared" ref="X17" si="3">+SUM(L17,O17,R17,U17)</f>
        <v>1</v>
      </c>
      <c r="Y17" s="407">
        <f t="shared" ref="Y17" si="4">+SUM(M17,P17,S17,V17)</f>
        <v>0</v>
      </c>
      <c r="Z17" s="367">
        <f t="shared" ref="Z17" si="5">IFERROR(Y17/X17,"")</f>
        <v>0</v>
      </c>
      <c r="AA17" s="330"/>
    </row>
    <row r="18" spans="1:27" s="303" customFormat="1" ht="71.25" customHeight="1" x14ac:dyDescent="0.25">
      <c r="A18" s="412" t="s">
        <v>318</v>
      </c>
      <c r="B18" s="413"/>
      <c r="C18" s="414"/>
      <c r="D18" s="404" t="s">
        <v>289</v>
      </c>
      <c r="E18" s="355">
        <v>0.1</v>
      </c>
      <c r="F18" s="405" t="s">
        <v>236</v>
      </c>
      <c r="G18" s="405" t="s">
        <v>232</v>
      </c>
      <c r="H18" s="405" t="s">
        <v>276</v>
      </c>
      <c r="I18" s="405" t="s">
        <v>317</v>
      </c>
      <c r="J18" s="406">
        <v>42828</v>
      </c>
      <c r="K18" s="406">
        <v>43099</v>
      </c>
      <c r="L18" s="415"/>
      <c r="M18" s="405"/>
      <c r="N18" s="405"/>
      <c r="O18" s="328">
        <v>0.33</v>
      </c>
      <c r="P18" s="328">
        <v>0.22</v>
      </c>
      <c r="Q18" s="416" t="s">
        <v>446</v>
      </c>
      <c r="R18" s="328">
        <v>0.33</v>
      </c>
      <c r="S18" s="328"/>
      <c r="T18" s="328"/>
      <c r="U18" s="328">
        <v>0.34</v>
      </c>
      <c r="V18" s="405"/>
      <c r="W18" s="405"/>
      <c r="X18" s="407">
        <f t="shared" si="2"/>
        <v>1</v>
      </c>
      <c r="Y18" s="407">
        <f t="shared" si="2"/>
        <v>0.22</v>
      </c>
      <c r="Z18" s="367">
        <f t="shared" si="1"/>
        <v>0.22</v>
      </c>
      <c r="AA18" s="330" t="s">
        <v>487</v>
      </c>
    </row>
    <row r="19" spans="1:27" s="303" customFormat="1" ht="71.25" customHeight="1" x14ac:dyDescent="0.25">
      <c r="A19" s="408" t="s">
        <v>244</v>
      </c>
      <c r="B19" s="408"/>
      <c r="C19" s="408"/>
      <c r="D19" s="404" t="s">
        <v>291</v>
      </c>
      <c r="E19" s="355">
        <v>0.15</v>
      </c>
      <c r="F19" s="405" t="s">
        <v>245</v>
      </c>
      <c r="G19" s="405" t="s">
        <v>246</v>
      </c>
      <c r="H19" s="405" t="s">
        <v>247</v>
      </c>
      <c r="I19" s="405" t="s">
        <v>212</v>
      </c>
      <c r="J19" s="406">
        <v>42901</v>
      </c>
      <c r="K19" s="406">
        <v>43115</v>
      </c>
      <c r="L19" s="326"/>
      <c r="M19" s="324"/>
      <c r="N19" s="324"/>
      <c r="O19" s="357"/>
      <c r="P19" s="357"/>
      <c r="Q19" s="357"/>
      <c r="R19" s="357">
        <v>1</v>
      </c>
      <c r="S19" s="357"/>
      <c r="T19" s="357"/>
      <c r="U19" s="357">
        <v>1</v>
      </c>
      <c r="V19" s="357"/>
      <c r="W19" s="357"/>
      <c r="X19" s="409">
        <f t="shared" ref="X19" si="6">+SUM(L19,O19,R19,U19)</f>
        <v>2</v>
      </c>
      <c r="Y19" s="409">
        <f t="shared" ref="Y19" si="7">+SUM(M19,P19,S19,V19)</f>
        <v>0</v>
      </c>
      <c r="Z19" s="367">
        <f t="shared" si="1"/>
        <v>0</v>
      </c>
      <c r="AA19" s="330"/>
    </row>
    <row r="20" spans="1:27" s="303" customFormat="1" ht="71.25" customHeight="1" x14ac:dyDescent="0.25">
      <c r="A20" s="402" t="s">
        <v>333</v>
      </c>
      <c r="B20" s="402"/>
      <c r="C20" s="403"/>
      <c r="D20" s="404" t="s">
        <v>409</v>
      </c>
      <c r="E20" s="355">
        <v>0.1</v>
      </c>
      <c r="F20" s="405" t="s">
        <v>265</v>
      </c>
      <c r="G20" s="405" t="s">
        <v>34</v>
      </c>
      <c r="H20" s="405" t="s">
        <v>266</v>
      </c>
      <c r="I20" s="405" t="s">
        <v>207</v>
      </c>
      <c r="J20" s="406">
        <v>42767</v>
      </c>
      <c r="K20" s="406">
        <v>43105</v>
      </c>
      <c r="L20" s="357">
        <v>3</v>
      </c>
      <c r="M20" s="324">
        <v>3</v>
      </c>
      <c r="N20" s="350" t="s">
        <v>445</v>
      </c>
      <c r="O20" s="357">
        <v>3</v>
      </c>
      <c r="P20" s="357">
        <v>3</v>
      </c>
      <c r="Q20" s="350" t="s">
        <v>508</v>
      </c>
      <c r="R20" s="357">
        <v>3</v>
      </c>
      <c r="S20" s="357"/>
      <c r="T20" s="357"/>
      <c r="U20" s="357">
        <v>3</v>
      </c>
      <c r="V20" s="357"/>
      <c r="W20" s="357"/>
      <c r="X20" s="409">
        <f t="shared" ref="X20" si="8">+SUM(L20,O20,R20,U20)</f>
        <v>12</v>
      </c>
      <c r="Y20" s="409">
        <f t="shared" ref="Y20" si="9">+SUM(M20,P20,S20,V20)</f>
        <v>6</v>
      </c>
      <c r="Z20" s="367">
        <f t="shared" si="1"/>
        <v>0.5</v>
      </c>
      <c r="AA20" s="330"/>
    </row>
    <row r="21" spans="1:27" s="303" customFormat="1" ht="71.25" customHeight="1" x14ac:dyDescent="0.25">
      <c r="A21" s="417" t="s">
        <v>334</v>
      </c>
      <c r="B21" s="417"/>
      <c r="C21" s="418"/>
      <c r="D21" s="404" t="s">
        <v>335</v>
      </c>
      <c r="E21" s="355">
        <v>0.1</v>
      </c>
      <c r="F21" s="405" t="s">
        <v>267</v>
      </c>
      <c r="G21" s="405" t="s">
        <v>34</v>
      </c>
      <c r="H21" s="405" t="s">
        <v>266</v>
      </c>
      <c r="I21" s="405" t="s">
        <v>207</v>
      </c>
      <c r="J21" s="406">
        <v>42830</v>
      </c>
      <c r="K21" s="406">
        <v>43105</v>
      </c>
      <c r="L21" s="357">
        <v>1</v>
      </c>
      <c r="M21" s="324">
        <v>1</v>
      </c>
      <c r="N21" s="350" t="s">
        <v>444</v>
      </c>
      <c r="O21" s="357">
        <v>1</v>
      </c>
      <c r="P21" s="357">
        <v>1</v>
      </c>
      <c r="Q21" s="350" t="s">
        <v>509</v>
      </c>
      <c r="R21" s="357">
        <v>1</v>
      </c>
      <c r="S21" s="357"/>
      <c r="T21" s="357"/>
      <c r="U21" s="357">
        <v>1</v>
      </c>
      <c r="V21" s="357"/>
      <c r="W21" s="357"/>
      <c r="X21" s="409">
        <f>+SUM(L21,O21,R21,U21)</f>
        <v>4</v>
      </c>
      <c r="Y21" s="409">
        <f>+SUM(M21,P21,S21,V21)</f>
        <v>2</v>
      </c>
      <c r="Z21" s="367">
        <f t="shared" si="1"/>
        <v>0.5</v>
      </c>
      <c r="AA21" s="330"/>
    </row>
    <row r="22" spans="1:27" s="303" customFormat="1" ht="71.25" customHeight="1" x14ac:dyDescent="0.25">
      <c r="A22" s="419" t="s">
        <v>248</v>
      </c>
      <c r="B22" s="419"/>
      <c r="C22" s="419"/>
      <c r="D22" s="420" t="s">
        <v>292</v>
      </c>
      <c r="E22" s="355">
        <v>0.05</v>
      </c>
      <c r="F22" s="405" t="s">
        <v>268</v>
      </c>
      <c r="G22" s="405" t="s">
        <v>232</v>
      </c>
      <c r="H22" s="405" t="s">
        <v>250</v>
      </c>
      <c r="I22" s="405" t="s">
        <v>234</v>
      </c>
      <c r="J22" s="406">
        <v>42815</v>
      </c>
      <c r="K22" s="406">
        <v>42825</v>
      </c>
      <c r="L22" s="326">
        <v>1</v>
      </c>
      <c r="M22" s="324">
        <v>1</v>
      </c>
      <c r="N22" s="324" t="s">
        <v>420</v>
      </c>
      <c r="O22" s="357"/>
      <c r="P22" s="357"/>
      <c r="Q22" s="357"/>
      <c r="R22" s="357"/>
      <c r="S22" s="357"/>
      <c r="T22" s="357"/>
      <c r="U22" s="357"/>
      <c r="V22" s="357"/>
      <c r="W22" s="357"/>
      <c r="X22" s="409">
        <f t="shared" ref="X22:Y23" si="10">+SUM(L22,O22,R22,U22)</f>
        <v>1</v>
      </c>
      <c r="Y22" s="409">
        <f t="shared" si="10"/>
        <v>1</v>
      </c>
      <c r="Z22" s="367">
        <f t="shared" si="1"/>
        <v>1</v>
      </c>
      <c r="AA22" s="330" t="s">
        <v>492</v>
      </c>
    </row>
    <row r="23" spans="1:27" s="303" customFormat="1" ht="71.25" customHeight="1" x14ac:dyDescent="0.25">
      <c r="A23" s="419" t="s">
        <v>249</v>
      </c>
      <c r="B23" s="419"/>
      <c r="C23" s="419"/>
      <c r="D23" s="420" t="s">
        <v>293</v>
      </c>
      <c r="E23" s="355">
        <v>0.1</v>
      </c>
      <c r="F23" s="405" t="s">
        <v>294</v>
      </c>
      <c r="G23" s="405" t="s">
        <v>232</v>
      </c>
      <c r="H23" s="405" t="s">
        <v>250</v>
      </c>
      <c r="I23" s="405" t="s">
        <v>234</v>
      </c>
      <c r="J23" s="406">
        <v>42828</v>
      </c>
      <c r="K23" s="406">
        <v>43008</v>
      </c>
      <c r="L23" s="326"/>
      <c r="M23" s="324"/>
      <c r="N23" s="324"/>
      <c r="O23" s="328"/>
      <c r="P23" s="324"/>
      <c r="Q23" s="324"/>
      <c r="R23" s="328">
        <v>0.5</v>
      </c>
      <c r="S23" s="324"/>
      <c r="T23" s="324"/>
      <c r="U23" s="328">
        <v>0.5</v>
      </c>
      <c r="V23" s="324"/>
      <c r="W23" s="324"/>
      <c r="X23" s="407">
        <f t="shared" si="10"/>
        <v>1</v>
      </c>
      <c r="Y23" s="407">
        <f t="shared" si="10"/>
        <v>0</v>
      </c>
      <c r="Z23" s="367">
        <f t="shared" si="1"/>
        <v>0</v>
      </c>
      <c r="AA23" s="330" t="s">
        <v>478</v>
      </c>
    </row>
    <row r="24" spans="1:27" s="303" customFormat="1" ht="71.25" customHeight="1" x14ac:dyDescent="0.25">
      <c r="A24" s="419" t="s">
        <v>324</v>
      </c>
      <c r="B24" s="419"/>
      <c r="C24" s="419"/>
      <c r="D24" s="420" t="s">
        <v>325</v>
      </c>
      <c r="E24" s="355">
        <v>0.1</v>
      </c>
      <c r="F24" s="405" t="s">
        <v>326</v>
      </c>
      <c r="G24" s="405" t="s">
        <v>34</v>
      </c>
      <c r="H24" s="405" t="s">
        <v>327</v>
      </c>
      <c r="I24" s="405" t="s">
        <v>207</v>
      </c>
      <c r="J24" s="406">
        <v>43009</v>
      </c>
      <c r="K24" s="406">
        <v>3</v>
      </c>
      <c r="L24" s="326"/>
      <c r="M24" s="324"/>
      <c r="N24" s="324"/>
      <c r="O24" s="328"/>
      <c r="P24" s="324"/>
      <c r="Q24" s="324"/>
      <c r="R24" s="328"/>
      <c r="S24" s="324"/>
      <c r="T24" s="324"/>
      <c r="U24" s="357">
        <v>1</v>
      </c>
      <c r="V24" s="324"/>
      <c r="W24" s="324"/>
      <c r="X24" s="409">
        <f t="shared" ref="X24" si="11">+SUM(L24,O24,R24,U24)</f>
        <v>1</v>
      </c>
      <c r="Y24" s="409">
        <f t="shared" ref="Y24" si="12">+SUM(M24,P24,S24,V24)</f>
        <v>0</v>
      </c>
      <c r="Z24" s="367">
        <f>IFERROR(Y24/X24,"")</f>
        <v>0</v>
      </c>
      <c r="AA24" s="330"/>
    </row>
    <row r="25" spans="1:27" s="303" customFormat="1" x14ac:dyDescent="0.25">
      <c r="A25" s="421"/>
      <c r="B25" s="368"/>
      <c r="C25" s="296"/>
      <c r="D25" s="296"/>
      <c r="E25" s="422"/>
      <c r="F25" s="296"/>
      <c r="G25" s="296"/>
      <c r="H25" s="296"/>
      <c r="I25" s="296"/>
      <c r="J25" s="423"/>
      <c r="K25" s="423"/>
      <c r="L25" s="296"/>
      <c r="M25" s="296"/>
      <c r="N25" s="296"/>
      <c r="O25" s="296"/>
      <c r="P25" s="296"/>
      <c r="Q25" s="296"/>
      <c r="R25" s="296"/>
      <c r="S25" s="296"/>
      <c r="T25" s="296"/>
      <c r="U25" s="296"/>
      <c r="V25" s="296"/>
      <c r="W25" s="296"/>
      <c r="X25" s="296"/>
      <c r="Y25" s="296"/>
      <c r="Z25" s="424"/>
      <c r="AA25" s="425">
        <f>+SUMPRODUCT(Z12:Z24,E12:E24)</f>
        <v>0.27533333333333332</v>
      </c>
    </row>
    <row r="26" spans="1:27" x14ac:dyDescent="0.25">
      <c r="A26" s="298" t="s">
        <v>3</v>
      </c>
      <c r="B26" s="299"/>
      <c r="C26" s="300" t="s">
        <v>137</v>
      </c>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426"/>
    </row>
    <row r="27" spans="1:27" x14ac:dyDescent="0.25">
      <c r="A27" s="427" t="s">
        <v>16</v>
      </c>
      <c r="B27" s="305"/>
      <c r="C27" s="306"/>
      <c r="D27" s="307" t="s">
        <v>191</v>
      </c>
      <c r="E27" s="352" t="s">
        <v>24</v>
      </c>
      <c r="F27" s="307" t="s">
        <v>181</v>
      </c>
      <c r="G27" s="307" t="s">
        <v>192</v>
      </c>
      <c r="H27" s="308" t="s">
        <v>17</v>
      </c>
      <c r="I27" s="308" t="s">
        <v>23</v>
      </c>
      <c r="J27" s="311" t="s">
        <v>18</v>
      </c>
      <c r="K27" s="311"/>
      <c r="L27" s="311" t="s">
        <v>185</v>
      </c>
      <c r="M27" s="311"/>
      <c r="N27" s="311"/>
      <c r="O27" s="311"/>
      <c r="P27" s="311"/>
      <c r="Q27" s="311"/>
      <c r="R27" s="311"/>
      <c r="S27" s="311"/>
      <c r="T27" s="311"/>
      <c r="U27" s="311"/>
      <c r="V27" s="311"/>
      <c r="W27" s="311"/>
      <c r="X27" s="308" t="s">
        <v>8</v>
      </c>
      <c r="Y27" s="308"/>
      <c r="Z27" s="308"/>
      <c r="AA27" s="312" t="s">
        <v>22</v>
      </c>
    </row>
    <row r="28" spans="1:27" x14ac:dyDescent="0.25">
      <c r="A28" s="428"/>
      <c r="B28" s="314"/>
      <c r="C28" s="315"/>
      <c r="D28" s="316"/>
      <c r="E28" s="353"/>
      <c r="F28" s="316"/>
      <c r="G28" s="316"/>
      <c r="H28" s="308"/>
      <c r="I28" s="308"/>
      <c r="J28" s="311" t="s">
        <v>19</v>
      </c>
      <c r="K28" s="308" t="s">
        <v>20</v>
      </c>
      <c r="L28" s="308" t="s">
        <v>4</v>
      </c>
      <c r="M28" s="308"/>
      <c r="N28" s="308"/>
      <c r="O28" s="308" t="s">
        <v>5</v>
      </c>
      <c r="P28" s="308"/>
      <c r="Q28" s="308"/>
      <c r="R28" s="308" t="s">
        <v>6</v>
      </c>
      <c r="S28" s="308"/>
      <c r="T28" s="308"/>
      <c r="U28" s="308" t="s">
        <v>7</v>
      </c>
      <c r="V28" s="308"/>
      <c r="W28" s="308"/>
      <c r="X28" s="308"/>
      <c r="Y28" s="308"/>
      <c r="Z28" s="308"/>
      <c r="AA28" s="312"/>
    </row>
    <row r="29" spans="1:27" ht="30" x14ac:dyDescent="0.25">
      <c r="A29" s="429"/>
      <c r="B29" s="430"/>
      <c r="C29" s="431"/>
      <c r="D29" s="317"/>
      <c r="E29" s="354"/>
      <c r="F29" s="317"/>
      <c r="G29" s="317"/>
      <c r="H29" s="308"/>
      <c r="I29" s="308"/>
      <c r="J29" s="311"/>
      <c r="K29" s="308"/>
      <c r="L29" s="318" t="s">
        <v>10</v>
      </c>
      <c r="M29" s="318" t="s">
        <v>9</v>
      </c>
      <c r="N29" s="318" t="s">
        <v>21</v>
      </c>
      <c r="O29" s="318" t="s">
        <v>10</v>
      </c>
      <c r="P29" s="318" t="s">
        <v>9</v>
      </c>
      <c r="Q29" s="318" t="s">
        <v>21</v>
      </c>
      <c r="R29" s="318" t="s">
        <v>10</v>
      </c>
      <c r="S29" s="318" t="s">
        <v>9</v>
      </c>
      <c r="T29" s="318" t="s">
        <v>21</v>
      </c>
      <c r="U29" s="318" t="s">
        <v>10</v>
      </c>
      <c r="V29" s="318" t="s">
        <v>9</v>
      </c>
      <c r="W29" s="318" t="s">
        <v>21</v>
      </c>
      <c r="X29" s="318" t="s">
        <v>183</v>
      </c>
      <c r="Y29" s="319" t="s">
        <v>184</v>
      </c>
      <c r="Z29" s="319" t="s">
        <v>182</v>
      </c>
      <c r="AA29" s="320" t="s">
        <v>11</v>
      </c>
    </row>
    <row r="30" spans="1:27" s="303" customFormat="1" ht="42" customHeight="1" x14ac:dyDescent="0.25">
      <c r="A30" s="419" t="s">
        <v>237</v>
      </c>
      <c r="B30" s="419"/>
      <c r="C30" s="419"/>
      <c r="D30" s="420" t="s">
        <v>296</v>
      </c>
      <c r="E30" s="432">
        <v>0.1</v>
      </c>
      <c r="F30" s="433" t="s">
        <v>295</v>
      </c>
      <c r="G30" s="434" t="s">
        <v>43</v>
      </c>
      <c r="H30" s="433" t="s">
        <v>224</v>
      </c>
      <c r="I30" s="404" t="s">
        <v>256</v>
      </c>
      <c r="J30" s="406">
        <v>42870</v>
      </c>
      <c r="K30" s="406">
        <v>43069</v>
      </c>
      <c r="L30" s="435"/>
      <c r="M30" s="436"/>
      <c r="N30" s="436"/>
      <c r="O30" s="407">
        <v>0.33300000000000002</v>
      </c>
      <c r="P30" s="407">
        <v>0.33300000000000002</v>
      </c>
      <c r="Q30" s="436" t="s">
        <v>503</v>
      </c>
      <c r="R30" s="407">
        <v>0.33</v>
      </c>
      <c r="S30" s="436"/>
      <c r="T30" s="436"/>
      <c r="U30" s="407">
        <v>0.34</v>
      </c>
      <c r="V30" s="436"/>
      <c r="W30" s="436"/>
      <c r="X30" s="407">
        <f>+SUM(L30,O30,R30,U30)</f>
        <v>1.0030000000000001</v>
      </c>
      <c r="Y30" s="407">
        <f>+SUM(M30,P30,S30,V30)</f>
        <v>0.33300000000000002</v>
      </c>
      <c r="Z30" s="367">
        <f>IFERROR(Y30/X30,"")</f>
        <v>0.33200398803589232</v>
      </c>
      <c r="AA30" s="437" t="s">
        <v>497</v>
      </c>
    </row>
    <row r="31" spans="1:27" s="303" customFormat="1" ht="90" x14ac:dyDescent="0.25">
      <c r="A31" s="419" t="s">
        <v>251</v>
      </c>
      <c r="B31" s="419"/>
      <c r="C31" s="419"/>
      <c r="D31" s="420" t="s">
        <v>299</v>
      </c>
      <c r="E31" s="355">
        <v>0.1</v>
      </c>
      <c r="F31" s="433" t="s">
        <v>282</v>
      </c>
      <c r="G31" s="433" t="s">
        <v>260</v>
      </c>
      <c r="H31" s="433" t="s">
        <v>270</v>
      </c>
      <c r="I31" s="404" t="s">
        <v>234</v>
      </c>
      <c r="J31" s="406">
        <v>42826</v>
      </c>
      <c r="K31" s="406">
        <v>43100</v>
      </c>
      <c r="L31" s="435"/>
      <c r="M31" s="436"/>
      <c r="N31" s="436"/>
      <c r="O31" s="409"/>
      <c r="P31" s="436"/>
      <c r="Q31" s="436" t="s">
        <v>504</v>
      </c>
      <c r="R31" s="409">
        <v>1</v>
      </c>
      <c r="S31" s="409"/>
      <c r="T31" s="409"/>
      <c r="U31" s="409">
        <v>2</v>
      </c>
      <c r="V31" s="436"/>
      <c r="W31" s="436"/>
      <c r="X31" s="409">
        <f t="shared" ref="X31:X37" si="13">+SUM(L31,O31,R31,U31)</f>
        <v>3</v>
      </c>
      <c r="Y31" s="409">
        <f t="shared" ref="Y31:Y37" si="14">+SUM(M31,P31,S31,V31)</f>
        <v>0</v>
      </c>
      <c r="Z31" s="367">
        <f t="shared" ref="Z31:Z37" si="15">IFERROR(Y31/X31,"")</f>
        <v>0</v>
      </c>
      <c r="AA31" s="437" t="s">
        <v>505</v>
      </c>
    </row>
    <row r="32" spans="1:27" s="303" customFormat="1" ht="45" x14ac:dyDescent="0.25">
      <c r="A32" s="419" t="s">
        <v>239</v>
      </c>
      <c r="B32" s="419"/>
      <c r="C32" s="419"/>
      <c r="D32" s="420" t="s">
        <v>297</v>
      </c>
      <c r="E32" s="355">
        <v>0.1</v>
      </c>
      <c r="F32" s="433" t="s">
        <v>252</v>
      </c>
      <c r="G32" s="433" t="s">
        <v>260</v>
      </c>
      <c r="H32" s="433" t="s">
        <v>270</v>
      </c>
      <c r="I32" s="404" t="s">
        <v>234</v>
      </c>
      <c r="J32" s="406">
        <v>42826</v>
      </c>
      <c r="K32" s="406">
        <v>43100</v>
      </c>
      <c r="L32" s="435"/>
      <c r="M32" s="436"/>
      <c r="N32" s="436"/>
      <c r="O32" s="409"/>
      <c r="P32" s="436"/>
      <c r="Q32" s="436" t="s">
        <v>496</v>
      </c>
      <c r="R32" s="409">
        <v>1</v>
      </c>
      <c r="S32" s="409"/>
      <c r="T32" s="409"/>
      <c r="U32" s="409">
        <v>2</v>
      </c>
      <c r="V32" s="436"/>
      <c r="W32" s="436"/>
      <c r="X32" s="409">
        <f t="shared" si="13"/>
        <v>3</v>
      </c>
      <c r="Y32" s="409">
        <f t="shared" si="14"/>
        <v>0</v>
      </c>
      <c r="Z32" s="367">
        <f t="shared" si="15"/>
        <v>0</v>
      </c>
      <c r="AA32" s="330" t="s">
        <v>492</v>
      </c>
    </row>
    <row r="33" spans="1:27" s="303" customFormat="1" ht="42" customHeight="1" x14ac:dyDescent="0.25">
      <c r="A33" s="419" t="s">
        <v>240</v>
      </c>
      <c r="B33" s="419"/>
      <c r="C33" s="419"/>
      <c r="D33" s="420" t="s">
        <v>298</v>
      </c>
      <c r="E33" s="355">
        <v>0.15</v>
      </c>
      <c r="F33" s="433" t="s">
        <v>253</v>
      </c>
      <c r="G33" s="433" t="s">
        <v>34</v>
      </c>
      <c r="H33" s="433" t="s">
        <v>210</v>
      </c>
      <c r="I33" s="404" t="s">
        <v>207</v>
      </c>
      <c r="J33" s="406">
        <v>42826</v>
      </c>
      <c r="K33" s="406">
        <v>43115</v>
      </c>
      <c r="L33" s="435"/>
      <c r="M33" s="436"/>
      <c r="N33" s="436"/>
      <c r="O33" s="409">
        <v>1</v>
      </c>
      <c r="P33" s="436">
        <v>1</v>
      </c>
      <c r="Q33" s="436" t="s">
        <v>494</v>
      </c>
      <c r="R33" s="409">
        <v>1</v>
      </c>
      <c r="S33" s="409"/>
      <c r="T33" s="409"/>
      <c r="U33" s="409">
        <v>1</v>
      </c>
      <c r="V33" s="436"/>
      <c r="W33" s="436"/>
      <c r="X33" s="409">
        <f t="shared" si="13"/>
        <v>3</v>
      </c>
      <c r="Y33" s="409">
        <f t="shared" si="14"/>
        <v>1</v>
      </c>
      <c r="Z33" s="367">
        <f t="shared" si="15"/>
        <v>0.33333333333333331</v>
      </c>
      <c r="AA33" s="437" t="s">
        <v>495</v>
      </c>
    </row>
    <row r="34" spans="1:27" s="303" customFormat="1" ht="53.25" customHeight="1" x14ac:dyDescent="0.25">
      <c r="A34" s="419" t="s">
        <v>277</v>
      </c>
      <c r="B34" s="419"/>
      <c r="C34" s="419"/>
      <c r="D34" s="420" t="s">
        <v>300</v>
      </c>
      <c r="E34" s="355">
        <v>0.1</v>
      </c>
      <c r="F34" s="433" t="s">
        <v>271</v>
      </c>
      <c r="G34" s="433" t="s">
        <v>260</v>
      </c>
      <c r="H34" s="433" t="s">
        <v>242</v>
      </c>
      <c r="I34" s="433" t="s">
        <v>212</v>
      </c>
      <c r="J34" s="406">
        <v>42810</v>
      </c>
      <c r="K34" s="406">
        <v>43085</v>
      </c>
      <c r="L34" s="409">
        <v>1</v>
      </c>
      <c r="M34" s="436">
        <v>1</v>
      </c>
      <c r="N34" s="436" t="s">
        <v>423</v>
      </c>
      <c r="O34" s="409">
        <v>1</v>
      </c>
      <c r="P34" s="436">
        <v>2</v>
      </c>
      <c r="Q34" s="436" t="s">
        <v>454</v>
      </c>
      <c r="R34" s="409">
        <v>2</v>
      </c>
      <c r="S34" s="409"/>
      <c r="T34" s="409"/>
      <c r="U34" s="409">
        <v>2</v>
      </c>
      <c r="V34" s="436"/>
      <c r="W34" s="436"/>
      <c r="X34" s="409">
        <f t="shared" si="13"/>
        <v>6</v>
      </c>
      <c r="Y34" s="409">
        <f t="shared" si="14"/>
        <v>3</v>
      </c>
      <c r="Z34" s="367">
        <f t="shared" si="15"/>
        <v>0.5</v>
      </c>
      <c r="AA34" s="437" t="s">
        <v>453</v>
      </c>
    </row>
    <row r="35" spans="1:27" s="303" customFormat="1" ht="42" customHeight="1" x14ac:dyDescent="0.25">
      <c r="A35" s="419" t="s">
        <v>278</v>
      </c>
      <c r="B35" s="419"/>
      <c r="C35" s="419"/>
      <c r="D35" s="420" t="s">
        <v>301</v>
      </c>
      <c r="E35" s="355">
        <v>0.15</v>
      </c>
      <c r="F35" s="433" t="s">
        <v>272</v>
      </c>
      <c r="G35" s="433" t="s">
        <v>34</v>
      </c>
      <c r="H35" s="433" t="s">
        <v>206</v>
      </c>
      <c r="I35" s="404" t="s">
        <v>207</v>
      </c>
      <c r="J35" s="406">
        <v>42810</v>
      </c>
      <c r="K35" s="406">
        <v>43099</v>
      </c>
      <c r="L35" s="409"/>
      <c r="M35" s="436"/>
      <c r="N35" s="436"/>
      <c r="O35" s="409">
        <v>1</v>
      </c>
      <c r="P35" s="436">
        <v>1</v>
      </c>
      <c r="Q35" s="436" t="s">
        <v>506</v>
      </c>
      <c r="R35" s="409">
        <v>1</v>
      </c>
      <c r="S35" s="409"/>
      <c r="T35" s="409"/>
      <c r="U35" s="409">
        <v>2</v>
      </c>
      <c r="V35" s="436"/>
      <c r="W35" s="436"/>
      <c r="X35" s="409">
        <f t="shared" si="13"/>
        <v>4</v>
      </c>
      <c r="Y35" s="409">
        <f t="shared" si="14"/>
        <v>1</v>
      </c>
      <c r="Z35" s="367">
        <f t="shared" si="15"/>
        <v>0.25</v>
      </c>
      <c r="AA35" s="437" t="s">
        <v>507</v>
      </c>
    </row>
    <row r="36" spans="1:27" s="303" customFormat="1" ht="42" customHeight="1" x14ac:dyDescent="0.25">
      <c r="A36" s="419" t="s">
        <v>274</v>
      </c>
      <c r="B36" s="419"/>
      <c r="C36" s="419"/>
      <c r="D36" s="420" t="s">
        <v>302</v>
      </c>
      <c r="E36" s="355">
        <v>0.15</v>
      </c>
      <c r="F36" s="433" t="s">
        <v>275</v>
      </c>
      <c r="G36" s="433" t="s">
        <v>34</v>
      </c>
      <c r="H36" s="433" t="s">
        <v>269</v>
      </c>
      <c r="I36" s="404" t="s">
        <v>207</v>
      </c>
      <c r="J36" s="406">
        <v>42795</v>
      </c>
      <c r="K36" s="406">
        <v>43099</v>
      </c>
      <c r="L36" s="435"/>
      <c r="M36" s="436"/>
      <c r="N36" s="436"/>
      <c r="O36" s="409"/>
      <c r="P36" s="436"/>
      <c r="Q36" s="436"/>
      <c r="R36" s="409">
        <v>1</v>
      </c>
      <c r="S36" s="409"/>
      <c r="T36" s="409"/>
      <c r="U36" s="409">
        <v>1</v>
      </c>
      <c r="V36" s="436"/>
      <c r="W36" s="436"/>
      <c r="X36" s="409">
        <f t="shared" si="13"/>
        <v>2</v>
      </c>
      <c r="Y36" s="409">
        <f t="shared" si="14"/>
        <v>0</v>
      </c>
      <c r="Z36" s="367">
        <f t="shared" si="15"/>
        <v>0</v>
      </c>
      <c r="AA36" s="437"/>
    </row>
    <row r="37" spans="1:27" s="303" customFormat="1" ht="150" x14ac:dyDescent="0.25">
      <c r="A37" s="419" t="s">
        <v>314</v>
      </c>
      <c r="B37" s="419"/>
      <c r="C37" s="419"/>
      <c r="D37" s="420" t="s">
        <v>316</v>
      </c>
      <c r="E37" s="355">
        <v>0.05</v>
      </c>
      <c r="F37" s="433" t="s">
        <v>315</v>
      </c>
      <c r="G37" s="405" t="s">
        <v>232</v>
      </c>
      <c r="H37" s="433" t="s">
        <v>276</v>
      </c>
      <c r="I37" s="404" t="s">
        <v>234</v>
      </c>
      <c r="J37" s="406">
        <v>42826</v>
      </c>
      <c r="K37" s="406">
        <v>43099</v>
      </c>
      <c r="L37" s="435"/>
      <c r="M37" s="436"/>
      <c r="N37" s="436"/>
      <c r="O37" s="409">
        <v>1</v>
      </c>
      <c r="P37" s="436">
        <v>0.5</v>
      </c>
      <c r="Q37" s="433" t="s">
        <v>447</v>
      </c>
      <c r="R37" s="409">
        <v>1</v>
      </c>
      <c r="S37" s="436"/>
      <c r="T37" s="436"/>
      <c r="U37" s="409">
        <v>2</v>
      </c>
      <c r="V37" s="436"/>
      <c r="W37" s="436"/>
      <c r="X37" s="409">
        <f t="shared" si="13"/>
        <v>4</v>
      </c>
      <c r="Y37" s="409">
        <f t="shared" si="14"/>
        <v>0.5</v>
      </c>
      <c r="Z37" s="367">
        <f t="shared" si="15"/>
        <v>0.125</v>
      </c>
      <c r="AA37" s="437"/>
    </row>
    <row r="38" spans="1:27" s="303" customFormat="1" ht="150" x14ac:dyDescent="0.25">
      <c r="A38" s="419" t="s">
        <v>319</v>
      </c>
      <c r="B38" s="419"/>
      <c r="C38" s="419"/>
      <c r="D38" s="420" t="s">
        <v>448</v>
      </c>
      <c r="E38" s="355">
        <v>0.05</v>
      </c>
      <c r="F38" s="433" t="s">
        <v>320</v>
      </c>
      <c r="G38" s="405" t="s">
        <v>232</v>
      </c>
      <c r="H38" s="433" t="s">
        <v>276</v>
      </c>
      <c r="I38" s="404" t="s">
        <v>234</v>
      </c>
      <c r="J38" s="406">
        <v>42795</v>
      </c>
      <c r="K38" s="406">
        <v>43099</v>
      </c>
      <c r="L38" s="409">
        <v>4</v>
      </c>
      <c r="M38" s="436">
        <v>4</v>
      </c>
      <c r="N38" s="436" t="s">
        <v>411</v>
      </c>
      <c r="O38" s="409">
        <v>13</v>
      </c>
      <c r="P38" s="436">
        <v>13</v>
      </c>
      <c r="Q38" s="433" t="s">
        <v>449</v>
      </c>
      <c r="R38" s="409">
        <v>13</v>
      </c>
      <c r="S38" s="436"/>
      <c r="T38" s="436"/>
      <c r="U38" s="409">
        <v>13</v>
      </c>
      <c r="V38" s="436"/>
      <c r="W38" s="436"/>
      <c r="X38" s="409">
        <f t="shared" ref="X38:X39" si="16">+SUM(L38,O38,R38,U38)</f>
        <v>43</v>
      </c>
      <c r="Y38" s="409">
        <f t="shared" ref="Y38:Y39" si="17">+SUM(M38,P38,S38,V38)</f>
        <v>17</v>
      </c>
      <c r="Z38" s="367">
        <f t="shared" ref="Z38:Z39" si="18">IFERROR(Y38/X38,"")</f>
        <v>0.39534883720930231</v>
      </c>
      <c r="AA38" s="437"/>
    </row>
    <row r="39" spans="1:27" s="303" customFormat="1" ht="165" x14ac:dyDescent="0.25">
      <c r="A39" s="419" t="s">
        <v>323</v>
      </c>
      <c r="B39" s="419"/>
      <c r="C39" s="419"/>
      <c r="D39" s="420" t="s">
        <v>322</v>
      </c>
      <c r="E39" s="355">
        <v>0.05</v>
      </c>
      <c r="F39" s="433" t="s">
        <v>321</v>
      </c>
      <c r="G39" s="405" t="s">
        <v>232</v>
      </c>
      <c r="H39" s="433" t="s">
        <v>276</v>
      </c>
      <c r="I39" s="404" t="s">
        <v>234</v>
      </c>
      <c r="J39" s="406">
        <v>42795</v>
      </c>
      <c r="K39" s="406">
        <v>43099</v>
      </c>
      <c r="L39" s="438">
        <v>1</v>
      </c>
      <c r="M39" s="436">
        <v>1</v>
      </c>
      <c r="N39" s="436" t="s">
        <v>450</v>
      </c>
      <c r="O39" s="409">
        <v>1</v>
      </c>
      <c r="P39" s="436">
        <v>1</v>
      </c>
      <c r="Q39" s="436" t="s">
        <v>451</v>
      </c>
      <c r="R39" s="409">
        <v>1</v>
      </c>
      <c r="S39" s="436"/>
      <c r="T39" s="436"/>
      <c r="U39" s="409">
        <v>1</v>
      </c>
      <c r="V39" s="436"/>
      <c r="W39" s="436"/>
      <c r="X39" s="409">
        <f t="shared" si="16"/>
        <v>4</v>
      </c>
      <c r="Y39" s="409">
        <f t="shared" si="17"/>
        <v>2</v>
      </c>
      <c r="Z39" s="367">
        <f t="shared" si="18"/>
        <v>0.5</v>
      </c>
      <c r="AA39" s="437" t="s">
        <v>452</v>
      </c>
    </row>
    <row r="40" spans="1:27" x14ac:dyDescent="0.25">
      <c r="AA40" s="377">
        <f>+SUMPRODUCT(Z30:Z39,E30:E39)</f>
        <v>0.22171784066405437</v>
      </c>
    </row>
    <row r="41" spans="1:27" x14ac:dyDescent="0.25">
      <c r="A41" s="240" t="s">
        <v>351</v>
      </c>
      <c r="B41" s="240"/>
      <c r="C41" s="439" t="s">
        <v>443</v>
      </c>
      <c r="D41" s="439"/>
      <c r="E41" s="157"/>
      <c r="F41" s="157"/>
      <c r="G41" s="157"/>
      <c r="H41" s="157"/>
      <c r="I41" s="157"/>
      <c r="J41" s="157"/>
      <c r="K41" s="230"/>
      <c r="L41" s="144"/>
      <c r="M41" s="144"/>
      <c r="N41" s="144"/>
      <c r="O41" s="144"/>
      <c r="P41" s="384"/>
      <c r="Q41" s="384"/>
      <c r="R41" s="384"/>
      <c r="S41" s="384"/>
      <c r="T41" s="384"/>
      <c r="U41" s="384"/>
      <c r="V41" s="384"/>
      <c r="W41" s="384"/>
      <c r="X41" s="384"/>
      <c r="Y41" s="384"/>
      <c r="Z41" s="384"/>
      <c r="AA41" s="384"/>
    </row>
    <row r="42" spans="1:27" s="440" customFormat="1" ht="30.75" customHeight="1" x14ac:dyDescent="0.25">
      <c r="A42" s="242"/>
      <c r="B42" s="242"/>
      <c r="C42" s="242"/>
      <c r="D42" s="242"/>
      <c r="E42" s="212"/>
      <c r="F42" s="212"/>
      <c r="G42" s="212"/>
      <c r="H42" s="212"/>
      <c r="I42" s="212"/>
      <c r="J42" s="212"/>
      <c r="K42" s="212"/>
      <c r="L42" s="212"/>
      <c r="M42" s="212"/>
      <c r="N42" s="212"/>
      <c r="O42" s="212"/>
      <c r="P42" s="212"/>
      <c r="Q42" s="212"/>
      <c r="R42" s="212"/>
      <c r="S42" s="212"/>
      <c r="T42" s="212"/>
      <c r="U42" s="212"/>
      <c r="V42" s="212"/>
      <c r="W42" s="212"/>
      <c r="X42" s="212"/>
      <c r="Y42" s="212"/>
      <c r="Z42" s="382"/>
      <c r="AA42" s="382"/>
    </row>
    <row r="43" spans="1:27" ht="57" customHeight="1" x14ac:dyDescent="0.25">
      <c r="A43" s="144"/>
      <c r="B43" s="144"/>
      <c r="C43" s="144"/>
      <c r="D43" s="144"/>
      <c r="E43" s="244" t="s">
        <v>353</v>
      </c>
      <c r="F43" s="244"/>
      <c r="G43" s="244"/>
      <c r="H43" s="244"/>
      <c r="I43" s="244"/>
      <c r="J43" s="244"/>
      <c r="K43" s="441"/>
      <c r="L43" s="441"/>
      <c r="M43" s="144"/>
      <c r="N43" s="383"/>
      <c r="O43" s="383"/>
      <c r="P43" s="442" t="s">
        <v>354</v>
      </c>
      <c r="Q43" s="442"/>
      <c r="R43" s="442"/>
      <c r="S43" s="442"/>
      <c r="T43" s="442"/>
      <c r="U43" s="442"/>
      <c r="V43" s="442"/>
      <c r="W43" s="442"/>
      <c r="X43" s="442"/>
      <c r="Y43" s="144"/>
      <c r="Z43" s="384"/>
      <c r="AA43" s="384"/>
    </row>
    <row r="44" spans="1:27" hidden="1" x14ac:dyDescent="0.25"/>
    <row r="45" spans="1:27" hidden="1" x14ac:dyDescent="0.25"/>
    <row r="46" spans="1:27" hidden="1" x14ac:dyDescent="0.25"/>
    <row r="47" spans="1:27" hidden="1" x14ac:dyDescent="0.25"/>
    <row r="48" spans="1:27"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sheetData>
  <sheetProtection password="F537" sheet="1" objects="1" scenarios="1" formatCells="0" formatColumns="0" formatRows="0" insertColumns="0" insertRows="0" insertHyperlinks="0" deleteColumns="0" deleteRows="0" sort="0" autoFilter="0" pivotTables="0"/>
  <autoFilter ref="A11:AA41">
    <filterColumn colId="0" showButton="0"/>
    <filterColumn colId="1" showButton="0"/>
  </autoFilter>
  <mergeCells count="84">
    <mergeCell ref="E43:J43"/>
    <mergeCell ref="P43:X43"/>
    <mergeCell ref="A41:B41"/>
    <mergeCell ref="AA9:AA10"/>
    <mergeCell ref="E27:E29"/>
    <mergeCell ref="F27:F29"/>
    <mergeCell ref="J28:J29"/>
    <mergeCell ref="L28:N28"/>
    <mergeCell ref="G27:G29"/>
    <mergeCell ref="A12:C12"/>
    <mergeCell ref="O28:Q28"/>
    <mergeCell ref="R28:T28"/>
    <mergeCell ref="U28:W28"/>
    <mergeCell ref="J27:K27"/>
    <mergeCell ref="U10:W10"/>
    <mergeCell ref="AA27:AA28"/>
    <mergeCell ref="A4:B5"/>
    <mergeCell ref="W2:Y2"/>
    <mergeCell ref="T4:Y4"/>
    <mergeCell ref="T5:Y5"/>
    <mergeCell ref="C41:D41"/>
    <mergeCell ref="N5:Q5"/>
    <mergeCell ref="R4:S5"/>
    <mergeCell ref="X27:Z28"/>
    <mergeCell ref="G9:G11"/>
    <mergeCell ref="X9:Z10"/>
    <mergeCell ref="R10:T10"/>
    <mergeCell ref="J9:K9"/>
    <mergeCell ref="J10:J11"/>
    <mergeCell ref="L9:W9"/>
    <mergeCell ref="L10:N10"/>
    <mergeCell ref="O10:Q10"/>
    <mergeCell ref="AA4:AA5"/>
    <mergeCell ref="Z1:Z2"/>
    <mergeCell ref="U1:V1"/>
    <mergeCell ref="U2:V2"/>
    <mergeCell ref="C1:T1"/>
    <mergeCell ref="N4:Q4"/>
    <mergeCell ref="W1:Y1"/>
    <mergeCell ref="L4:M5"/>
    <mergeCell ref="D9:D11"/>
    <mergeCell ref="K10:K11"/>
    <mergeCell ref="A16:C16"/>
    <mergeCell ref="A23:C23"/>
    <mergeCell ref="A22:C22"/>
    <mergeCell ref="A18:C18"/>
    <mergeCell ref="A19:C19"/>
    <mergeCell ref="A13:C13"/>
    <mergeCell ref="A14:C14"/>
    <mergeCell ref="A9:C11"/>
    <mergeCell ref="A20:C20"/>
    <mergeCell ref="A21:C21"/>
    <mergeCell ref="A15:C15"/>
    <mergeCell ref="A17:C17"/>
    <mergeCell ref="A8:B8"/>
    <mergeCell ref="C2:T2"/>
    <mergeCell ref="I27:I29"/>
    <mergeCell ref="A27:C29"/>
    <mergeCell ref="D27:D29"/>
    <mergeCell ref="H27:H29"/>
    <mergeCell ref="L27:W27"/>
    <mergeCell ref="F9:F11"/>
    <mergeCell ref="C8:AA8"/>
    <mergeCell ref="Z4:Z5"/>
    <mergeCell ref="E9:E11"/>
    <mergeCell ref="H9:H11"/>
    <mergeCell ref="I9:I11"/>
    <mergeCell ref="A1:B2"/>
    <mergeCell ref="AA1:AA2"/>
    <mergeCell ref="C4:K5"/>
    <mergeCell ref="A37:C37"/>
    <mergeCell ref="A38:C38"/>
    <mergeCell ref="A39:C39"/>
    <mergeCell ref="A24:C24"/>
    <mergeCell ref="A32:C32"/>
    <mergeCell ref="A33:C33"/>
    <mergeCell ref="A34:C34"/>
    <mergeCell ref="A35:C35"/>
    <mergeCell ref="A31:C31"/>
    <mergeCell ref="A36:C36"/>
    <mergeCell ref="A30:C30"/>
    <mergeCell ref="C26:AA26"/>
    <mergeCell ref="K28:K29"/>
    <mergeCell ref="A26:B26"/>
  </mergeCells>
  <conditionalFormatting sqref="Z12:Z16 Z18:Z23">
    <cfRule type="iconSet" priority="29">
      <iconSet iconSet="3TrafficLights2">
        <cfvo type="percent" val="0"/>
        <cfvo type="num" val="0.7"/>
        <cfvo type="num" val="0.9"/>
      </iconSet>
    </cfRule>
    <cfRule type="cellIs" dxfId="47" priority="30" stopIfTrue="1" operator="greaterThan">
      <formula>0.9</formula>
    </cfRule>
    <cfRule type="cellIs" dxfId="46" priority="31" stopIfTrue="1" operator="between">
      <formula>0.7</formula>
      <formula>0.89</formula>
    </cfRule>
    <cfRule type="cellIs" dxfId="45" priority="32" stopIfTrue="1" operator="between">
      <formula>0</formula>
      <formula>0.69</formula>
    </cfRule>
  </conditionalFormatting>
  <conditionalFormatting sqref="Z38">
    <cfRule type="iconSet" priority="17">
      <iconSet iconSet="3TrafficLights2">
        <cfvo type="percent" val="0"/>
        <cfvo type="num" val="0.7"/>
        <cfvo type="num" val="0.9"/>
      </iconSet>
    </cfRule>
    <cfRule type="cellIs" dxfId="44" priority="18" stopIfTrue="1" operator="greaterThan">
      <formula>0.9</formula>
    </cfRule>
    <cfRule type="cellIs" dxfId="43" priority="19" stopIfTrue="1" operator="between">
      <formula>0.7</formula>
      <formula>0.89</formula>
    </cfRule>
    <cfRule type="cellIs" dxfId="42" priority="20" stopIfTrue="1" operator="between">
      <formula>0</formula>
      <formula>0.69</formula>
    </cfRule>
  </conditionalFormatting>
  <conditionalFormatting sqref="Z39">
    <cfRule type="iconSet" priority="13">
      <iconSet iconSet="3TrafficLights2">
        <cfvo type="percent" val="0"/>
        <cfvo type="num" val="0.7"/>
        <cfvo type="num" val="0.9"/>
      </iconSet>
    </cfRule>
    <cfRule type="cellIs" dxfId="41" priority="14" stopIfTrue="1" operator="greaterThan">
      <formula>0.9</formula>
    </cfRule>
    <cfRule type="cellIs" dxfId="40" priority="15" stopIfTrue="1" operator="between">
      <formula>0.7</formula>
      <formula>0.89</formula>
    </cfRule>
    <cfRule type="cellIs" dxfId="39" priority="16" stopIfTrue="1" operator="between">
      <formula>0</formula>
      <formula>0.69</formula>
    </cfRule>
  </conditionalFormatting>
  <conditionalFormatting sqref="Z24">
    <cfRule type="iconSet" priority="5">
      <iconSet iconSet="3TrafficLights2">
        <cfvo type="percent" val="0"/>
        <cfvo type="num" val="0.7"/>
        <cfvo type="num" val="0.9"/>
      </iconSet>
    </cfRule>
    <cfRule type="cellIs" dxfId="38" priority="6" stopIfTrue="1" operator="greaterThan">
      <formula>0.9</formula>
    </cfRule>
    <cfRule type="cellIs" dxfId="37" priority="7" stopIfTrue="1" operator="between">
      <formula>0.7</formula>
      <formula>0.89</formula>
    </cfRule>
    <cfRule type="cellIs" dxfId="36" priority="8" stopIfTrue="1" operator="between">
      <formula>0</formula>
      <formula>0.69</formula>
    </cfRule>
  </conditionalFormatting>
  <conditionalFormatting sqref="Z30:Z37">
    <cfRule type="iconSet" priority="161">
      <iconSet iconSet="3TrafficLights2">
        <cfvo type="percent" val="0"/>
        <cfvo type="num" val="0.7"/>
        <cfvo type="num" val="0.9"/>
      </iconSet>
    </cfRule>
    <cfRule type="cellIs" dxfId="35" priority="162" stopIfTrue="1" operator="greaterThan">
      <formula>0.9</formula>
    </cfRule>
    <cfRule type="cellIs" dxfId="34" priority="163" stopIfTrue="1" operator="between">
      <formula>0.7</formula>
      <formula>0.89</formula>
    </cfRule>
    <cfRule type="cellIs" dxfId="33" priority="164" stopIfTrue="1" operator="between">
      <formula>0</formula>
      <formula>0.69</formula>
    </cfRule>
  </conditionalFormatting>
  <conditionalFormatting sqref="Z17">
    <cfRule type="iconSet" priority="1">
      <iconSet iconSet="3TrafficLights2">
        <cfvo type="percent" val="0"/>
        <cfvo type="num" val="0.7"/>
        <cfvo type="num" val="0.9"/>
      </iconSet>
    </cfRule>
    <cfRule type="cellIs" dxfId="32" priority="2" stopIfTrue="1" operator="greaterThan">
      <formula>0.9</formula>
    </cfRule>
    <cfRule type="cellIs" dxfId="31" priority="3" stopIfTrue="1" operator="between">
      <formula>0.7</formula>
      <formula>0.89</formula>
    </cfRule>
    <cfRule type="cellIs" dxfId="30"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23" t="s">
        <v>128</v>
      </c>
      <c r="D3" s="23" t="s">
        <v>129</v>
      </c>
      <c r="F3" s="23"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15" bestFit="1" customWidth="1"/>
  </cols>
  <sheetData>
    <row r="1" spans="2:26" x14ac:dyDescent="0.25">
      <c r="Z1" s="15" t="s">
        <v>180</v>
      </c>
    </row>
    <row r="2" spans="2:26" ht="15.75" x14ac:dyDescent="0.25">
      <c r="B2" t="s">
        <v>138</v>
      </c>
      <c r="H2" s="13" t="s">
        <v>51</v>
      </c>
      <c r="I2" s="100" t="s">
        <v>99</v>
      </c>
      <c r="J2" s="101"/>
      <c r="K2" s="1"/>
      <c r="L2" s="100" t="s">
        <v>101</v>
      </c>
      <c r="M2" s="123"/>
      <c r="N2" s="101"/>
      <c r="X2" s="86" t="s">
        <v>59</v>
      </c>
      <c r="Y2" s="124" t="s">
        <v>166</v>
      </c>
      <c r="Z2" s="14" t="s">
        <v>140</v>
      </c>
    </row>
    <row r="3" spans="2:26" x14ac:dyDescent="0.25">
      <c r="B3" t="s">
        <v>176</v>
      </c>
      <c r="H3" t="s">
        <v>177</v>
      </c>
      <c r="L3" t="s">
        <v>179</v>
      </c>
      <c r="X3" s="86"/>
      <c r="Y3" s="125"/>
      <c r="Z3" s="14" t="s">
        <v>141</v>
      </c>
    </row>
    <row r="4" spans="2:26" ht="15.75" x14ac:dyDescent="0.25">
      <c r="B4" t="s">
        <v>2</v>
      </c>
      <c r="H4" t="s">
        <v>52</v>
      </c>
      <c r="I4" s="1" t="s">
        <v>96</v>
      </c>
      <c r="J4" s="1"/>
      <c r="L4" t="s">
        <v>26</v>
      </c>
      <c r="M4" s="1"/>
      <c r="N4" s="1"/>
      <c r="X4" s="86"/>
      <c r="Y4" s="125"/>
      <c r="Z4" s="14" t="s">
        <v>142</v>
      </c>
    </row>
    <row r="5" spans="2:26" ht="15.75" x14ac:dyDescent="0.25">
      <c r="B5" t="s">
        <v>109</v>
      </c>
      <c r="H5" t="s">
        <v>53</v>
      </c>
      <c r="I5" s="1" t="s">
        <v>95</v>
      </c>
      <c r="J5" s="1"/>
      <c r="L5" t="s">
        <v>27</v>
      </c>
      <c r="M5" s="1"/>
      <c r="N5" s="1"/>
      <c r="X5" s="86"/>
      <c r="Y5" s="125"/>
      <c r="Z5" s="14" t="s">
        <v>143</v>
      </c>
    </row>
    <row r="6" spans="2:26" ht="15.75" x14ac:dyDescent="0.25">
      <c r="B6" t="s">
        <v>79</v>
      </c>
      <c r="H6" t="s">
        <v>54</v>
      </c>
      <c r="I6" s="1" t="s">
        <v>94</v>
      </c>
      <c r="J6" s="1"/>
      <c r="L6" t="s">
        <v>28</v>
      </c>
      <c r="M6" s="1"/>
      <c r="N6" s="1"/>
      <c r="X6" s="86"/>
      <c r="Y6" s="126"/>
      <c r="Z6" s="14" t="s">
        <v>144</v>
      </c>
    </row>
    <row r="7" spans="2:26" ht="15.75" x14ac:dyDescent="0.25">
      <c r="B7" t="s">
        <v>83</v>
      </c>
      <c r="H7" t="s">
        <v>55</v>
      </c>
      <c r="I7" s="1" t="s">
        <v>98</v>
      </c>
      <c r="J7" s="1"/>
      <c r="L7" t="s">
        <v>29</v>
      </c>
      <c r="M7" s="1"/>
      <c r="N7" s="1"/>
      <c r="Z7" s="15" t="s">
        <v>180</v>
      </c>
    </row>
    <row r="8" spans="2:26" ht="15.75" x14ac:dyDescent="0.25">
      <c r="B8" t="s">
        <v>93</v>
      </c>
      <c r="H8" t="s">
        <v>56</v>
      </c>
      <c r="I8" s="1" t="s">
        <v>97</v>
      </c>
      <c r="J8" s="1"/>
      <c r="L8" t="s">
        <v>30</v>
      </c>
      <c r="M8" s="1"/>
      <c r="N8" s="1"/>
      <c r="X8" s="127" t="s">
        <v>68</v>
      </c>
      <c r="Y8" s="128" t="s">
        <v>170</v>
      </c>
      <c r="Z8" s="16" t="s">
        <v>145</v>
      </c>
    </row>
    <row r="9" spans="2:26" ht="15.75" x14ac:dyDescent="0.25">
      <c r="H9" s="3" t="s">
        <v>100</v>
      </c>
      <c r="I9" s="1"/>
      <c r="J9" s="1"/>
      <c r="K9" s="1"/>
      <c r="L9" s="1"/>
      <c r="M9" s="1"/>
      <c r="N9" s="1"/>
      <c r="X9" s="127"/>
      <c r="Y9" s="129"/>
      <c r="Z9" s="16" t="s">
        <v>146</v>
      </c>
    </row>
    <row r="10" spans="2:26" ht="15.75" x14ac:dyDescent="0.25">
      <c r="H10" s="1" t="s">
        <v>140</v>
      </c>
      <c r="I10" s="1"/>
      <c r="J10" s="1"/>
      <c r="K10" s="1"/>
      <c r="L10" s="13" t="s">
        <v>33</v>
      </c>
      <c r="M10" s="22"/>
      <c r="N10" s="21"/>
      <c r="X10" s="127"/>
      <c r="Y10" s="130"/>
      <c r="Z10" s="16" t="s">
        <v>147</v>
      </c>
    </row>
    <row r="11" spans="2:26" ht="15.75" x14ac:dyDescent="0.25">
      <c r="H11" s="1" t="s">
        <v>141</v>
      </c>
      <c r="I11" s="1"/>
      <c r="J11" s="1"/>
      <c r="K11" s="1"/>
      <c r="L11" s="1" t="s">
        <v>34</v>
      </c>
      <c r="M11" s="1"/>
      <c r="N11" s="1"/>
      <c r="Z11" s="15" t="s">
        <v>180</v>
      </c>
    </row>
    <row r="12" spans="2:26" ht="15.75" x14ac:dyDescent="0.25">
      <c r="B12" s="100" t="s">
        <v>33</v>
      </c>
      <c r="C12" s="123"/>
      <c r="D12" s="101"/>
      <c r="H12" s="1" t="s">
        <v>142</v>
      </c>
      <c r="I12" s="1"/>
      <c r="J12" s="1"/>
      <c r="K12" s="1"/>
      <c r="L12" s="1" t="s">
        <v>35</v>
      </c>
      <c r="M12" s="1"/>
      <c r="N12" s="1"/>
      <c r="X12" s="86" t="s">
        <v>72</v>
      </c>
      <c r="Y12" s="124" t="s">
        <v>168</v>
      </c>
      <c r="Z12" s="14" t="s">
        <v>148</v>
      </c>
    </row>
    <row r="13" spans="2:26" ht="15.75" x14ac:dyDescent="0.25">
      <c r="B13" t="s">
        <v>178</v>
      </c>
      <c r="C13" s="1"/>
      <c r="D13" s="1"/>
      <c r="H13" s="1" t="s">
        <v>143</v>
      </c>
      <c r="I13" s="1"/>
      <c r="J13" s="1"/>
      <c r="K13" s="1"/>
      <c r="L13" s="1" t="s">
        <v>36</v>
      </c>
      <c r="M13" s="1"/>
      <c r="N13" s="1"/>
      <c r="X13" s="86"/>
      <c r="Y13" s="125"/>
      <c r="Z13" s="14" t="s">
        <v>149</v>
      </c>
    </row>
    <row r="14" spans="2:26" ht="15.75" x14ac:dyDescent="0.25">
      <c r="B14" s="1" t="s">
        <v>34</v>
      </c>
      <c r="C14" s="1"/>
      <c r="D14" s="1"/>
      <c r="H14" s="1" t="s">
        <v>144</v>
      </c>
      <c r="I14" s="1"/>
      <c r="J14" s="1"/>
      <c r="K14" s="1"/>
      <c r="L14" s="1" t="s">
        <v>37</v>
      </c>
      <c r="M14" s="1"/>
      <c r="N14" s="1"/>
      <c r="X14" s="86"/>
      <c r="Y14" s="125"/>
      <c r="Z14" s="14" t="s">
        <v>150</v>
      </c>
    </row>
    <row r="15" spans="2:26" ht="15.75" x14ac:dyDescent="0.25">
      <c r="B15" s="1" t="s">
        <v>35</v>
      </c>
      <c r="C15" s="1"/>
      <c r="D15" s="1"/>
      <c r="H15" s="1" t="s">
        <v>152</v>
      </c>
      <c r="I15" s="1"/>
      <c r="J15" s="1"/>
      <c r="K15" s="1"/>
      <c r="L15" s="1" t="s">
        <v>38</v>
      </c>
      <c r="M15" s="1"/>
      <c r="N15" s="1"/>
      <c r="X15" s="86"/>
      <c r="Y15" s="125"/>
      <c r="Z15" s="14" t="s">
        <v>151</v>
      </c>
    </row>
    <row r="16" spans="2:26" ht="15.75" x14ac:dyDescent="0.25">
      <c r="B16" s="1" t="s">
        <v>36</v>
      </c>
      <c r="C16" s="1"/>
      <c r="D16" s="1"/>
      <c r="H16" s="1" t="s">
        <v>154</v>
      </c>
      <c r="I16" s="1"/>
      <c r="J16" s="1"/>
      <c r="K16" s="1"/>
      <c r="L16" s="1" t="s">
        <v>39</v>
      </c>
      <c r="M16" s="1"/>
      <c r="N16" s="1"/>
      <c r="X16" s="86"/>
      <c r="Y16" s="125"/>
      <c r="Z16" s="14" t="s">
        <v>153</v>
      </c>
    </row>
    <row r="17" spans="2:26" ht="15.75" x14ac:dyDescent="0.25">
      <c r="B17" s="1" t="s">
        <v>37</v>
      </c>
      <c r="C17" s="1"/>
      <c r="D17" s="1"/>
      <c r="H17" s="1" t="s">
        <v>145</v>
      </c>
      <c r="I17" s="1"/>
      <c r="J17" s="1"/>
      <c r="K17" s="1"/>
      <c r="L17" s="1" t="s">
        <v>40</v>
      </c>
      <c r="M17" s="1"/>
      <c r="N17" s="1"/>
      <c r="X17" s="86"/>
      <c r="Y17" s="126"/>
      <c r="Z17" s="14" t="s">
        <v>155</v>
      </c>
    </row>
    <row r="18" spans="2:26" ht="15.75" x14ac:dyDescent="0.25">
      <c r="B18" s="1" t="s">
        <v>38</v>
      </c>
      <c r="C18" s="1"/>
      <c r="D18" s="1"/>
      <c r="H18" s="1"/>
      <c r="I18" s="1"/>
      <c r="J18" s="1"/>
      <c r="K18" s="1"/>
      <c r="L18" s="1"/>
      <c r="M18" s="1"/>
      <c r="N18" s="1"/>
      <c r="Z18" s="15" t="s">
        <v>180</v>
      </c>
    </row>
    <row r="19" spans="2:26" ht="15.75" x14ac:dyDescent="0.25">
      <c r="B19" s="1" t="s">
        <v>39</v>
      </c>
      <c r="C19" s="1"/>
      <c r="D19" s="1"/>
      <c r="H19" s="1" t="s">
        <v>146</v>
      </c>
      <c r="I19" s="1"/>
      <c r="J19" s="1"/>
      <c r="K19" s="1"/>
      <c r="L19" s="1" t="s">
        <v>41</v>
      </c>
      <c r="M19" s="1"/>
      <c r="N19" s="1"/>
      <c r="X19" s="86" t="s">
        <v>65</v>
      </c>
      <c r="Y19" s="124" t="s">
        <v>169</v>
      </c>
      <c r="Z19" s="14" t="s">
        <v>139</v>
      </c>
    </row>
    <row r="20" spans="2:26" ht="15.75" x14ac:dyDescent="0.25">
      <c r="B20" s="1" t="s">
        <v>40</v>
      </c>
      <c r="C20" s="1"/>
      <c r="D20" s="1"/>
      <c r="H20" s="1" t="s">
        <v>147</v>
      </c>
      <c r="I20" s="1"/>
      <c r="J20" s="1"/>
      <c r="K20" s="1"/>
      <c r="L20" s="1" t="s">
        <v>42</v>
      </c>
      <c r="M20" s="1"/>
      <c r="N20" s="1"/>
      <c r="X20" s="86"/>
      <c r="Y20" s="125"/>
      <c r="Z20" s="14" t="s">
        <v>156</v>
      </c>
    </row>
    <row r="21" spans="2:26" ht="15.75" x14ac:dyDescent="0.25">
      <c r="B21" s="1" t="s">
        <v>41</v>
      </c>
      <c r="C21" s="1"/>
      <c r="D21" s="1"/>
      <c r="H21" s="1" t="s">
        <v>148</v>
      </c>
      <c r="I21" s="1"/>
      <c r="J21" s="1"/>
      <c r="K21" s="1"/>
      <c r="L21" s="1" t="s">
        <v>43</v>
      </c>
      <c r="M21" s="1"/>
      <c r="N21" s="1"/>
      <c r="X21" s="86"/>
      <c r="Y21" s="125"/>
      <c r="Z21" s="14" t="s">
        <v>157</v>
      </c>
    </row>
    <row r="22" spans="2:26" ht="15.75" x14ac:dyDescent="0.25">
      <c r="B22" s="1" t="s">
        <v>42</v>
      </c>
      <c r="C22" s="1"/>
      <c r="D22" s="1"/>
      <c r="H22" s="1" t="s">
        <v>149</v>
      </c>
      <c r="I22" s="1"/>
      <c r="J22" s="1"/>
      <c r="K22" s="1"/>
      <c r="L22" s="1" t="s">
        <v>44</v>
      </c>
      <c r="M22" s="1"/>
      <c r="N22" s="1"/>
      <c r="X22" s="86"/>
      <c r="Y22" s="125"/>
      <c r="Z22" s="14" t="s">
        <v>152</v>
      </c>
    </row>
    <row r="23" spans="2:26" ht="15.75" x14ac:dyDescent="0.25">
      <c r="B23" s="1" t="s">
        <v>43</v>
      </c>
      <c r="C23" s="1"/>
      <c r="D23" s="1"/>
      <c r="H23" s="1" t="s">
        <v>150</v>
      </c>
      <c r="I23" s="1"/>
      <c r="J23" s="1"/>
      <c r="K23" s="1"/>
      <c r="L23" s="1" t="s">
        <v>45</v>
      </c>
      <c r="M23" s="1"/>
      <c r="N23" s="1"/>
      <c r="X23" s="86"/>
      <c r="Y23" s="125"/>
      <c r="Z23" s="14" t="s">
        <v>154</v>
      </c>
    </row>
    <row r="24" spans="2:26" ht="15.75" x14ac:dyDescent="0.25">
      <c r="B24" s="1" t="s">
        <v>44</v>
      </c>
      <c r="C24" s="1"/>
      <c r="D24" s="1"/>
      <c r="H24" s="1" t="s">
        <v>151</v>
      </c>
      <c r="I24" s="1"/>
      <c r="J24" s="1"/>
      <c r="K24" s="1"/>
      <c r="L24" s="1" t="s">
        <v>46</v>
      </c>
      <c r="M24" s="1"/>
      <c r="N24" s="1"/>
      <c r="X24" s="86"/>
      <c r="Y24" s="126"/>
      <c r="Z24" s="14" t="s">
        <v>158</v>
      </c>
    </row>
    <row r="25" spans="2:26" ht="15.75" x14ac:dyDescent="0.25">
      <c r="B25" s="1" t="s">
        <v>45</v>
      </c>
      <c r="C25" s="1"/>
      <c r="D25" s="1"/>
      <c r="H25" s="1" t="s">
        <v>153</v>
      </c>
      <c r="I25" s="1"/>
      <c r="J25" s="1"/>
      <c r="K25" s="1"/>
      <c r="L25" s="1" t="s">
        <v>47</v>
      </c>
      <c r="M25" s="1"/>
      <c r="N25" s="1"/>
      <c r="Z25" s="15" t="s">
        <v>180</v>
      </c>
    </row>
    <row r="26" spans="2:26" ht="15.75" x14ac:dyDescent="0.25">
      <c r="B26" s="1" t="s">
        <v>46</v>
      </c>
      <c r="C26" s="1"/>
      <c r="D26" s="1"/>
      <c r="H26" s="1" t="s">
        <v>155</v>
      </c>
      <c r="I26" s="1"/>
      <c r="J26" s="1"/>
      <c r="K26" s="1"/>
      <c r="L26" s="1" t="s">
        <v>48</v>
      </c>
      <c r="M26" s="1"/>
      <c r="N26" s="1"/>
      <c r="X26" s="86" t="s">
        <v>85</v>
      </c>
      <c r="Y26" s="124" t="s">
        <v>167</v>
      </c>
      <c r="Z26" s="14" t="s">
        <v>159</v>
      </c>
    </row>
    <row r="27" spans="2:26" ht="15.75" x14ac:dyDescent="0.25">
      <c r="B27" s="1" t="s">
        <v>47</v>
      </c>
      <c r="C27" s="1"/>
      <c r="D27" s="1"/>
      <c r="H27" s="1" t="s">
        <v>156</v>
      </c>
      <c r="I27" s="1"/>
      <c r="J27" s="1"/>
      <c r="K27" s="1"/>
      <c r="L27" s="1" t="s">
        <v>49</v>
      </c>
      <c r="M27" s="1"/>
      <c r="N27" s="1"/>
      <c r="X27" s="86"/>
      <c r="Y27" s="125"/>
      <c r="Z27" s="14" t="s">
        <v>160</v>
      </c>
    </row>
    <row r="28" spans="2:26" ht="15.75" x14ac:dyDescent="0.25">
      <c r="B28" s="1" t="s">
        <v>48</v>
      </c>
      <c r="C28" s="1"/>
      <c r="D28" s="1"/>
      <c r="H28" s="1" t="s">
        <v>157</v>
      </c>
      <c r="I28" s="1"/>
      <c r="J28" s="1"/>
      <c r="K28" s="1"/>
      <c r="L28" s="1" t="s">
        <v>50</v>
      </c>
      <c r="M28" s="1"/>
      <c r="N28" s="1"/>
      <c r="X28" s="86"/>
      <c r="Y28" s="125"/>
      <c r="Z28" s="14" t="s">
        <v>161</v>
      </c>
    </row>
    <row r="29" spans="2:26" ht="15.75" x14ac:dyDescent="0.25">
      <c r="B29" s="1" t="s">
        <v>49</v>
      </c>
      <c r="C29" s="1"/>
      <c r="D29" s="1"/>
      <c r="H29" s="1" t="s">
        <v>158</v>
      </c>
      <c r="I29" s="1"/>
      <c r="J29" s="1"/>
      <c r="K29" s="1"/>
      <c r="L29" s="1"/>
      <c r="M29" s="1"/>
      <c r="N29" s="1"/>
      <c r="X29" s="86"/>
      <c r="Y29" s="125"/>
      <c r="Z29" s="14" t="s">
        <v>162</v>
      </c>
    </row>
    <row r="30" spans="2:26" ht="15.75" x14ac:dyDescent="0.25">
      <c r="B30" s="1" t="s">
        <v>50</v>
      </c>
      <c r="H30" s="1" t="s">
        <v>139</v>
      </c>
      <c r="I30" s="1"/>
      <c r="J30" s="1"/>
      <c r="K30" s="1"/>
      <c r="L30" s="1"/>
      <c r="M30" s="1"/>
      <c r="N30" s="1"/>
      <c r="X30" s="86"/>
      <c r="Y30" s="125"/>
      <c r="Z30" s="14" t="s">
        <v>163</v>
      </c>
    </row>
    <row r="31" spans="2:26" ht="15.75" x14ac:dyDescent="0.25">
      <c r="H31" s="1" t="s">
        <v>159</v>
      </c>
      <c r="I31" s="1"/>
      <c r="J31" s="1"/>
      <c r="K31" s="1"/>
      <c r="L31" s="1"/>
      <c r="M31" s="1"/>
      <c r="N31" s="1"/>
      <c r="X31" s="86"/>
      <c r="Y31" s="125"/>
      <c r="Z31" s="14" t="s">
        <v>164</v>
      </c>
    </row>
    <row r="32" spans="2:26" ht="15.75" customHeight="1" x14ac:dyDescent="0.25">
      <c r="H32" s="1" t="s">
        <v>160</v>
      </c>
      <c r="I32" s="1"/>
      <c r="J32" s="1"/>
      <c r="K32" s="1"/>
      <c r="L32" s="1"/>
      <c r="M32" s="1"/>
      <c r="N32" s="1"/>
      <c r="X32" s="86"/>
      <c r="Y32" s="126"/>
      <c r="Z32" s="14"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2"/>
      <c r="I38" s="1"/>
      <c r="J38" s="1"/>
      <c r="K38" s="1"/>
      <c r="L38" s="1"/>
      <c r="M38" s="1"/>
      <c r="N38" s="1"/>
    </row>
    <row r="39" spans="2:25" ht="15.75" x14ac:dyDescent="0.25">
      <c r="H39" s="2"/>
      <c r="I39" s="1"/>
      <c r="J39" s="1"/>
      <c r="K39" s="1"/>
      <c r="L39" s="1"/>
      <c r="M39" s="1"/>
      <c r="N39" s="1"/>
      <c r="X39" t="s">
        <v>27</v>
      </c>
      <c r="Y39" s="17" t="s">
        <v>186</v>
      </c>
    </row>
    <row r="40" spans="2:25" ht="15.75" customHeight="1" x14ac:dyDescent="0.25">
      <c r="H40" s="2"/>
      <c r="I40" s="1"/>
      <c r="J40" s="1"/>
      <c r="K40" s="1"/>
      <c r="L40" s="1"/>
      <c r="M40" s="1"/>
      <c r="N40" s="1"/>
      <c r="X40" t="s">
        <v>26</v>
      </c>
      <c r="Y40" s="20" t="s">
        <v>187</v>
      </c>
    </row>
    <row r="41" spans="2:25" ht="15.75" x14ac:dyDescent="0.25">
      <c r="H41" s="2"/>
      <c r="I41" s="1"/>
      <c r="J41" s="1"/>
      <c r="K41" s="1"/>
      <c r="L41" s="1"/>
      <c r="M41" s="1"/>
      <c r="N41" s="1"/>
      <c r="X41" t="s">
        <v>29</v>
      </c>
      <c r="Y41" s="18" t="s">
        <v>188</v>
      </c>
    </row>
    <row r="42" spans="2:25" ht="15.75" x14ac:dyDescent="0.25">
      <c r="H42" s="2"/>
      <c r="I42" s="1"/>
      <c r="J42" s="1"/>
      <c r="K42" s="1"/>
      <c r="L42" s="1"/>
      <c r="M42" s="1"/>
      <c r="N42" s="1"/>
      <c r="X42" t="s">
        <v>30</v>
      </c>
      <c r="Y42" s="19" t="s">
        <v>189</v>
      </c>
    </row>
    <row r="43" spans="2:25" ht="15.75" x14ac:dyDescent="0.25">
      <c r="B43" t="s">
        <v>193</v>
      </c>
      <c r="H43" s="2"/>
      <c r="I43" s="1"/>
      <c r="J43" s="1"/>
      <c r="K43" s="1"/>
      <c r="L43" s="1"/>
      <c r="M43" s="1"/>
      <c r="N43" s="1"/>
      <c r="X43" t="s">
        <v>28</v>
      </c>
      <c r="Y43" s="17"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63" bestFit="1" customWidth="1"/>
    <col min="2" max="2" width="95" style="63" bestFit="1" customWidth="1"/>
    <col min="3" max="16384" width="11.42578125" style="63"/>
  </cols>
  <sheetData>
    <row r="1" spans="1:2" x14ac:dyDescent="0.25">
      <c r="A1" s="66" t="s">
        <v>437</v>
      </c>
      <c r="B1" s="66" t="s">
        <v>438</v>
      </c>
    </row>
    <row r="2" spans="1:2" x14ac:dyDescent="0.25">
      <c r="A2" s="66" t="s">
        <v>434</v>
      </c>
      <c r="B2" s="64" t="s">
        <v>205</v>
      </c>
    </row>
    <row r="3" spans="1:2" ht="25.5" x14ac:dyDescent="0.25">
      <c r="A3" s="66" t="s">
        <v>434</v>
      </c>
      <c r="B3" s="64" t="s">
        <v>238</v>
      </c>
    </row>
    <row r="4" spans="1:2" ht="25.5" x14ac:dyDescent="0.25">
      <c r="A4" s="66" t="s">
        <v>434</v>
      </c>
      <c r="B4" s="64" t="s">
        <v>328</v>
      </c>
    </row>
    <row r="5" spans="1:2" x14ac:dyDescent="0.25">
      <c r="A5" s="66" t="s">
        <v>434</v>
      </c>
      <c r="B5" s="65" t="s">
        <v>208</v>
      </c>
    </row>
    <row r="6" spans="1:2" x14ac:dyDescent="0.25">
      <c r="A6" s="66" t="s">
        <v>434</v>
      </c>
      <c r="B6" s="65" t="s">
        <v>213</v>
      </c>
    </row>
    <row r="7" spans="1:2" x14ac:dyDescent="0.25">
      <c r="A7" s="66" t="s">
        <v>434</v>
      </c>
      <c r="B7" s="65" t="s">
        <v>331</v>
      </c>
    </row>
    <row r="8" spans="1:2" x14ac:dyDescent="0.25">
      <c r="A8" s="66" t="s">
        <v>434</v>
      </c>
      <c r="B8" s="65" t="s">
        <v>218</v>
      </c>
    </row>
    <row r="9" spans="1:2" x14ac:dyDescent="0.25">
      <c r="A9" s="66" t="s">
        <v>434</v>
      </c>
      <c r="B9" s="65" t="s">
        <v>226</v>
      </c>
    </row>
    <row r="10" spans="1:2" x14ac:dyDescent="0.25">
      <c r="A10" s="66" t="s">
        <v>434</v>
      </c>
      <c r="B10" s="65" t="s">
        <v>220</v>
      </c>
    </row>
    <row r="11" spans="1:2" x14ac:dyDescent="0.25">
      <c r="A11" s="66" t="s">
        <v>434</v>
      </c>
      <c r="B11" s="65" t="s">
        <v>221</v>
      </c>
    </row>
    <row r="12" spans="1:2" ht="25.5" x14ac:dyDescent="0.25">
      <c r="A12" s="66" t="s">
        <v>434</v>
      </c>
      <c r="B12" s="65" t="s">
        <v>255</v>
      </c>
    </row>
    <row r="13" spans="1:2" x14ac:dyDescent="0.25">
      <c r="A13" s="66" t="s">
        <v>434</v>
      </c>
      <c r="B13" s="65" t="s">
        <v>228</v>
      </c>
    </row>
    <row r="14" spans="1:2" x14ac:dyDescent="0.25">
      <c r="A14" s="66" t="s">
        <v>434</v>
      </c>
      <c r="B14" s="65" t="s">
        <v>229</v>
      </c>
    </row>
    <row r="15" spans="1:2" x14ac:dyDescent="0.25">
      <c r="A15" s="66" t="s">
        <v>434</v>
      </c>
      <c r="B15" s="64" t="s">
        <v>356</v>
      </c>
    </row>
    <row r="16" spans="1:2" x14ac:dyDescent="0.25">
      <c r="A16" s="66" t="s">
        <v>434</v>
      </c>
      <c r="B16" s="64" t="s">
        <v>356</v>
      </c>
    </row>
    <row r="17" spans="1:2" x14ac:dyDescent="0.25">
      <c r="A17" s="66" t="s">
        <v>434</v>
      </c>
      <c r="B17" s="64" t="s">
        <v>356</v>
      </c>
    </row>
    <row r="18" spans="1:2" x14ac:dyDescent="0.25">
      <c r="A18" s="66" t="s">
        <v>435</v>
      </c>
      <c r="B18" s="65" t="s">
        <v>230</v>
      </c>
    </row>
    <row r="19" spans="1:2" x14ac:dyDescent="0.25">
      <c r="A19" s="66" t="s">
        <v>435</v>
      </c>
      <c r="B19" s="65" t="s">
        <v>281</v>
      </c>
    </row>
    <row r="20" spans="1:2" x14ac:dyDescent="0.25">
      <c r="A20" s="66" t="s">
        <v>435</v>
      </c>
      <c r="B20" s="65" t="s">
        <v>243</v>
      </c>
    </row>
    <row r="21" spans="1:2" ht="25.5" x14ac:dyDescent="0.25">
      <c r="A21" s="66" t="s">
        <v>435</v>
      </c>
      <c r="B21" s="65" t="s">
        <v>262</v>
      </c>
    </row>
    <row r="22" spans="1:2" x14ac:dyDescent="0.25">
      <c r="A22" s="66" t="s">
        <v>435</v>
      </c>
      <c r="B22" s="65" t="s">
        <v>241</v>
      </c>
    </row>
    <row r="23" spans="1:2" ht="25.5" x14ac:dyDescent="0.25">
      <c r="A23" s="66" t="s">
        <v>435</v>
      </c>
      <c r="B23" s="65" t="s">
        <v>318</v>
      </c>
    </row>
    <row r="24" spans="1:2" ht="25.5" x14ac:dyDescent="0.25">
      <c r="A24" s="66" t="s">
        <v>435</v>
      </c>
      <c r="B24" s="65" t="s">
        <v>244</v>
      </c>
    </row>
    <row r="25" spans="1:2" x14ac:dyDescent="0.25">
      <c r="A25" s="66" t="s">
        <v>435</v>
      </c>
      <c r="B25" s="65" t="s">
        <v>333</v>
      </c>
    </row>
    <row r="26" spans="1:2" x14ac:dyDescent="0.25">
      <c r="A26" s="66" t="s">
        <v>435</v>
      </c>
      <c r="B26" s="65" t="s">
        <v>334</v>
      </c>
    </row>
    <row r="27" spans="1:2" x14ac:dyDescent="0.25">
      <c r="A27" s="66" t="s">
        <v>435</v>
      </c>
      <c r="B27" s="65" t="s">
        <v>248</v>
      </c>
    </row>
    <row r="28" spans="1:2" x14ac:dyDescent="0.25">
      <c r="A28" s="66" t="s">
        <v>435</v>
      </c>
      <c r="B28" s="65" t="s">
        <v>249</v>
      </c>
    </row>
    <row r="29" spans="1:2" ht="25.5" x14ac:dyDescent="0.25">
      <c r="A29" s="66" t="s">
        <v>435</v>
      </c>
      <c r="B29" s="65" t="s">
        <v>324</v>
      </c>
    </row>
    <row r="30" spans="1:2" x14ac:dyDescent="0.25">
      <c r="A30" s="66" t="s">
        <v>436</v>
      </c>
      <c r="B30" s="65" t="s">
        <v>237</v>
      </c>
    </row>
    <row r="31" spans="1:2" x14ac:dyDescent="0.25">
      <c r="A31" s="66" t="s">
        <v>436</v>
      </c>
      <c r="B31" s="65" t="s">
        <v>251</v>
      </c>
    </row>
    <row r="32" spans="1:2" x14ac:dyDescent="0.25">
      <c r="A32" s="66" t="s">
        <v>436</v>
      </c>
      <c r="B32" s="65" t="s">
        <v>239</v>
      </c>
    </row>
    <row r="33" spans="1:2" x14ac:dyDescent="0.25">
      <c r="A33" s="66" t="s">
        <v>436</v>
      </c>
      <c r="B33" s="65" t="s">
        <v>240</v>
      </c>
    </row>
    <row r="34" spans="1:2" x14ac:dyDescent="0.25">
      <c r="A34" s="66" t="s">
        <v>436</v>
      </c>
      <c r="B34" s="65" t="s">
        <v>277</v>
      </c>
    </row>
    <row r="35" spans="1:2" x14ac:dyDescent="0.25">
      <c r="A35" s="66" t="s">
        <v>436</v>
      </c>
      <c r="B35" s="65" t="s">
        <v>278</v>
      </c>
    </row>
    <row r="36" spans="1:2" x14ac:dyDescent="0.25">
      <c r="A36" s="66" t="s">
        <v>436</v>
      </c>
      <c r="B36" s="65" t="s">
        <v>274</v>
      </c>
    </row>
    <row r="37" spans="1:2" ht="25.5" x14ac:dyDescent="0.25">
      <c r="A37" s="66" t="s">
        <v>436</v>
      </c>
      <c r="B37" s="65" t="s">
        <v>314</v>
      </c>
    </row>
    <row r="38" spans="1:2" x14ac:dyDescent="0.25">
      <c r="A38" s="66" t="s">
        <v>436</v>
      </c>
      <c r="B38" s="65" t="s">
        <v>319</v>
      </c>
    </row>
    <row r="39" spans="1:2" ht="25.5" x14ac:dyDescent="0.25">
      <c r="A39" s="66" t="s">
        <v>436</v>
      </c>
      <c r="B39" s="65"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106" t="s">
        <v>16</v>
      </c>
      <c r="B2" s="107"/>
      <c r="C2" s="108"/>
      <c r="D2" s="115" t="s">
        <v>191</v>
      </c>
      <c r="E2" s="119" t="s">
        <v>24</v>
      </c>
      <c r="F2" s="115" t="s">
        <v>181</v>
      </c>
      <c r="G2" s="115" t="s">
        <v>192</v>
      </c>
      <c r="H2" s="105" t="s">
        <v>17</v>
      </c>
      <c r="I2" s="118" t="s">
        <v>18</v>
      </c>
      <c r="J2" s="118"/>
      <c r="K2" s="118" t="s">
        <v>185</v>
      </c>
      <c r="L2" s="118"/>
      <c r="M2" s="118"/>
      <c r="N2" s="118"/>
      <c r="O2" s="118"/>
      <c r="P2" s="118"/>
      <c r="Q2" s="118"/>
      <c r="R2" s="118"/>
      <c r="S2" s="118"/>
      <c r="T2" s="118"/>
      <c r="U2" s="118"/>
      <c r="V2" s="118"/>
      <c r="W2" s="105" t="s">
        <v>8</v>
      </c>
      <c r="X2" s="105"/>
      <c r="Y2" s="105"/>
      <c r="Z2" s="122" t="s">
        <v>22</v>
      </c>
    </row>
    <row r="3" spans="1:26" s="1" customFormat="1" ht="24.75" customHeight="1" x14ac:dyDescent="0.25">
      <c r="A3" s="109"/>
      <c r="B3" s="110"/>
      <c r="C3" s="111"/>
      <c r="D3" s="116"/>
      <c r="E3" s="120"/>
      <c r="F3" s="116"/>
      <c r="G3" s="116"/>
      <c r="H3" s="105"/>
      <c r="I3" s="118" t="s">
        <v>19</v>
      </c>
      <c r="J3" s="105" t="s">
        <v>20</v>
      </c>
      <c r="K3" s="105" t="s">
        <v>4</v>
      </c>
      <c r="L3" s="105"/>
      <c r="M3" s="105"/>
      <c r="N3" s="105" t="s">
        <v>5</v>
      </c>
      <c r="O3" s="105"/>
      <c r="P3" s="105"/>
      <c r="Q3" s="105" t="s">
        <v>6</v>
      </c>
      <c r="R3" s="105"/>
      <c r="S3" s="105"/>
      <c r="T3" s="105" t="s">
        <v>7</v>
      </c>
      <c r="U3" s="105"/>
      <c r="V3" s="105"/>
      <c r="W3" s="105"/>
      <c r="X3" s="105"/>
      <c r="Y3" s="105"/>
      <c r="Z3" s="122"/>
    </row>
    <row r="4" spans="1:26" s="1" customFormat="1" ht="24.75" customHeight="1" x14ac:dyDescent="0.25">
      <c r="A4" s="112"/>
      <c r="B4" s="113"/>
      <c r="C4" s="114"/>
      <c r="D4" s="117"/>
      <c r="E4" s="121"/>
      <c r="F4" s="117"/>
      <c r="G4" s="117"/>
      <c r="H4" s="105"/>
      <c r="I4" s="118"/>
      <c r="J4" s="105"/>
      <c r="K4" s="54" t="s">
        <v>10</v>
      </c>
      <c r="L4" s="54" t="s">
        <v>9</v>
      </c>
      <c r="M4" s="54" t="s">
        <v>21</v>
      </c>
      <c r="N4" s="54" t="s">
        <v>10</v>
      </c>
      <c r="O4" s="54" t="s">
        <v>9</v>
      </c>
      <c r="P4" s="54" t="s">
        <v>21</v>
      </c>
      <c r="Q4" s="54" t="s">
        <v>10</v>
      </c>
      <c r="R4" s="54" t="s">
        <v>9</v>
      </c>
      <c r="S4" s="54" t="s">
        <v>21</v>
      </c>
      <c r="T4" s="54" t="s">
        <v>10</v>
      </c>
      <c r="U4" s="54" t="s">
        <v>9</v>
      </c>
      <c r="V4" s="54" t="s">
        <v>21</v>
      </c>
      <c r="W4" s="54" t="s">
        <v>183</v>
      </c>
      <c r="X4" s="4" t="s">
        <v>184</v>
      </c>
      <c r="Y4" s="4" t="s">
        <v>182</v>
      </c>
      <c r="Z4" s="5" t="s">
        <v>11</v>
      </c>
    </row>
    <row r="5" spans="1:26" s="35" customFormat="1" ht="41.25" customHeight="1" x14ac:dyDescent="0.25">
      <c r="A5" s="35" t="s">
        <v>434</v>
      </c>
      <c r="B5" s="53" t="s">
        <v>205</v>
      </c>
      <c r="C5" s="52" t="s">
        <v>303</v>
      </c>
      <c r="D5" s="29">
        <v>0.05</v>
      </c>
      <c r="E5" s="52" t="s">
        <v>273</v>
      </c>
      <c r="F5" s="61" t="s">
        <v>34</v>
      </c>
      <c r="G5" s="61" t="s">
        <v>206</v>
      </c>
      <c r="H5" s="61" t="s">
        <v>207</v>
      </c>
      <c r="I5" s="37">
        <v>42737</v>
      </c>
      <c r="J5" s="37">
        <v>43069</v>
      </c>
      <c r="K5" s="34">
        <v>0.25</v>
      </c>
      <c r="L5" s="45">
        <v>0.25</v>
      </c>
      <c r="M5" s="61" t="s">
        <v>424</v>
      </c>
      <c r="N5" s="34">
        <v>0.25</v>
      </c>
      <c r="O5" s="61"/>
      <c r="P5" s="61"/>
      <c r="Q5" s="34">
        <v>0.25</v>
      </c>
      <c r="R5" s="61"/>
      <c r="S5" s="61"/>
      <c r="T5" s="34">
        <v>0.25</v>
      </c>
      <c r="U5" s="61"/>
      <c r="V5" s="61"/>
      <c r="W5" s="34">
        <v>1</v>
      </c>
      <c r="X5" s="34">
        <v>0.25</v>
      </c>
      <c r="Y5" s="33">
        <v>0.25</v>
      </c>
      <c r="Z5" s="38"/>
    </row>
    <row r="6" spans="1:26" s="35" customFormat="1" ht="41.25" customHeight="1" x14ac:dyDescent="0.25">
      <c r="A6" s="35" t="s">
        <v>434</v>
      </c>
      <c r="B6" s="53" t="s">
        <v>238</v>
      </c>
      <c r="C6" s="52" t="s">
        <v>304</v>
      </c>
      <c r="D6" s="29">
        <v>2.5000000000000001E-2</v>
      </c>
      <c r="E6" s="52" t="s">
        <v>254</v>
      </c>
      <c r="F6" s="61" t="s">
        <v>34</v>
      </c>
      <c r="G6" s="61" t="s">
        <v>206</v>
      </c>
      <c r="H6" s="61" t="s">
        <v>207</v>
      </c>
      <c r="I6" s="37">
        <v>42828</v>
      </c>
      <c r="J6" s="37">
        <v>43099</v>
      </c>
      <c r="K6" s="48"/>
      <c r="L6" s="61"/>
      <c r="M6" s="61"/>
      <c r="N6" s="48">
        <v>2</v>
      </c>
      <c r="O6" s="61"/>
      <c r="P6" s="61"/>
      <c r="Q6" s="48"/>
      <c r="R6" s="61"/>
      <c r="S6" s="61"/>
      <c r="T6" s="48"/>
      <c r="U6" s="61"/>
      <c r="V6" s="61"/>
      <c r="W6" s="48">
        <v>2</v>
      </c>
      <c r="X6" s="48">
        <v>0</v>
      </c>
      <c r="Y6" s="33">
        <v>0</v>
      </c>
      <c r="Z6" s="38"/>
    </row>
    <row r="7" spans="1:26" s="35" customFormat="1" ht="41.25" customHeight="1" x14ac:dyDescent="0.25">
      <c r="A7" s="35" t="s">
        <v>434</v>
      </c>
      <c r="B7" s="50" t="s">
        <v>328</v>
      </c>
      <c r="C7" s="52" t="s">
        <v>330</v>
      </c>
      <c r="D7" s="29">
        <v>2.5000000000000001E-2</v>
      </c>
      <c r="E7" s="62" t="s">
        <v>329</v>
      </c>
      <c r="F7" s="61" t="s">
        <v>34</v>
      </c>
      <c r="G7" s="61" t="s">
        <v>206</v>
      </c>
      <c r="H7" s="61" t="s">
        <v>207</v>
      </c>
      <c r="I7" s="37">
        <v>42917</v>
      </c>
      <c r="J7" s="37">
        <v>43069</v>
      </c>
      <c r="K7" s="48"/>
      <c r="L7" s="61"/>
      <c r="M7" s="61"/>
      <c r="N7" s="48"/>
      <c r="O7" s="61"/>
      <c r="P7" s="61"/>
      <c r="Q7" s="34">
        <v>0.5</v>
      </c>
      <c r="R7" s="61"/>
      <c r="S7" s="61"/>
      <c r="T7" s="34">
        <v>0.5</v>
      </c>
      <c r="U7" s="61"/>
      <c r="V7" s="61"/>
      <c r="W7" s="48">
        <v>1</v>
      </c>
      <c r="X7" s="48">
        <v>0</v>
      </c>
      <c r="Y7" s="33">
        <v>0</v>
      </c>
      <c r="Z7" s="38"/>
    </row>
    <row r="8" spans="1:26" s="35" customFormat="1" ht="41.25" customHeight="1" x14ac:dyDescent="0.25">
      <c r="A8" s="35" t="s">
        <v>434</v>
      </c>
      <c r="B8" s="51" t="s">
        <v>208</v>
      </c>
      <c r="C8" s="52" t="s">
        <v>305</v>
      </c>
      <c r="D8" s="29">
        <v>2.5000000000000001E-2</v>
      </c>
      <c r="E8" s="52" t="s">
        <v>209</v>
      </c>
      <c r="F8" s="61" t="s">
        <v>49</v>
      </c>
      <c r="G8" s="61" t="s">
        <v>210</v>
      </c>
      <c r="H8" s="61" t="s">
        <v>211</v>
      </c>
      <c r="I8" s="37">
        <v>42828</v>
      </c>
      <c r="J8" s="37">
        <v>42886</v>
      </c>
      <c r="K8" s="48"/>
      <c r="L8" s="61"/>
      <c r="M8" s="44" t="s">
        <v>413</v>
      </c>
      <c r="N8" s="48">
        <v>4</v>
      </c>
      <c r="O8" s="61"/>
      <c r="P8" s="61"/>
      <c r="Q8" s="48"/>
      <c r="R8" s="61"/>
      <c r="S8" s="61"/>
      <c r="T8" s="48"/>
      <c r="U8" s="61"/>
      <c r="V8" s="61"/>
      <c r="W8" s="48">
        <v>4</v>
      </c>
      <c r="X8" s="48">
        <v>0</v>
      </c>
      <c r="Y8" s="25">
        <v>0</v>
      </c>
      <c r="Z8" s="38"/>
    </row>
    <row r="9" spans="1:26" s="35" customFormat="1" ht="41.25" customHeight="1" x14ac:dyDescent="0.25">
      <c r="A9" s="35" t="s">
        <v>434</v>
      </c>
      <c r="B9" s="51" t="s">
        <v>213</v>
      </c>
      <c r="C9" s="52" t="s">
        <v>306</v>
      </c>
      <c r="D9" s="29">
        <v>0.05</v>
      </c>
      <c r="E9" s="52" t="s">
        <v>214</v>
      </c>
      <c r="F9" s="61" t="s">
        <v>49</v>
      </c>
      <c r="G9" s="61" t="s">
        <v>216</v>
      </c>
      <c r="H9" s="61" t="s">
        <v>215</v>
      </c>
      <c r="I9" s="37">
        <v>42870</v>
      </c>
      <c r="J9" s="37">
        <v>43099</v>
      </c>
      <c r="K9" s="48"/>
      <c r="L9" s="61"/>
      <c r="M9" s="61"/>
      <c r="N9" s="48"/>
      <c r="O9" s="61"/>
      <c r="P9" s="61"/>
      <c r="Q9" s="48">
        <v>1</v>
      </c>
      <c r="R9" s="61"/>
      <c r="S9" s="61"/>
      <c r="T9" s="48">
        <v>1</v>
      </c>
      <c r="U9" s="61"/>
      <c r="V9" s="61"/>
      <c r="W9" s="48">
        <v>2</v>
      </c>
      <c r="X9" s="48">
        <v>0</v>
      </c>
      <c r="Y9" s="25">
        <v>0</v>
      </c>
      <c r="Z9" s="38"/>
    </row>
    <row r="10" spans="1:26" s="35" customFormat="1" ht="41.25" customHeight="1" x14ac:dyDescent="0.25">
      <c r="A10" s="35" t="s">
        <v>434</v>
      </c>
      <c r="B10" s="51" t="s">
        <v>331</v>
      </c>
      <c r="C10" s="52" t="s">
        <v>307</v>
      </c>
      <c r="D10" s="29">
        <v>0.05</v>
      </c>
      <c r="E10" s="52" t="s">
        <v>217</v>
      </c>
      <c r="F10" s="61" t="s">
        <v>49</v>
      </c>
      <c r="G10" s="61" t="s">
        <v>210</v>
      </c>
      <c r="H10" s="61" t="s">
        <v>215</v>
      </c>
      <c r="I10" s="37">
        <v>42809</v>
      </c>
      <c r="J10" s="37">
        <v>42916</v>
      </c>
      <c r="K10" s="48"/>
      <c r="L10" s="61"/>
      <c r="M10" s="44" t="s">
        <v>414</v>
      </c>
      <c r="N10" s="48">
        <v>1</v>
      </c>
      <c r="O10" s="61"/>
      <c r="P10" s="61"/>
      <c r="Q10" s="48"/>
      <c r="R10" s="61"/>
      <c r="S10" s="61"/>
      <c r="T10" s="48"/>
      <c r="U10" s="61"/>
      <c r="V10" s="61"/>
      <c r="W10" s="48">
        <v>1</v>
      </c>
      <c r="X10" s="48">
        <v>0</v>
      </c>
      <c r="Y10" s="25">
        <v>0</v>
      </c>
      <c r="Z10" s="38"/>
    </row>
    <row r="11" spans="1:26" s="35" customFormat="1" ht="140.25" x14ac:dyDescent="0.25">
      <c r="A11" s="35" t="s">
        <v>434</v>
      </c>
      <c r="B11" s="51" t="s">
        <v>218</v>
      </c>
      <c r="C11" s="52" t="s">
        <v>308</v>
      </c>
      <c r="D11" s="29">
        <v>0.05</v>
      </c>
      <c r="E11" s="52" t="s">
        <v>219</v>
      </c>
      <c r="F11" s="61" t="s">
        <v>49</v>
      </c>
      <c r="G11" s="61" t="s">
        <v>210</v>
      </c>
      <c r="H11" s="61" t="s">
        <v>212</v>
      </c>
      <c r="I11" s="37">
        <v>42870</v>
      </c>
      <c r="J11" s="37">
        <v>43099</v>
      </c>
      <c r="K11" s="48"/>
      <c r="L11" s="61"/>
      <c r="M11" s="44" t="s">
        <v>415</v>
      </c>
      <c r="N11" s="48">
        <v>1</v>
      </c>
      <c r="O11" s="61"/>
      <c r="P11" s="61"/>
      <c r="Q11" s="48">
        <v>1</v>
      </c>
      <c r="R11" s="61"/>
      <c r="S11" s="61"/>
      <c r="T11" s="48">
        <v>1</v>
      </c>
      <c r="U11" s="61"/>
      <c r="V11" s="61"/>
      <c r="W11" s="48">
        <v>3</v>
      </c>
      <c r="X11" s="48">
        <v>0</v>
      </c>
      <c r="Y11" s="25">
        <v>0</v>
      </c>
      <c r="Z11" s="38"/>
    </row>
    <row r="12" spans="1:26" s="35" customFormat="1" ht="41.25" customHeight="1" x14ac:dyDescent="0.25">
      <c r="A12" s="35" t="s">
        <v>434</v>
      </c>
      <c r="B12" s="51" t="s">
        <v>226</v>
      </c>
      <c r="C12" s="52" t="s">
        <v>312</v>
      </c>
      <c r="D12" s="29">
        <v>2.5000000000000001E-2</v>
      </c>
      <c r="E12" s="52" t="s">
        <v>280</v>
      </c>
      <c r="F12" s="61" t="s">
        <v>49</v>
      </c>
      <c r="G12" s="61" t="s">
        <v>227</v>
      </c>
      <c r="H12" s="61" t="s">
        <v>227</v>
      </c>
      <c r="I12" s="37">
        <v>42736</v>
      </c>
      <c r="J12" s="37">
        <v>43099</v>
      </c>
      <c r="K12" s="34">
        <v>0.25</v>
      </c>
      <c r="L12" s="45">
        <v>0.25</v>
      </c>
      <c r="M12" s="44" t="s">
        <v>416</v>
      </c>
      <c r="N12" s="34">
        <v>0.25</v>
      </c>
      <c r="O12" s="61"/>
      <c r="P12" s="61"/>
      <c r="Q12" s="34">
        <v>0.25</v>
      </c>
      <c r="R12" s="61"/>
      <c r="S12" s="61"/>
      <c r="T12" s="34">
        <v>0.25</v>
      </c>
      <c r="U12" s="61"/>
      <c r="V12" s="61"/>
      <c r="W12" s="34">
        <v>1</v>
      </c>
      <c r="X12" s="34">
        <v>0.25</v>
      </c>
      <c r="Y12" s="25">
        <v>0.25</v>
      </c>
      <c r="Z12" s="38"/>
    </row>
    <row r="13" spans="1:26" s="35" customFormat="1" ht="41.25" customHeight="1" x14ac:dyDescent="0.25">
      <c r="A13" s="35" t="s">
        <v>434</v>
      </c>
      <c r="B13" s="51" t="s">
        <v>220</v>
      </c>
      <c r="C13" s="52" t="s">
        <v>309</v>
      </c>
      <c r="D13" s="29">
        <v>2.5000000000000001E-2</v>
      </c>
      <c r="E13" s="52" t="s">
        <v>222</v>
      </c>
      <c r="F13" s="61" t="s">
        <v>43</v>
      </c>
      <c r="G13" s="61" t="s">
        <v>224</v>
      </c>
      <c r="H13" s="61" t="s">
        <v>225</v>
      </c>
      <c r="I13" s="37">
        <v>42809</v>
      </c>
      <c r="J13" s="37">
        <v>42885</v>
      </c>
      <c r="K13" s="48"/>
      <c r="L13" s="61"/>
      <c r="M13" s="61"/>
      <c r="N13" s="48">
        <v>1</v>
      </c>
      <c r="O13" s="61"/>
      <c r="P13" s="61"/>
      <c r="Q13" s="48"/>
      <c r="R13" s="61"/>
      <c r="S13" s="61"/>
      <c r="T13" s="48"/>
      <c r="U13" s="61"/>
      <c r="V13" s="61"/>
      <c r="W13" s="48">
        <v>1</v>
      </c>
      <c r="X13" s="48">
        <v>0</v>
      </c>
      <c r="Y13" s="25">
        <v>0</v>
      </c>
      <c r="Z13" s="38"/>
    </row>
    <row r="14" spans="1:26" s="35" customFormat="1" ht="41.25" customHeight="1" x14ac:dyDescent="0.25">
      <c r="A14" s="35" t="s">
        <v>434</v>
      </c>
      <c r="B14" s="51" t="s">
        <v>221</v>
      </c>
      <c r="C14" s="52" t="s">
        <v>310</v>
      </c>
      <c r="D14" s="29">
        <v>2.5000000000000001E-2</v>
      </c>
      <c r="E14" s="52" t="s">
        <v>223</v>
      </c>
      <c r="F14" s="61" t="s">
        <v>43</v>
      </c>
      <c r="G14" s="61" t="s">
        <v>224</v>
      </c>
      <c r="H14" s="61" t="s">
        <v>225</v>
      </c>
      <c r="I14" s="37">
        <v>42842</v>
      </c>
      <c r="J14" s="37">
        <v>42977</v>
      </c>
      <c r="K14" s="48"/>
      <c r="L14" s="61"/>
      <c r="M14" s="61"/>
      <c r="N14" s="48"/>
      <c r="O14" s="61"/>
      <c r="P14" s="61"/>
      <c r="Q14" s="48">
        <v>1</v>
      </c>
      <c r="R14" s="61"/>
      <c r="S14" s="61"/>
      <c r="T14" s="48"/>
      <c r="U14" s="61"/>
      <c r="V14" s="61"/>
      <c r="W14" s="48">
        <v>1</v>
      </c>
      <c r="X14" s="48">
        <v>0</v>
      </c>
      <c r="Y14" s="25">
        <v>0</v>
      </c>
      <c r="Z14" s="38"/>
    </row>
    <row r="15" spans="1:26" s="35" customFormat="1" ht="41.25" customHeight="1" x14ac:dyDescent="0.25">
      <c r="A15" s="35" t="s">
        <v>434</v>
      </c>
      <c r="B15" s="51" t="s">
        <v>255</v>
      </c>
      <c r="C15" s="52" t="s">
        <v>311</v>
      </c>
      <c r="D15" s="29">
        <v>0.05</v>
      </c>
      <c r="E15" s="52" t="s">
        <v>257</v>
      </c>
      <c r="F15" s="61" t="s">
        <v>43</v>
      </c>
      <c r="G15" s="61" t="s">
        <v>224</v>
      </c>
      <c r="H15" s="61" t="s">
        <v>256</v>
      </c>
      <c r="I15" s="37">
        <v>42842</v>
      </c>
      <c r="J15" s="37">
        <v>43099</v>
      </c>
      <c r="K15" s="48"/>
      <c r="L15" s="61"/>
      <c r="M15" s="61"/>
      <c r="N15" s="45">
        <v>0.2</v>
      </c>
      <c r="O15" s="61"/>
      <c r="P15" s="61"/>
      <c r="Q15" s="45">
        <v>0.4</v>
      </c>
      <c r="R15" s="61"/>
      <c r="S15" s="61"/>
      <c r="T15" s="45">
        <v>0.4</v>
      </c>
      <c r="U15" s="61"/>
      <c r="V15" s="61"/>
      <c r="W15" s="34">
        <v>1</v>
      </c>
      <c r="X15" s="34">
        <v>0</v>
      </c>
      <c r="Y15" s="25">
        <v>0</v>
      </c>
      <c r="Z15" s="38"/>
    </row>
    <row r="16" spans="1:26" s="35" customFormat="1" ht="41.25" customHeight="1" x14ac:dyDescent="0.25">
      <c r="A16" s="35" t="s">
        <v>434</v>
      </c>
      <c r="B16" s="51" t="s">
        <v>228</v>
      </c>
      <c r="C16" s="52" t="s">
        <v>313</v>
      </c>
      <c r="D16" s="29">
        <v>0.05</v>
      </c>
      <c r="E16" s="52" t="s">
        <v>284</v>
      </c>
      <c r="F16" s="61" t="s">
        <v>49</v>
      </c>
      <c r="G16" s="61" t="s">
        <v>332</v>
      </c>
      <c r="H16" s="61" t="s">
        <v>212</v>
      </c>
      <c r="I16" s="37">
        <v>42870</v>
      </c>
      <c r="J16" s="37">
        <v>43069</v>
      </c>
      <c r="K16" s="48"/>
      <c r="L16" s="61"/>
      <c r="M16" s="61"/>
      <c r="N16" s="45">
        <v>0.3</v>
      </c>
      <c r="O16" s="61"/>
      <c r="P16" s="61"/>
      <c r="Q16" s="45">
        <v>0.3</v>
      </c>
      <c r="R16" s="61"/>
      <c r="S16" s="61"/>
      <c r="T16" s="45">
        <v>0.2</v>
      </c>
      <c r="U16" s="61"/>
      <c r="V16" s="61"/>
      <c r="W16" s="47">
        <v>0.8</v>
      </c>
      <c r="X16" s="47">
        <v>0</v>
      </c>
      <c r="Y16" s="25">
        <v>0</v>
      </c>
      <c r="Z16" s="38"/>
    </row>
    <row r="17" spans="1:26" s="35" customFormat="1" ht="41.25" customHeight="1" x14ac:dyDescent="0.25">
      <c r="A17" s="35" t="s">
        <v>434</v>
      </c>
      <c r="B17" s="51" t="s">
        <v>229</v>
      </c>
      <c r="C17" s="52" t="s">
        <v>258</v>
      </c>
      <c r="D17" s="29">
        <v>0.05</v>
      </c>
      <c r="E17" s="52" t="s">
        <v>279</v>
      </c>
      <c r="F17" s="61" t="s">
        <v>34</v>
      </c>
      <c r="G17" s="61" t="s">
        <v>242</v>
      </c>
      <c r="H17" s="61" t="s">
        <v>207</v>
      </c>
      <c r="I17" s="37">
        <v>43089</v>
      </c>
      <c r="J17" s="37">
        <v>42765</v>
      </c>
      <c r="K17" s="48"/>
      <c r="L17" s="61"/>
      <c r="M17" s="61"/>
      <c r="N17" s="48"/>
      <c r="O17" s="61"/>
      <c r="P17" s="61"/>
      <c r="Q17" s="48"/>
      <c r="R17" s="61"/>
      <c r="S17" s="61"/>
      <c r="T17" s="48">
        <v>1</v>
      </c>
      <c r="U17" s="61"/>
      <c r="V17" s="61"/>
      <c r="W17" s="48">
        <v>1</v>
      </c>
      <c r="X17" s="48">
        <v>0</v>
      </c>
      <c r="Y17" s="25">
        <v>0</v>
      </c>
      <c r="Z17" s="38"/>
    </row>
    <row r="18" spans="1:26" s="35" customFormat="1" ht="41.25" customHeight="1" x14ac:dyDescent="0.25">
      <c r="A18" s="35" t="s">
        <v>435</v>
      </c>
      <c r="B18" s="55" t="s">
        <v>230</v>
      </c>
      <c r="C18" s="59" t="s">
        <v>290</v>
      </c>
      <c r="D18" s="29">
        <v>0.1</v>
      </c>
      <c r="E18" s="39" t="s">
        <v>231</v>
      </c>
      <c r="F18" s="39" t="s">
        <v>232</v>
      </c>
      <c r="G18" s="39" t="s">
        <v>233</v>
      </c>
      <c r="H18" s="39" t="s">
        <v>234</v>
      </c>
      <c r="I18" s="40">
        <v>42752</v>
      </c>
      <c r="J18" s="40">
        <v>43099</v>
      </c>
      <c r="K18" s="34">
        <v>0.25</v>
      </c>
      <c r="L18" s="45">
        <v>0.25</v>
      </c>
      <c r="M18" s="61" t="s">
        <v>417</v>
      </c>
      <c r="N18" s="34">
        <v>0.25</v>
      </c>
      <c r="O18" s="61"/>
      <c r="P18" s="61"/>
      <c r="Q18" s="34">
        <v>0.25</v>
      </c>
      <c r="R18" s="61"/>
      <c r="S18" s="61"/>
      <c r="T18" s="34">
        <v>0.25</v>
      </c>
      <c r="U18" s="61"/>
      <c r="V18" s="61"/>
      <c r="W18" s="27">
        <f t="shared" ref="W18:X18" si="0">+SUM(K18,N18,Q18,T18)</f>
        <v>1</v>
      </c>
      <c r="X18" s="27">
        <f t="shared" si="0"/>
        <v>0.25</v>
      </c>
      <c r="Y18" s="25">
        <f t="shared" ref="Y18:Y28" si="1">IFERROR(X18/W18,"")</f>
        <v>0.25</v>
      </c>
      <c r="Z18" s="38"/>
    </row>
    <row r="19" spans="1:26" s="35" customFormat="1" ht="41.25" customHeight="1" x14ac:dyDescent="0.25">
      <c r="A19" s="35" t="s">
        <v>435</v>
      </c>
      <c r="B19" s="59" t="s">
        <v>281</v>
      </c>
      <c r="C19" s="59" t="s">
        <v>285</v>
      </c>
      <c r="D19" s="29">
        <v>0.05</v>
      </c>
      <c r="E19" s="39" t="s">
        <v>259</v>
      </c>
      <c r="F19" s="39" t="s">
        <v>260</v>
      </c>
      <c r="G19" s="39" t="s">
        <v>227</v>
      </c>
      <c r="H19" s="39" t="s">
        <v>227</v>
      </c>
      <c r="I19" s="40">
        <v>42931</v>
      </c>
      <c r="J19" s="40">
        <v>43130</v>
      </c>
      <c r="K19" s="47"/>
      <c r="L19" s="61"/>
      <c r="M19" s="61"/>
      <c r="N19" s="47"/>
      <c r="O19" s="61"/>
      <c r="P19" s="61"/>
      <c r="Q19" s="47">
        <v>1</v>
      </c>
      <c r="R19" s="61"/>
      <c r="S19" s="61"/>
      <c r="T19" s="47">
        <v>1</v>
      </c>
      <c r="U19" s="61"/>
      <c r="V19" s="61"/>
      <c r="W19" s="41">
        <f>+SUM(K19,N19,Q19,T19)</f>
        <v>2</v>
      </c>
      <c r="X19" s="41">
        <f>+SUM(L19,O19,R19,U19)</f>
        <v>0</v>
      </c>
      <c r="Y19" s="25">
        <f t="shared" si="1"/>
        <v>0</v>
      </c>
      <c r="Z19" s="38"/>
    </row>
    <row r="20" spans="1:26" s="35" customFormat="1" ht="41.25" customHeight="1" x14ac:dyDescent="0.25">
      <c r="A20" s="35" t="s">
        <v>435</v>
      </c>
      <c r="B20" s="59" t="s">
        <v>243</v>
      </c>
      <c r="C20" s="59" t="s">
        <v>286</v>
      </c>
      <c r="D20" s="29">
        <v>0.05</v>
      </c>
      <c r="E20" s="39" t="s">
        <v>261</v>
      </c>
      <c r="F20" s="39" t="s">
        <v>260</v>
      </c>
      <c r="G20" s="39" t="s">
        <v>227</v>
      </c>
      <c r="H20" s="39" t="s">
        <v>227</v>
      </c>
      <c r="I20" s="40">
        <v>42828</v>
      </c>
      <c r="J20" s="40">
        <v>43115</v>
      </c>
      <c r="K20" s="47">
        <v>1</v>
      </c>
      <c r="L20" s="61">
        <v>1</v>
      </c>
      <c r="M20" s="46" t="s">
        <v>418</v>
      </c>
      <c r="N20" s="61">
        <v>1</v>
      </c>
      <c r="O20" s="61"/>
      <c r="P20" s="61"/>
      <c r="Q20" s="61">
        <v>1</v>
      </c>
      <c r="R20" s="61"/>
      <c r="S20" s="61"/>
      <c r="T20" s="61">
        <v>1</v>
      </c>
      <c r="U20" s="61"/>
      <c r="V20" s="61"/>
      <c r="W20" s="41">
        <f t="shared" ref="W20:X25" si="2">+SUM(K20,N20,Q20,T20)</f>
        <v>4</v>
      </c>
      <c r="X20" s="41">
        <f t="shared" si="2"/>
        <v>1</v>
      </c>
      <c r="Y20" s="25">
        <f t="shared" si="1"/>
        <v>0.25</v>
      </c>
      <c r="Z20" s="38"/>
    </row>
    <row r="21" spans="1:26" s="35" customFormat="1" ht="41.25" customHeight="1" x14ac:dyDescent="0.25">
      <c r="A21" s="35" t="s">
        <v>435</v>
      </c>
      <c r="B21" s="59" t="s">
        <v>262</v>
      </c>
      <c r="C21" s="59" t="s">
        <v>287</v>
      </c>
      <c r="D21" s="29">
        <v>0.05</v>
      </c>
      <c r="E21" s="39" t="s">
        <v>263</v>
      </c>
      <c r="F21" s="39" t="s">
        <v>260</v>
      </c>
      <c r="G21" s="39" t="s">
        <v>227</v>
      </c>
      <c r="H21" s="39" t="s">
        <v>227</v>
      </c>
      <c r="I21" s="40">
        <v>42828</v>
      </c>
      <c r="J21" s="40">
        <v>43115</v>
      </c>
      <c r="K21" s="47"/>
      <c r="L21" s="61"/>
      <c r="M21" s="61"/>
      <c r="N21" s="61">
        <v>1</v>
      </c>
      <c r="O21" s="61"/>
      <c r="P21" s="61"/>
      <c r="Q21" s="61">
        <v>1</v>
      </c>
      <c r="R21" s="61"/>
      <c r="S21" s="61"/>
      <c r="T21" s="61">
        <v>1</v>
      </c>
      <c r="U21" s="61"/>
      <c r="V21" s="61"/>
      <c r="W21" s="41">
        <f t="shared" si="2"/>
        <v>3</v>
      </c>
      <c r="X21" s="41">
        <f t="shared" si="2"/>
        <v>0</v>
      </c>
      <c r="Y21" s="25">
        <f t="shared" si="1"/>
        <v>0</v>
      </c>
      <c r="Z21" s="38"/>
    </row>
    <row r="22" spans="1:26" s="35" customFormat="1" ht="41.25" customHeight="1" x14ac:dyDescent="0.25">
      <c r="A22" s="35" t="s">
        <v>435</v>
      </c>
      <c r="B22" s="59" t="s">
        <v>241</v>
      </c>
      <c r="C22" s="59" t="s">
        <v>288</v>
      </c>
      <c r="D22" s="29">
        <v>0.05</v>
      </c>
      <c r="E22" s="39" t="s">
        <v>264</v>
      </c>
      <c r="F22" s="39" t="s">
        <v>260</v>
      </c>
      <c r="G22" s="39" t="s">
        <v>227</v>
      </c>
      <c r="H22" s="39" t="s">
        <v>227</v>
      </c>
      <c r="I22" s="40">
        <v>42901</v>
      </c>
      <c r="J22" s="40">
        <v>43115</v>
      </c>
      <c r="K22" s="47"/>
      <c r="L22" s="61"/>
      <c r="M22" s="46" t="s">
        <v>419</v>
      </c>
      <c r="N22" s="61">
        <v>1</v>
      </c>
      <c r="O22" s="61"/>
      <c r="P22" s="61"/>
      <c r="Q22" s="61"/>
      <c r="R22" s="61"/>
      <c r="S22" s="61"/>
      <c r="T22" s="61">
        <v>1</v>
      </c>
      <c r="U22" s="61"/>
      <c r="V22" s="61"/>
      <c r="W22" s="41">
        <f t="shared" si="2"/>
        <v>2</v>
      </c>
      <c r="X22" s="41">
        <f t="shared" si="2"/>
        <v>0</v>
      </c>
      <c r="Y22" s="25">
        <f t="shared" si="1"/>
        <v>0</v>
      </c>
      <c r="Z22" s="38"/>
    </row>
    <row r="23" spans="1:26" s="35" customFormat="1" ht="41.25" customHeight="1" x14ac:dyDescent="0.25">
      <c r="A23" s="35" t="s">
        <v>435</v>
      </c>
      <c r="B23" s="59" t="s">
        <v>318</v>
      </c>
      <c r="C23" s="59" t="s">
        <v>289</v>
      </c>
      <c r="D23" s="29">
        <v>0.1</v>
      </c>
      <c r="E23" s="39" t="s">
        <v>236</v>
      </c>
      <c r="F23" s="39" t="s">
        <v>232</v>
      </c>
      <c r="G23" s="39" t="s">
        <v>276</v>
      </c>
      <c r="H23" s="39" t="s">
        <v>317</v>
      </c>
      <c r="I23" s="40">
        <v>42828</v>
      </c>
      <c r="J23" s="40">
        <v>43099</v>
      </c>
      <c r="K23" s="36"/>
      <c r="L23" s="39"/>
      <c r="M23" s="39"/>
      <c r="N23" s="34">
        <v>0.33</v>
      </c>
      <c r="O23" s="34"/>
      <c r="P23" s="34"/>
      <c r="Q23" s="34">
        <v>0.33</v>
      </c>
      <c r="R23" s="34"/>
      <c r="S23" s="34"/>
      <c r="T23" s="34">
        <v>0.34</v>
      </c>
      <c r="U23" s="39"/>
      <c r="V23" s="39"/>
      <c r="W23" s="27">
        <f t="shared" si="2"/>
        <v>1</v>
      </c>
      <c r="X23" s="27">
        <f t="shared" si="2"/>
        <v>0</v>
      </c>
      <c r="Y23" s="25">
        <f t="shared" si="1"/>
        <v>0</v>
      </c>
      <c r="Z23" s="38"/>
    </row>
    <row r="24" spans="1:26" s="35" customFormat="1" ht="41.25" customHeight="1" x14ac:dyDescent="0.25">
      <c r="A24" s="35" t="s">
        <v>435</v>
      </c>
      <c r="B24" s="59" t="s">
        <v>244</v>
      </c>
      <c r="C24" s="59" t="s">
        <v>291</v>
      </c>
      <c r="D24" s="29">
        <v>0.15</v>
      </c>
      <c r="E24" s="39" t="s">
        <v>245</v>
      </c>
      <c r="F24" s="39" t="s">
        <v>246</v>
      </c>
      <c r="G24" s="39" t="s">
        <v>247</v>
      </c>
      <c r="H24" s="39" t="s">
        <v>212</v>
      </c>
      <c r="I24" s="40">
        <v>42901</v>
      </c>
      <c r="J24" s="40">
        <v>43115</v>
      </c>
      <c r="K24" s="47"/>
      <c r="L24" s="61"/>
      <c r="M24" s="61"/>
      <c r="N24" s="48"/>
      <c r="O24" s="48"/>
      <c r="P24" s="48"/>
      <c r="Q24" s="48">
        <v>1</v>
      </c>
      <c r="R24" s="48"/>
      <c r="S24" s="48"/>
      <c r="T24" s="48">
        <v>1</v>
      </c>
      <c r="U24" s="48"/>
      <c r="V24" s="48"/>
      <c r="W24" s="41">
        <f t="shared" si="2"/>
        <v>2</v>
      </c>
      <c r="X24" s="41">
        <f t="shared" si="2"/>
        <v>0</v>
      </c>
      <c r="Y24" s="25">
        <f t="shared" si="1"/>
        <v>0</v>
      </c>
      <c r="Z24" s="38"/>
    </row>
    <row r="25" spans="1:26" s="35" customFormat="1" ht="41.25" customHeight="1" x14ac:dyDescent="0.25">
      <c r="A25" s="35" t="s">
        <v>435</v>
      </c>
      <c r="B25" s="56" t="s">
        <v>333</v>
      </c>
      <c r="C25" s="59" t="s">
        <v>409</v>
      </c>
      <c r="D25" s="29">
        <v>0.1</v>
      </c>
      <c r="E25" s="39" t="s">
        <v>265</v>
      </c>
      <c r="F25" s="39" t="s">
        <v>34</v>
      </c>
      <c r="G25" s="39" t="s">
        <v>266</v>
      </c>
      <c r="H25" s="39" t="s">
        <v>207</v>
      </c>
      <c r="I25" s="40">
        <v>42767</v>
      </c>
      <c r="J25" s="40">
        <v>43105</v>
      </c>
      <c r="K25" s="48">
        <v>3</v>
      </c>
      <c r="L25" s="49">
        <v>3</v>
      </c>
      <c r="M25" s="62" t="s">
        <v>421</v>
      </c>
      <c r="N25" s="48">
        <v>3</v>
      </c>
      <c r="O25" s="48"/>
      <c r="P25" s="48"/>
      <c r="Q25" s="48">
        <v>3</v>
      </c>
      <c r="R25" s="48"/>
      <c r="S25" s="48"/>
      <c r="T25" s="48">
        <v>3</v>
      </c>
      <c r="U25" s="48"/>
      <c r="V25" s="48"/>
      <c r="W25" s="41">
        <f t="shared" si="2"/>
        <v>12</v>
      </c>
      <c r="X25" s="41">
        <f t="shared" si="2"/>
        <v>3</v>
      </c>
      <c r="Y25" s="25">
        <f t="shared" si="1"/>
        <v>0.25</v>
      </c>
      <c r="Z25" s="38"/>
    </row>
    <row r="26" spans="1:26" s="35" customFormat="1" ht="41.25" customHeight="1" x14ac:dyDescent="0.25">
      <c r="A26" s="35" t="s">
        <v>435</v>
      </c>
      <c r="B26" s="57" t="s">
        <v>334</v>
      </c>
      <c r="C26" s="59" t="s">
        <v>335</v>
      </c>
      <c r="D26" s="29">
        <v>0.1</v>
      </c>
      <c r="E26" s="39" t="s">
        <v>267</v>
      </c>
      <c r="F26" s="39" t="s">
        <v>34</v>
      </c>
      <c r="G26" s="39" t="s">
        <v>266</v>
      </c>
      <c r="H26" s="39" t="s">
        <v>207</v>
      </c>
      <c r="I26" s="40">
        <v>42830</v>
      </c>
      <c r="J26" s="40">
        <v>43105</v>
      </c>
      <c r="K26" s="48">
        <v>1</v>
      </c>
      <c r="L26" s="61">
        <v>1</v>
      </c>
      <c r="M26" s="62" t="s">
        <v>422</v>
      </c>
      <c r="N26" s="48">
        <v>1</v>
      </c>
      <c r="O26" s="48"/>
      <c r="P26" s="48"/>
      <c r="Q26" s="48">
        <v>1</v>
      </c>
      <c r="R26" s="48"/>
      <c r="S26" s="48"/>
      <c r="T26" s="48">
        <v>1</v>
      </c>
      <c r="U26" s="48"/>
      <c r="V26" s="48"/>
      <c r="W26" s="41">
        <f>+SUM(K26,N26,Q26,T26)</f>
        <v>4</v>
      </c>
      <c r="X26" s="41">
        <f>+SUM(L26,O26,R26,U26)</f>
        <v>1</v>
      </c>
      <c r="Y26" s="25">
        <f t="shared" si="1"/>
        <v>0.25</v>
      </c>
      <c r="Z26" s="38"/>
    </row>
    <row r="27" spans="1:26" s="35" customFormat="1" ht="41.25" customHeight="1" x14ac:dyDescent="0.25">
      <c r="A27" s="35" t="s">
        <v>435</v>
      </c>
      <c r="B27" s="60" t="s">
        <v>248</v>
      </c>
      <c r="C27" s="58" t="s">
        <v>292</v>
      </c>
      <c r="D27" s="29">
        <v>0.05</v>
      </c>
      <c r="E27" s="39" t="s">
        <v>268</v>
      </c>
      <c r="F27" s="39" t="s">
        <v>232</v>
      </c>
      <c r="G27" s="39" t="s">
        <v>250</v>
      </c>
      <c r="H27" s="39" t="s">
        <v>234</v>
      </c>
      <c r="I27" s="40">
        <v>42815</v>
      </c>
      <c r="J27" s="40">
        <v>42825</v>
      </c>
      <c r="K27" s="47">
        <v>1</v>
      </c>
      <c r="L27" s="61">
        <v>1</v>
      </c>
      <c r="M27" s="61" t="s">
        <v>420</v>
      </c>
      <c r="N27" s="48"/>
      <c r="O27" s="48"/>
      <c r="P27" s="48"/>
      <c r="Q27" s="48"/>
      <c r="R27" s="48"/>
      <c r="S27" s="48"/>
      <c r="T27" s="48"/>
      <c r="U27" s="48"/>
      <c r="V27" s="48"/>
      <c r="W27" s="41">
        <f t="shared" ref="W27:X29" si="3">+SUM(K27,N27,Q27,T27)</f>
        <v>1</v>
      </c>
      <c r="X27" s="41">
        <f t="shared" si="3"/>
        <v>1</v>
      </c>
      <c r="Y27" s="25">
        <f t="shared" si="1"/>
        <v>1</v>
      </c>
      <c r="Z27" s="38"/>
    </row>
    <row r="28" spans="1:26" s="35" customFormat="1" ht="41.25" customHeight="1" x14ac:dyDescent="0.25">
      <c r="A28" s="35" t="s">
        <v>435</v>
      </c>
      <c r="B28" s="60" t="s">
        <v>249</v>
      </c>
      <c r="C28" s="58" t="s">
        <v>293</v>
      </c>
      <c r="D28" s="29">
        <v>0.1</v>
      </c>
      <c r="E28" s="39" t="s">
        <v>294</v>
      </c>
      <c r="F28" s="39" t="s">
        <v>232</v>
      </c>
      <c r="G28" s="39" t="s">
        <v>250</v>
      </c>
      <c r="H28" s="39" t="s">
        <v>234</v>
      </c>
      <c r="I28" s="40">
        <v>42828</v>
      </c>
      <c r="J28" s="40">
        <v>43008</v>
      </c>
      <c r="K28" s="47"/>
      <c r="L28" s="61"/>
      <c r="M28" s="61"/>
      <c r="N28" s="34">
        <v>0.5</v>
      </c>
      <c r="O28" s="61"/>
      <c r="P28" s="61"/>
      <c r="Q28" s="34">
        <v>0.5</v>
      </c>
      <c r="R28" s="61"/>
      <c r="S28" s="61"/>
      <c r="T28" s="47"/>
      <c r="U28" s="61"/>
      <c r="V28" s="61"/>
      <c r="W28" s="27">
        <f t="shared" si="3"/>
        <v>1</v>
      </c>
      <c r="X28" s="27">
        <f t="shared" si="3"/>
        <v>0</v>
      </c>
      <c r="Y28" s="25">
        <f t="shared" si="1"/>
        <v>0</v>
      </c>
      <c r="Z28" s="38"/>
    </row>
    <row r="29" spans="1:26" s="35" customFormat="1" ht="41.25" customHeight="1" x14ac:dyDescent="0.25">
      <c r="A29" s="35" t="s">
        <v>435</v>
      </c>
      <c r="B29" s="60" t="s">
        <v>324</v>
      </c>
      <c r="C29" s="58" t="s">
        <v>325</v>
      </c>
      <c r="D29" s="29">
        <v>0.1</v>
      </c>
      <c r="E29" s="39" t="s">
        <v>326</v>
      </c>
      <c r="F29" s="39" t="s">
        <v>34</v>
      </c>
      <c r="G29" s="39" t="s">
        <v>327</v>
      </c>
      <c r="H29" s="39" t="s">
        <v>207</v>
      </c>
      <c r="I29" s="40">
        <v>43009</v>
      </c>
      <c r="J29" s="40">
        <v>3</v>
      </c>
      <c r="K29" s="47"/>
      <c r="L29" s="61"/>
      <c r="M29" s="61"/>
      <c r="N29" s="34"/>
      <c r="O29" s="61"/>
      <c r="P29" s="61"/>
      <c r="Q29" s="34"/>
      <c r="R29" s="61"/>
      <c r="S29" s="61"/>
      <c r="T29" s="48">
        <v>1</v>
      </c>
      <c r="U29" s="61"/>
      <c r="V29" s="61"/>
      <c r="W29" s="41">
        <f t="shared" si="3"/>
        <v>1</v>
      </c>
      <c r="X29" s="41">
        <f t="shared" si="3"/>
        <v>0</v>
      </c>
      <c r="Y29" s="25">
        <f>IFERROR(X29/W29,"")</f>
        <v>0</v>
      </c>
      <c r="Z29" s="38"/>
    </row>
    <row r="30" spans="1:26" s="35" customFormat="1" ht="41.25" customHeight="1" x14ac:dyDescent="0.25">
      <c r="A30" s="35" t="s">
        <v>436</v>
      </c>
      <c r="B30" s="60" t="s">
        <v>237</v>
      </c>
      <c r="C30" s="58" t="s">
        <v>296</v>
      </c>
      <c r="D30" s="30">
        <v>0.1</v>
      </c>
      <c r="E30" s="60" t="s">
        <v>295</v>
      </c>
      <c r="F30" s="28" t="s">
        <v>43</v>
      </c>
      <c r="G30" s="60" t="s">
        <v>224</v>
      </c>
      <c r="H30" s="59" t="s">
        <v>256</v>
      </c>
      <c r="I30" s="40">
        <v>42870</v>
      </c>
      <c r="J30" s="40">
        <v>43069</v>
      </c>
      <c r="K30" s="24"/>
      <c r="L30" s="43"/>
      <c r="M30" s="43"/>
      <c r="N30" s="27">
        <v>0.33300000000000002</v>
      </c>
      <c r="O30" s="43"/>
      <c r="P30" s="43"/>
      <c r="Q30" s="27">
        <v>0.33</v>
      </c>
      <c r="R30" s="43"/>
      <c r="S30" s="43"/>
      <c r="T30" s="27">
        <v>0.34</v>
      </c>
      <c r="U30" s="43"/>
      <c r="V30" s="43"/>
      <c r="W30" s="27">
        <f>+SUM(K30,N30,Q30,T30)</f>
        <v>1.0030000000000001</v>
      </c>
      <c r="X30" s="27">
        <f>+SUM(L30,O30,R30,U30)</f>
        <v>0</v>
      </c>
      <c r="Y30" s="25">
        <f>IFERROR(X30/W30,"")</f>
        <v>0</v>
      </c>
      <c r="Z30" s="26"/>
    </row>
    <row r="31" spans="1:26" s="35" customFormat="1" ht="41.25" customHeight="1" x14ac:dyDescent="0.25">
      <c r="A31" s="35" t="s">
        <v>436</v>
      </c>
      <c r="B31" s="60" t="s">
        <v>251</v>
      </c>
      <c r="C31" s="58" t="s">
        <v>299</v>
      </c>
      <c r="D31" s="29">
        <v>0.1</v>
      </c>
      <c r="E31" s="60" t="s">
        <v>282</v>
      </c>
      <c r="F31" s="60" t="s">
        <v>260</v>
      </c>
      <c r="G31" s="60" t="s">
        <v>270</v>
      </c>
      <c r="H31" s="59" t="s">
        <v>234</v>
      </c>
      <c r="I31" s="40">
        <v>42826</v>
      </c>
      <c r="J31" s="40">
        <v>43100</v>
      </c>
      <c r="K31" s="24"/>
      <c r="L31" s="43"/>
      <c r="M31" s="43"/>
      <c r="N31" s="41">
        <v>1</v>
      </c>
      <c r="O31" s="43"/>
      <c r="P31" s="43"/>
      <c r="Q31" s="41">
        <v>1</v>
      </c>
      <c r="R31" s="41"/>
      <c r="S31" s="41"/>
      <c r="T31" s="41">
        <v>1</v>
      </c>
      <c r="U31" s="43"/>
      <c r="V31" s="43"/>
      <c r="W31" s="41">
        <f t="shared" ref="W31:X39" si="4">+SUM(K31,N31,Q31,T31)</f>
        <v>3</v>
      </c>
      <c r="X31" s="41">
        <f t="shared" si="4"/>
        <v>0</v>
      </c>
      <c r="Y31" s="25">
        <f t="shared" ref="Y31:Y39" si="5">IFERROR(X31/W31,"")</f>
        <v>0</v>
      </c>
      <c r="Z31" s="26"/>
    </row>
    <row r="32" spans="1:26" s="35" customFormat="1" ht="41.25" customHeight="1" x14ac:dyDescent="0.25">
      <c r="A32" s="35" t="s">
        <v>436</v>
      </c>
      <c r="B32" s="60" t="s">
        <v>239</v>
      </c>
      <c r="C32" s="58" t="s">
        <v>297</v>
      </c>
      <c r="D32" s="29">
        <v>0.1</v>
      </c>
      <c r="E32" s="60" t="s">
        <v>252</v>
      </c>
      <c r="F32" s="60" t="s">
        <v>260</v>
      </c>
      <c r="G32" s="60" t="s">
        <v>270</v>
      </c>
      <c r="H32" s="59" t="s">
        <v>234</v>
      </c>
      <c r="I32" s="40">
        <v>42826</v>
      </c>
      <c r="J32" s="40">
        <v>43100</v>
      </c>
      <c r="K32" s="24"/>
      <c r="L32" s="43"/>
      <c r="M32" s="43"/>
      <c r="N32" s="41">
        <v>1</v>
      </c>
      <c r="O32" s="43"/>
      <c r="P32" s="43"/>
      <c r="Q32" s="41">
        <v>1</v>
      </c>
      <c r="R32" s="41"/>
      <c r="S32" s="41"/>
      <c r="T32" s="41">
        <v>1</v>
      </c>
      <c r="U32" s="43"/>
      <c r="V32" s="43"/>
      <c r="W32" s="41">
        <f t="shared" si="4"/>
        <v>3</v>
      </c>
      <c r="X32" s="41">
        <f t="shared" si="4"/>
        <v>0</v>
      </c>
      <c r="Y32" s="25">
        <f t="shared" si="5"/>
        <v>0</v>
      </c>
      <c r="Z32" s="26"/>
    </row>
    <row r="33" spans="1:26" s="35" customFormat="1" ht="41.25" customHeight="1" x14ac:dyDescent="0.25">
      <c r="A33" s="35" t="s">
        <v>436</v>
      </c>
      <c r="B33" s="60" t="s">
        <v>240</v>
      </c>
      <c r="C33" s="58" t="s">
        <v>298</v>
      </c>
      <c r="D33" s="29">
        <v>0.15</v>
      </c>
      <c r="E33" s="60" t="s">
        <v>253</v>
      </c>
      <c r="F33" s="60" t="s">
        <v>34</v>
      </c>
      <c r="G33" s="60" t="s">
        <v>210</v>
      </c>
      <c r="H33" s="59" t="s">
        <v>207</v>
      </c>
      <c r="I33" s="40">
        <v>42826</v>
      </c>
      <c r="J33" s="40">
        <v>43115</v>
      </c>
      <c r="K33" s="24"/>
      <c r="L33" s="43"/>
      <c r="M33" s="43"/>
      <c r="N33" s="41">
        <v>1</v>
      </c>
      <c r="O33" s="43"/>
      <c r="P33" s="43"/>
      <c r="Q33" s="41">
        <v>1</v>
      </c>
      <c r="R33" s="41"/>
      <c r="S33" s="41"/>
      <c r="T33" s="41">
        <v>1</v>
      </c>
      <c r="U33" s="43"/>
      <c r="V33" s="43"/>
      <c r="W33" s="41">
        <f t="shared" si="4"/>
        <v>3</v>
      </c>
      <c r="X33" s="41">
        <f t="shared" si="4"/>
        <v>0</v>
      </c>
      <c r="Y33" s="25">
        <f t="shared" si="5"/>
        <v>0</v>
      </c>
      <c r="Z33" s="26"/>
    </row>
    <row r="34" spans="1:26" s="35" customFormat="1" ht="41.25" customHeight="1" x14ac:dyDescent="0.25">
      <c r="A34" s="35" t="s">
        <v>436</v>
      </c>
      <c r="B34" s="60" t="s">
        <v>277</v>
      </c>
      <c r="C34" s="58" t="s">
        <v>300</v>
      </c>
      <c r="D34" s="29">
        <v>0.1</v>
      </c>
      <c r="E34" s="60" t="s">
        <v>271</v>
      </c>
      <c r="F34" s="60" t="s">
        <v>260</v>
      </c>
      <c r="G34" s="60" t="s">
        <v>242</v>
      </c>
      <c r="H34" s="60" t="s">
        <v>212</v>
      </c>
      <c r="I34" s="40">
        <v>42810</v>
      </c>
      <c r="J34" s="40">
        <v>43085</v>
      </c>
      <c r="K34" s="41">
        <v>1</v>
      </c>
      <c r="L34" s="43">
        <v>1</v>
      </c>
      <c r="M34" s="43" t="s">
        <v>423</v>
      </c>
      <c r="N34" s="41">
        <v>1</v>
      </c>
      <c r="O34" s="43"/>
      <c r="P34" s="43"/>
      <c r="Q34" s="41">
        <v>2</v>
      </c>
      <c r="R34" s="41"/>
      <c r="S34" s="41"/>
      <c r="T34" s="41">
        <v>2</v>
      </c>
      <c r="U34" s="43"/>
      <c r="V34" s="43"/>
      <c r="W34" s="41">
        <f t="shared" si="4"/>
        <v>6</v>
      </c>
      <c r="X34" s="41">
        <f t="shared" si="4"/>
        <v>1</v>
      </c>
      <c r="Y34" s="25">
        <f t="shared" si="5"/>
        <v>0.16666666666666666</v>
      </c>
      <c r="Z34" s="26"/>
    </row>
    <row r="35" spans="1:26" s="35" customFormat="1" ht="41.25" customHeight="1" x14ac:dyDescent="0.25">
      <c r="A35" s="35" t="s">
        <v>436</v>
      </c>
      <c r="B35" s="60" t="s">
        <v>278</v>
      </c>
      <c r="C35" s="58" t="s">
        <v>301</v>
      </c>
      <c r="D35" s="29">
        <v>0.15</v>
      </c>
      <c r="E35" s="60" t="s">
        <v>272</v>
      </c>
      <c r="F35" s="60" t="s">
        <v>34</v>
      </c>
      <c r="G35" s="60" t="s">
        <v>206</v>
      </c>
      <c r="H35" s="59" t="s">
        <v>207</v>
      </c>
      <c r="I35" s="40">
        <v>42810</v>
      </c>
      <c r="J35" s="40">
        <v>43099</v>
      </c>
      <c r="K35" s="41"/>
      <c r="L35" s="43"/>
      <c r="M35" s="43"/>
      <c r="N35" s="41">
        <v>1</v>
      </c>
      <c r="O35" s="43"/>
      <c r="P35" s="43"/>
      <c r="Q35" s="41">
        <v>1</v>
      </c>
      <c r="R35" s="41"/>
      <c r="S35" s="41"/>
      <c r="T35" s="41">
        <v>2</v>
      </c>
      <c r="U35" s="43"/>
      <c r="V35" s="43"/>
      <c r="W35" s="41">
        <f t="shared" si="4"/>
        <v>4</v>
      </c>
      <c r="X35" s="41">
        <f t="shared" si="4"/>
        <v>0</v>
      </c>
      <c r="Y35" s="25">
        <f t="shared" si="5"/>
        <v>0</v>
      </c>
      <c r="Z35" s="26"/>
    </row>
    <row r="36" spans="1:26" s="35" customFormat="1" ht="41.25" customHeight="1" x14ac:dyDescent="0.25">
      <c r="A36" s="35" t="s">
        <v>436</v>
      </c>
      <c r="B36" s="60" t="s">
        <v>274</v>
      </c>
      <c r="C36" s="58" t="s">
        <v>302</v>
      </c>
      <c r="D36" s="29">
        <v>0.15</v>
      </c>
      <c r="E36" s="60" t="s">
        <v>275</v>
      </c>
      <c r="F36" s="60" t="s">
        <v>34</v>
      </c>
      <c r="G36" s="60" t="s">
        <v>269</v>
      </c>
      <c r="H36" s="59" t="s">
        <v>207</v>
      </c>
      <c r="I36" s="40">
        <v>42795</v>
      </c>
      <c r="J36" s="40">
        <v>43099</v>
      </c>
      <c r="K36" s="24"/>
      <c r="L36" s="43"/>
      <c r="M36" s="43"/>
      <c r="N36" s="41">
        <v>1</v>
      </c>
      <c r="O36" s="43"/>
      <c r="P36" s="43"/>
      <c r="Q36" s="41"/>
      <c r="R36" s="41"/>
      <c r="S36" s="41"/>
      <c r="T36" s="41">
        <v>1</v>
      </c>
      <c r="U36" s="43"/>
      <c r="V36" s="43"/>
      <c r="W36" s="41">
        <f t="shared" si="4"/>
        <v>2</v>
      </c>
      <c r="X36" s="41">
        <f t="shared" si="4"/>
        <v>0</v>
      </c>
      <c r="Y36" s="25">
        <f t="shared" si="5"/>
        <v>0</v>
      </c>
      <c r="Z36" s="26"/>
    </row>
    <row r="37" spans="1:26" s="35" customFormat="1" ht="41.25" customHeight="1" x14ac:dyDescent="0.25">
      <c r="A37" s="35" t="s">
        <v>436</v>
      </c>
      <c r="B37" s="60" t="s">
        <v>314</v>
      </c>
      <c r="C37" s="58" t="s">
        <v>316</v>
      </c>
      <c r="D37" s="29">
        <v>0.05</v>
      </c>
      <c r="E37" s="60" t="s">
        <v>315</v>
      </c>
      <c r="F37" s="39" t="s">
        <v>232</v>
      </c>
      <c r="G37" s="60" t="s">
        <v>276</v>
      </c>
      <c r="H37" s="59" t="s">
        <v>234</v>
      </c>
      <c r="I37" s="40">
        <v>42826</v>
      </c>
      <c r="J37" s="40">
        <v>43099</v>
      </c>
      <c r="K37" s="24"/>
      <c r="L37" s="43"/>
      <c r="M37" s="43"/>
      <c r="N37" s="41">
        <v>1</v>
      </c>
      <c r="O37" s="43"/>
      <c r="P37" s="43"/>
      <c r="Q37" s="41">
        <v>1</v>
      </c>
      <c r="R37" s="43"/>
      <c r="S37" s="43"/>
      <c r="T37" s="41">
        <v>2</v>
      </c>
      <c r="U37" s="43"/>
      <c r="V37" s="43"/>
      <c r="W37" s="41">
        <f t="shared" si="4"/>
        <v>4</v>
      </c>
      <c r="X37" s="41">
        <f t="shared" si="4"/>
        <v>0</v>
      </c>
      <c r="Y37" s="25">
        <f t="shared" si="5"/>
        <v>0</v>
      </c>
      <c r="Z37" s="26"/>
    </row>
    <row r="38" spans="1:26" s="35" customFormat="1" ht="41.25" customHeight="1" x14ac:dyDescent="0.25">
      <c r="A38" s="35" t="s">
        <v>436</v>
      </c>
      <c r="B38" s="60" t="s">
        <v>319</v>
      </c>
      <c r="C38" s="58" t="s">
        <v>410</v>
      </c>
      <c r="D38" s="29">
        <v>0.05</v>
      </c>
      <c r="E38" s="60" t="s">
        <v>320</v>
      </c>
      <c r="F38" s="39" t="s">
        <v>232</v>
      </c>
      <c r="G38" s="60" t="s">
        <v>276</v>
      </c>
      <c r="H38" s="59" t="s">
        <v>234</v>
      </c>
      <c r="I38" s="40">
        <v>42795</v>
      </c>
      <c r="J38" s="40">
        <v>43099</v>
      </c>
      <c r="K38" s="41">
        <v>4</v>
      </c>
      <c r="L38" s="43">
        <v>4</v>
      </c>
      <c r="M38" s="43" t="s">
        <v>411</v>
      </c>
      <c r="N38" s="41">
        <v>13</v>
      </c>
      <c r="O38" s="43"/>
      <c r="P38" s="43"/>
      <c r="Q38" s="41">
        <v>13</v>
      </c>
      <c r="R38" s="43"/>
      <c r="S38" s="43"/>
      <c r="T38" s="41">
        <v>13</v>
      </c>
      <c r="U38" s="43"/>
      <c r="V38" s="43"/>
      <c r="W38" s="41">
        <f t="shared" si="4"/>
        <v>43</v>
      </c>
      <c r="X38" s="41">
        <f t="shared" si="4"/>
        <v>4</v>
      </c>
      <c r="Y38" s="25">
        <f t="shared" si="5"/>
        <v>9.3023255813953487E-2</v>
      </c>
      <c r="Z38" s="26"/>
    </row>
    <row r="39" spans="1:26" s="35" customFormat="1" ht="41.25" customHeight="1" x14ac:dyDescent="0.25">
      <c r="A39" s="35" t="s">
        <v>436</v>
      </c>
      <c r="B39" s="60" t="s">
        <v>323</v>
      </c>
      <c r="C39" s="58" t="s">
        <v>322</v>
      </c>
      <c r="D39" s="29">
        <v>0.05</v>
      </c>
      <c r="E39" s="60" t="s">
        <v>321</v>
      </c>
      <c r="F39" s="39" t="s">
        <v>232</v>
      </c>
      <c r="G39" s="60" t="s">
        <v>276</v>
      </c>
      <c r="H39" s="59" t="s">
        <v>234</v>
      </c>
      <c r="I39" s="40">
        <v>42795</v>
      </c>
      <c r="J39" s="40">
        <v>43099</v>
      </c>
      <c r="K39" s="42">
        <v>1</v>
      </c>
      <c r="L39" s="43">
        <v>1</v>
      </c>
      <c r="M39" s="43" t="s">
        <v>412</v>
      </c>
      <c r="N39" s="41">
        <v>1</v>
      </c>
      <c r="O39" s="43"/>
      <c r="P39" s="43"/>
      <c r="Q39" s="41">
        <v>1</v>
      </c>
      <c r="R39" s="43"/>
      <c r="S39" s="43"/>
      <c r="T39" s="41">
        <v>1</v>
      </c>
      <c r="U39" s="43"/>
      <c r="V39" s="43"/>
      <c r="W39" s="41">
        <f t="shared" si="4"/>
        <v>4</v>
      </c>
      <c r="X39" s="41">
        <f t="shared" si="4"/>
        <v>1</v>
      </c>
      <c r="Y39" s="25">
        <f t="shared" si="5"/>
        <v>0.25</v>
      </c>
      <c r="Z39" s="26"/>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29" priority="38" stopIfTrue="1" operator="greaterThan">
      <formula>0.9</formula>
    </cfRule>
    <cfRule type="cellIs" dxfId="28" priority="39" stopIfTrue="1" operator="between">
      <formula>0.7</formula>
      <formula>0.89</formula>
    </cfRule>
    <cfRule type="cellIs" dxfId="27"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26" priority="34" stopIfTrue="1" operator="greaterThan">
      <formula>0.9</formula>
    </cfRule>
    <cfRule type="cellIs" dxfId="25" priority="35" stopIfTrue="1" operator="between">
      <formula>0.7</formula>
      <formula>0.89</formula>
    </cfRule>
    <cfRule type="cellIs" dxfId="24"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23" priority="30" stopIfTrue="1" operator="greaterThan">
      <formula>0.9</formula>
    </cfRule>
    <cfRule type="cellIs" dxfId="22" priority="31" stopIfTrue="1" operator="between">
      <formula>0.7</formula>
      <formula>0.89</formula>
    </cfRule>
    <cfRule type="cellIs" dxfId="21"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20" priority="26" stopIfTrue="1" operator="greaterThan">
      <formula>0.9</formula>
    </cfRule>
    <cfRule type="cellIs" dxfId="19" priority="27" stopIfTrue="1" operator="between">
      <formula>0.7</formula>
      <formula>0.89</formula>
    </cfRule>
    <cfRule type="cellIs" dxfId="18"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17" priority="22" stopIfTrue="1" operator="greaterThan">
      <formula>0.9</formula>
    </cfRule>
    <cfRule type="cellIs" dxfId="16" priority="23" stopIfTrue="1" operator="between">
      <formula>0.7</formula>
      <formula>0.89</formula>
    </cfRule>
    <cfRule type="cellIs" dxfId="15"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14" priority="18" stopIfTrue="1" operator="greaterThan">
      <formula>0.9</formula>
    </cfRule>
    <cfRule type="cellIs" dxfId="13" priority="19" stopIfTrue="1" operator="between">
      <formula>0.7</formula>
      <formula>0.89</formula>
    </cfRule>
    <cfRule type="cellIs" dxfId="12"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11" priority="14" stopIfTrue="1" operator="greaterThan">
      <formula>0.9</formula>
    </cfRule>
    <cfRule type="cellIs" dxfId="10" priority="15" stopIfTrue="1" operator="between">
      <formula>0.7</formula>
      <formula>0.89</formula>
    </cfRule>
    <cfRule type="cellIs" dxfId="9"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8" priority="6" stopIfTrue="1" operator="greaterThan">
      <formula>0.9</formula>
    </cfRule>
    <cfRule type="cellIs" dxfId="7" priority="7" stopIfTrue="1" operator="between">
      <formula>0.7</formula>
      <formula>0.89</formula>
    </cfRule>
    <cfRule type="cellIs" dxfId="6"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5" priority="2" stopIfTrue="1" operator="greaterThan">
      <formula>0.9</formula>
    </cfRule>
    <cfRule type="cellIs" dxfId="4" priority="3" stopIfTrue="1" operator="between">
      <formula>0.7</formula>
      <formula>0.89</formula>
    </cfRule>
    <cfRule type="cellIs" dxfId="3"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2" priority="10" stopIfTrue="1" operator="greaterThan">
      <formula>0.9</formula>
    </cfRule>
    <cfRule type="cellIs" dxfId="1" priority="11" stopIfTrue="1" operator="between">
      <formula>0.7</formula>
      <formula>0.89</formula>
    </cfRule>
    <cfRule type="cellIs" dxfId="0"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68" customWidth="1"/>
    <col min="2" max="2" width="16.85546875" style="68" customWidth="1"/>
    <col min="3" max="3" width="23.140625" style="68" customWidth="1"/>
    <col min="4" max="4" width="8.85546875" style="68" customWidth="1"/>
    <col min="5" max="5" width="11.42578125" style="68"/>
    <col min="6" max="7" width="8.7109375" style="68" bestFit="1" customWidth="1"/>
    <col min="8" max="8" width="5.140625" style="68" bestFit="1" customWidth="1"/>
    <col min="9" max="9" width="7.42578125" style="68" bestFit="1" customWidth="1"/>
    <col min="10" max="10" width="61.85546875" style="68" customWidth="1"/>
    <col min="11" max="13" width="9.5703125" style="68" bestFit="1" customWidth="1"/>
    <col min="14" max="16384" width="11.42578125" style="68"/>
  </cols>
  <sheetData>
    <row r="1" spans="1:13" x14ac:dyDescent="0.2">
      <c r="A1" s="73"/>
    </row>
    <row r="2" spans="1:13" x14ac:dyDescent="0.2">
      <c r="A2" s="131" t="s">
        <v>439</v>
      </c>
      <c r="B2" s="131" t="s">
        <v>16</v>
      </c>
      <c r="C2" s="135" t="s">
        <v>191</v>
      </c>
      <c r="D2" s="135" t="s">
        <v>181</v>
      </c>
      <c r="E2" s="134" t="s">
        <v>17</v>
      </c>
      <c r="F2" s="138" t="s">
        <v>18</v>
      </c>
      <c r="G2" s="139"/>
      <c r="H2" s="133" t="s">
        <v>185</v>
      </c>
      <c r="I2" s="133"/>
      <c r="J2" s="133"/>
      <c r="K2" s="133"/>
      <c r="L2" s="133"/>
      <c r="M2" s="133"/>
    </row>
    <row r="3" spans="1:13" ht="22.5" x14ac:dyDescent="0.2">
      <c r="A3" s="132"/>
      <c r="B3" s="132"/>
      <c r="C3" s="136"/>
      <c r="D3" s="136"/>
      <c r="E3" s="134"/>
      <c r="F3" s="133" t="s">
        <v>19</v>
      </c>
      <c r="G3" s="134" t="s">
        <v>20</v>
      </c>
      <c r="H3" s="134" t="s">
        <v>4</v>
      </c>
      <c r="I3" s="134"/>
      <c r="J3" s="134"/>
      <c r="K3" s="69" t="s">
        <v>5</v>
      </c>
      <c r="L3" s="69" t="s">
        <v>6</v>
      </c>
      <c r="M3" s="69" t="s">
        <v>7</v>
      </c>
    </row>
    <row r="4" spans="1:13" x14ac:dyDescent="0.2">
      <c r="A4" s="132"/>
      <c r="B4" s="132"/>
      <c r="C4" s="137"/>
      <c r="D4" s="137"/>
      <c r="E4" s="134"/>
      <c r="F4" s="133"/>
      <c r="G4" s="134"/>
      <c r="H4" s="69" t="s">
        <v>183</v>
      </c>
      <c r="I4" s="69" t="s">
        <v>184</v>
      </c>
      <c r="J4" s="69" t="s">
        <v>21</v>
      </c>
      <c r="K4" s="69" t="s">
        <v>183</v>
      </c>
      <c r="L4" s="69" t="s">
        <v>183</v>
      </c>
      <c r="M4" s="69" t="s">
        <v>183</v>
      </c>
    </row>
    <row r="5" spans="1:13" ht="90" x14ac:dyDescent="0.2">
      <c r="A5" s="75" t="s">
        <v>159</v>
      </c>
      <c r="B5" s="75" t="s">
        <v>356</v>
      </c>
      <c r="C5" s="76" t="s">
        <v>357</v>
      </c>
      <c r="D5" s="77" t="s">
        <v>358</v>
      </c>
      <c r="E5" s="77" t="s">
        <v>359</v>
      </c>
      <c r="F5" s="78">
        <v>42767</v>
      </c>
      <c r="G5" s="78">
        <v>42886</v>
      </c>
      <c r="H5" s="79">
        <v>0.29292899999999999</v>
      </c>
      <c r="I5" s="77">
        <v>0.29292899999999999</v>
      </c>
      <c r="J5" s="77" t="s">
        <v>431</v>
      </c>
      <c r="K5" s="79">
        <v>0.70707100000000001</v>
      </c>
      <c r="L5" s="79"/>
      <c r="M5" s="79"/>
    </row>
    <row r="6" spans="1:13" ht="90" x14ac:dyDescent="0.2">
      <c r="A6" s="75" t="s">
        <v>159</v>
      </c>
      <c r="B6" s="75" t="s">
        <v>356</v>
      </c>
      <c r="C6" s="76" t="s">
        <v>361</v>
      </c>
      <c r="D6" s="77" t="s">
        <v>358</v>
      </c>
      <c r="E6" s="77" t="s">
        <v>359</v>
      </c>
      <c r="F6" s="78">
        <v>42856</v>
      </c>
      <c r="G6" s="78">
        <v>42978</v>
      </c>
      <c r="H6" s="79">
        <v>0.163462</v>
      </c>
      <c r="I6" s="77">
        <v>0.163462</v>
      </c>
      <c r="J6" s="77" t="s">
        <v>432</v>
      </c>
      <c r="K6" s="79">
        <v>0.5</v>
      </c>
      <c r="L6" s="79">
        <v>0.336538</v>
      </c>
      <c r="M6" s="79"/>
    </row>
    <row r="7" spans="1:13" ht="56.25" customHeight="1" x14ac:dyDescent="0.2">
      <c r="A7" s="75" t="s">
        <v>159</v>
      </c>
      <c r="B7" s="75" t="s">
        <v>356</v>
      </c>
      <c r="C7" s="76" t="s">
        <v>363</v>
      </c>
      <c r="D7" s="77" t="s">
        <v>358</v>
      </c>
      <c r="E7" s="77"/>
      <c r="F7" s="78">
        <v>42767</v>
      </c>
      <c r="G7" s="78">
        <v>42886</v>
      </c>
      <c r="H7" s="79"/>
      <c r="I7" s="77"/>
      <c r="J7" s="77"/>
      <c r="K7" s="79"/>
      <c r="L7" s="79">
        <v>0.57142899999999996</v>
      </c>
      <c r="M7" s="79">
        <v>0.42857099999999998</v>
      </c>
    </row>
    <row r="8" spans="1:13" ht="45" customHeight="1" x14ac:dyDescent="0.2">
      <c r="A8" s="74" t="s">
        <v>162</v>
      </c>
      <c r="B8" s="80" t="s">
        <v>398</v>
      </c>
      <c r="C8" s="72" t="s">
        <v>399</v>
      </c>
      <c r="D8" s="67" t="s">
        <v>358</v>
      </c>
      <c r="E8" s="67"/>
      <c r="F8" s="70">
        <v>42767</v>
      </c>
      <c r="G8" s="70">
        <v>43100</v>
      </c>
      <c r="H8" s="71"/>
      <c r="I8" s="67"/>
      <c r="J8" s="67"/>
      <c r="K8" s="71"/>
      <c r="L8" s="71"/>
      <c r="M8" s="71">
        <v>1</v>
      </c>
    </row>
    <row r="9" spans="1:13" ht="45" customHeight="1" x14ac:dyDescent="0.2">
      <c r="A9" s="75" t="s">
        <v>163</v>
      </c>
      <c r="B9" s="75" t="s">
        <v>401</v>
      </c>
      <c r="C9" s="75" t="s">
        <v>402</v>
      </c>
      <c r="D9" s="77" t="s">
        <v>403</v>
      </c>
      <c r="E9" s="77" t="s">
        <v>380</v>
      </c>
      <c r="F9" s="78">
        <v>42856</v>
      </c>
      <c r="G9" s="78">
        <v>43100</v>
      </c>
      <c r="H9" s="81"/>
      <c r="I9" s="77"/>
      <c r="J9" s="77"/>
      <c r="K9" s="82">
        <v>0.25</v>
      </c>
      <c r="L9" s="82">
        <v>0.375</v>
      </c>
      <c r="M9" s="82">
        <v>0.375</v>
      </c>
    </row>
    <row r="10" spans="1:13" ht="45" customHeight="1" x14ac:dyDescent="0.2">
      <c r="A10" s="75" t="s">
        <v>163</v>
      </c>
      <c r="B10" s="75" t="s">
        <v>405</v>
      </c>
      <c r="C10" s="76" t="s">
        <v>406</v>
      </c>
      <c r="D10" s="77" t="s">
        <v>403</v>
      </c>
      <c r="E10" s="77" t="s">
        <v>380</v>
      </c>
      <c r="F10" s="78">
        <v>42948</v>
      </c>
      <c r="G10" s="78">
        <v>43100</v>
      </c>
      <c r="H10" s="81"/>
      <c r="I10" s="77"/>
      <c r="J10" s="77"/>
      <c r="K10" s="79"/>
      <c r="L10" s="82">
        <v>0.4</v>
      </c>
      <c r="M10" s="82">
        <v>0.6</v>
      </c>
    </row>
    <row r="11" spans="1:13" ht="172.5" customHeight="1" x14ac:dyDescent="0.2">
      <c r="A11" s="75" t="s">
        <v>165</v>
      </c>
      <c r="B11" s="75" t="s">
        <v>401</v>
      </c>
      <c r="C11" s="76" t="s">
        <v>408</v>
      </c>
      <c r="D11" s="77" t="s">
        <v>403</v>
      </c>
      <c r="E11" s="77" t="s">
        <v>380</v>
      </c>
      <c r="F11" s="78">
        <v>42767</v>
      </c>
      <c r="G11" s="78">
        <v>42947</v>
      </c>
      <c r="H11" s="82">
        <v>0.3333333</v>
      </c>
      <c r="I11" s="82">
        <v>0.3333333</v>
      </c>
      <c r="J11" s="75" t="s">
        <v>440</v>
      </c>
      <c r="K11" s="82">
        <v>0.5</v>
      </c>
      <c r="L11" s="82">
        <v>0.1666667</v>
      </c>
      <c r="M11" s="77"/>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15</vt:i4>
      </vt:variant>
    </vt:vector>
  </HeadingPairs>
  <TitlesOfParts>
    <vt:vector size="24"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2017-06-08T19:39:08Z</cp:lastPrinted>
  <dcterms:created xsi:type="dcterms:W3CDTF">2013-01-04T03:04:50Z</dcterms:created>
  <dcterms:modified xsi:type="dcterms:W3CDTF">2017-08-09T20:56:26Z</dcterms:modified>
</cp:coreProperties>
</file>